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ca2e6e659d930b/Plocha/ZŠ BENEŠOV/TECHNICKÁ ZPRÁVA/"/>
    </mc:Choice>
  </mc:AlternateContent>
  <xr:revisionPtr revIDLastSave="41" documentId="13_ncr:1_{95AE8A4B-678F-4DD0-A57C-E97A417071EC}" xr6:coauthVersionLast="47" xr6:coauthVersionMax="47" xr10:uidLastSave="{6224E8A2-D075-43CA-B960-364E95D120CA}"/>
  <bookViews>
    <workbookView xWindow="-108" yWindow="-108" windowWidth="23256" windowHeight="12456" activeTab="2" xr2:uid="{00000000-000D-0000-FFFF-FFFF00000000}"/>
  </bookViews>
  <sheets>
    <sheet name="Stavba" sheetId="1" r:id="rId1"/>
    <sheet name="VzorPolozky" sheetId="10" state="hidden" r:id="rId2"/>
    <sheet name="01 0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01 Pol'!$A$1:$Y$131</definedName>
    <definedName name="_xlnm.Print_Area" localSheetId="0">Stavba!$A$1:$J$61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 l="1"/>
  <c r="I9" i="12"/>
  <c r="K9" i="12"/>
  <c r="O9" i="12"/>
  <c r="Q9" i="12"/>
  <c r="V9" i="12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5" i="12"/>
  <c r="M15" i="12" s="1"/>
  <c r="I15" i="12"/>
  <c r="K15" i="12"/>
  <c r="O15" i="12"/>
  <c r="Q15" i="12"/>
  <c r="V15" i="12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I50" i="1" s="1"/>
  <c r="K20" i="12"/>
  <c r="G21" i="12"/>
  <c r="I21" i="12"/>
  <c r="I20" i="12" s="1"/>
  <c r="K21" i="12"/>
  <c r="M21" i="12"/>
  <c r="M20" i="12" s="1"/>
  <c r="O21" i="12"/>
  <c r="O20" i="12" s="1"/>
  <c r="Q21" i="12"/>
  <c r="Q20" i="12" s="1"/>
  <c r="V21" i="12"/>
  <c r="V20" i="12" s="1"/>
  <c r="G33" i="12"/>
  <c r="I33" i="12"/>
  <c r="K33" i="12"/>
  <c r="M33" i="12"/>
  <c r="O33" i="12"/>
  <c r="Q33" i="12"/>
  <c r="V33" i="12"/>
  <c r="G34" i="12"/>
  <c r="M34" i="12" s="1"/>
  <c r="I34" i="12"/>
  <c r="K34" i="12"/>
  <c r="O34" i="12"/>
  <c r="Q34" i="12"/>
  <c r="V34" i="12"/>
  <c r="G35" i="12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I37" i="12"/>
  <c r="K37" i="12"/>
  <c r="M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V41" i="12"/>
  <c r="G42" i="12"/>
  <c r="M42" i="12" s="1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5" i="12"/>
  <c r="I45" i="12"/>
  <c r="K45" i="12"/>
  <c r="M45" i="12"/>
  <c r="O45" i="12"/>
  <c r="Q45" i="12"/>
  <c r="V45" i="12"/>
  <c r="G46" i="12"/>
  <c r="M46" i="12" s="1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I49" i="12"/>
  <c r="K49" i="12"/>
  <c r="M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I67" i="12"/>
  <c r="K67" i="12"/>
  <c r="M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I73" i="12"/>
  <c r="K73" i="12"/>
  <c r="M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7" i="12"/>
  <c r="M77" i="12" s="1"/>
  <c r="I77" i="12"/>
  <c r="I76" i="12" s="1"/>
  <c r="K77" i="12"/>
  <c r="O77" i="12"/>
  <c r="Q77" i="12"/>
  <c r="V77" i="12"/>
  <c r="G78" i="12"/>
  <c r="M78" i="12" s="1"/>
  <c r="I78" i="12"/>
  <c r="K78" i="12"/>
  <c r="K76" i="12" s="1"/>
  <c r="O78" i="12"/>
  <c r="Q78" i="12"/>
  <c r="V78" i="12"/>
  <c r="G79" i="12"/>
  <c r="I79" i="12"/>
  <c r="K79" i="12"/>
  <c r="M79" i="12"/>
  <c r="O79" i="12"/>
  <c r="Q79" i="12"/>
  <c r="V79" i="12"/>
  <c r="G80" i="12"/>
  <c r="M80" i="12" s="1"/>
  <c r="I80" i="12"/>
  <c r="K80" i="12"/>
  <c r="O80" i="12"/>
  <c r="Q80" i="12"/>
  <c r="V80" i="12"/>
  <c r="G82" i="12"/>
  <c r="M82" i="12" s="1"/>
  <c r="I82" i="12"/>
  <c r="K82" i="12"/>
  <c r="O82" i="12"/>
  <c r="Q82" i="12"/>
  <c r="V82" i="12"/>
  <c r="V81" i="12" s="1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Q81" i="12" s="1"/>
  <c r="V85" i="12"/>
  <c r="G87" i="12"/>
  <c r="M87" i="12" s="1"/>
  <c r="M86" i="12" s="1"/>
  <c r="I87" i="12"/>
  <c r="I86" i="12" s="1"/>
  <c r="K87" i="12"/>
  <c r="K86" i="12" s="1"/>
  <c r="O87" i="12"/>
  <c r="O86" i="12" s="1"/>
  <c r="Q87" i="12"/>
  <c r="Q86" i="12" s="1"/>
  <c r="V87" i="12"/>
  <c r="V86" i="12" s="1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1" i="12"/>
  <c r="I91" i="12"/>
  <c r="K91" i="12"/>
  <c r="M91" i="12"/>
  <c r="O91" i="12"/>
  <c r="Q91" i="12"/>
  <c r="V91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5" i="12"/>
  <c r="I95" i="12"/>
  <c r="K95" i="12"/>
  <c r="M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V97" i="12" s="1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I101" i="12"/>
  <c r="K101" i="12"/>
  <c r="M101" i="12"/>
  <c r="O101" i="12"/>
  <c r="Q101" i="12"/>
  <c r="Q97" i="12" s="1"/>
  <c r="V101" i="12"/>
  <c r="K102" i="12"/>
  <c r="V102" i="12"/>
  <c r="G103" i="12"/>
  <c r="M103" i="12" s="1"/>
  <c r="M102" i="12" s="1"/>
  <c r="I103" i="12"/>
  <c r="I102" i="12" s="1"/>
  <c r="K103" i="12"/>
  <c r="O103" i="12"/>
  <c r="O102" i="12" s="1"/>
  <c r="Q103" i="12"/>
  <c r="Q102" i="12" s="1"/>
  <c r="V103" i="12"/>
  <c r="G105" i="12"/>
  <c r="I105" i="12"/>
  <c r="K105" i="12"/>
  <c r="M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M109" i="12" s="1"/>
  <c r="I109" i="12"/>
  <c r="K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Q113" i="12" s="1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AE121" i="12"/>
  <c r="F41" i="1" s="1"/>
  <c r="I20" i="1"/>
  <c r="I18" i="1"/>
  <c r="I17" i="1"/>
  <c r="J28" i="1"/>
  <c r="J26" i="1"/>
  <c r="G38" i="1"/>
  <c r="F38" i="1"/>
  <c r="J23" i="1"/>
  <c r="J24" i="1"/>
  <c r="J25" i="1"/>
  <c r="J27" i="1"/>
  <c r="E24" i="1"/>
  <c r="E26" i="1"/>
  <c r="G86" i="12" l="1"/>
  <c r="I55" i="1" s="1"/>
  <c r="G32" i="12"/>
  <c r="I51" i="1" s="1"/>
  <c r="G8" i="12"/>
  <c r="I49" i="1" s="1"/>
  <c r="O40" i="12"/>
  <c r="K88" i="12"/>
  <c r="G76" i="12"/>
  <c r="I53" i="1" s="1"/>
  <c r="Q40" i="12"/>
  <c r="K8" i="12"/>
  <c r="I88" i="12"/>
  <c r="G88" i="12"/>
  <c r="I56" i="1" s="1"/>
  <c r="I81" i="12"/>
  <c r="V40" i="12"/>
  <c r="Q32" i="12"/>
  <c r="V32" i="12"/>
  <c r="K104" i="12"/>
  <c r="I104" i="12"/>
  <c r="I97" i="12"/>
  <c r="O76" i="12"/>
  <c r="I113" i="12"/>
  <c r="O104" i="12"/>
  <c r="K97" i="12"/>
  <c r="O81" i="12"/>
  <c r="Q76" i="12"/>
  <c r="K32" i="12"/>
  <c r="I32" i="12"/>
  <c r="Q8" i="12"/>
  <c r="V113" i="12"/>
  <c r="O97" i="12"/>
  <c r="O88" i="12"/>
  <c r="O113" i="12"/>
  <c r="Q88" i="12"/>
  <c r="K81" i="12"/>
  <c r="V76" i="12"/>
  <c r="M35" i="12"/>
  <c r="M32" i="12" s="1"/>
  <c r="O8" i="12"/>
  <c r="K113" i="12"/>
  <c r="Q104" i="12"/>
  <c r="V88" i="12"/>
  <c r="K40" i="12"/>
  <c r="I40" i="12"/>
  <c r="O32" i="12"/>
  <c r="V104" i="12"/>
  <c r="V8" i="12"/>
  <c r="I8" i="12"/>
  <c r="G102" i="12"/>
  <c r="I58" i="1" s="1"/>
  <c r="G104" i="12"/>
  <c r="I59" i="1" s="1"/>
  <c r="M113" i="12"/>
  <c r="F40" i="1"/>
  <c r="F39" i="1"/>
  <c r="M104" i="12"/>
  <c r="M97" i="12"/>
  <c r="M76" i="12"/>
  <c r="M88" i="12"/>
  <c r="M81" i="12"/>
  <c r="M40" i="12"/>
  <c r="G40" i="12"/>
  <c r="G113" i="12"/>
  <c r="I60" i="1" s="1"/>
  <c r="I19" i="1" s="1"/>
  <c r="G97" i="12"/>
  <c r="I57" i="1" s="1"/>
  <c r="G81" i="12"/>
  <c r="I54" i="1" s="1"/>
  <c r="M9" i="12"/>
  <c r="M8" i="12" s="1"/>
  <c r="AF121" i="12"/>
  <c r="G41" i="1" l="1"/>
  <c r="H41" i="1" s="1"/>
  <c r="I41" i="1" s="1"/>
  <c r="G39" i="1"/>
  <c r="G42" i="1" s="1"/>
  <c r="G25" i="1" s="1"/>
  <c r="A25" i="1" s="1"/>
  <c r="G40" i="1"/>
  <c r="F42" i="1"/>
  <c r="I52" i="1"/>
  <c r="G121" i="12"/>
  <c r="H40" i="1"/>
  <c r="I40" i="1" s="1"/>
  <c r="H39" i="1" l="1"/>
  <c r="I39" i="1" s="1"/>
  <c r="I42" i="1" s="1"/>
  <c r="G23" i="1"/>
  <c r="A23" i="1" s="1"/>
  <c r="G28" i="1"/>
  <c r="I61" i="1"/>
  <c r="I16" i="1"/>
  <c r="I21" i="1" s="1"/>
  <c r="G26" i="1"/>
  <c r="A26" i="1"/>
  <c r="J40" i="1" l="1"/>
  <c r="J39" i="1"/>
  <c r="J42" i="1" s="1"/>
  <c r="J41" i="1"/>
  <c r="H42" i="1"/>
  <c r="J60" i="1"/>
  <c r="J54" i="1"/>
  <c r="J52" i="1"/>
  <c r="J55" i="1"/>
  <c r="J50" i="1"/>
  <c r="J58" i="1"/>
  <c r="J59" i="1"/>
  <c r="J56" i="1"/>
  <c r="J57" i="1"/>
  <c r="J53" i="1"/>
  <c r="J49" i="1"/>
  <c r="J51" i="1"/>
  <c r="A24" i="1"/>
  <c r="G24" i="1"/>
  <c r="A27" i="1" s="1"/>
  <c r="G29" i="1" l="1"/>
  <c r="G27" i="1" s="1"/>
  <c r="A29" i="1"/>
  <c r="J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Zdenek</author>
  </authors>
  <commentList>
    <comment ref="S6" authorId="0" shapeId="0" xr:uid="{E8535329-B40B-40B1-AF16-740DE0DDDF4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E9E92BB-0BBE-43C9-99C2-32C436BD7B7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<sst xmlns="http://schemas.openxmlformats.org/spreadsheetml/2006/main" count="951" uniqueCount="340">
  <si>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</si>
  <si>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</si>
  <si>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</si>
  <si>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</si>
  <si>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</si>
  <si>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</si>
  <si>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</si>
  <si>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</si>
  <si>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</si>
  <si>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</si>
  <si>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</si>
  <si>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</si>
  <si>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</si>
  <si>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</si>
  <si>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</si>
  <si>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</si>
  <si>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</si>
  <si>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</si>
  <si>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</si>
  <si>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</si>
  <si>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</si>
  <si>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</si>
  <si>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</si>
  <si>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</si>
  <si>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</si>
  <si>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</si>
  <si>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</si>
  <si>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</si>
  <si>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</si>
  <si>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</si>
  <si>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</si>
  <si>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</si>
  <si>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</si>
  <si>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</si>
  <si>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</si>
  <si>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</si>
  <si>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</si>
  <si>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</si>
  <si>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</si>
  <si>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</si>
  <si>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</si>
  <si>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01</t>
  </si>
  <si>
    <t>Rekonstrukce sportoviště ZŠ a MŠ Benešov Na Karlově 372</t>
  </si>
  <si>
    <t>Objekt:</t>
  </si>
  <si>
    <t>Rozpočet:</t>
  </si>
  <si>
    <t>Hřiště2501</t>
  </si>
  <si>
    <t>Město Benešov</t>
  </si>
  <si>
    <t>Masarykovo náměstí 100</t>
  </si>
  <si>
    <t>Benešov</t>
  </si>
  <si>
    <t>25601</t>
  </si>
  <si>
    <t>00231401</t>
  </si>
  <si>
    <t>CZ00231401</t>
  </si>
  <si>
    <t>Vše pro Vaše hřiště s. r. o.</t>
  </si>
  <si>
    <t>12</t>
  </si>
  <si>
    <t>Hrubá Skála - Hnanice</t>
  </si>
  <si>
    <t>51263</t>
  </si>
  <si>
    <t>04443624</t>
  </si>
  <si>
    <t>CZ04443624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</si>
  <si>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</si>
  <si>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</si>
  <si>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</si>
  <si>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</si>
  <si>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</si>
  <si>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</si>
  <si>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</si>
  <si>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</si>
  <si>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</si>
  <si>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</si>
  <si>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</si>
  <si>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</si>
  <si>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</si>
  <si>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91</t>
  </si>
  <si>
    <t>Doplňující práce na komunikaci</t>
  </si>
  <si>
    <t>93</t>
  </si>
  <si>
    <t>Dokončovací práce inženýrských staveb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</si>
  <si>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</si>
  <si>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</si>
  <si>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</si>
  <si>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</si>
  <si>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</si>
  <si>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</si>
  <si>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</si>
  <si>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</si>
  <si>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</si>
  <si>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</si>
  <si>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</si>
  <si>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</si>
  <si>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</si>
  <si>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</si>
  <si>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</si>
  <si>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</si>
  <si>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</si>
  <si>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</si>
  <si>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</si>
  <si>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</si>
  <si>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</si>
  <si>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</si>
  <si>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</si>
  <si>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</si>
  <si>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</si>
  <si>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</si>
  <si>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</si>
  <si>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</si>
  <si>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</si>
  <si>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</si>
  <si>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</si>
  <si>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</si>
  <si>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</si>
  <si>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</si>
  <si>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</si>
  <si>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</si>
  <si>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</si>
  <si>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</si>
  <si>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</si>
  <si>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</si>
  <si>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</si>
  <si>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113106231R00</t>
  </si>
  <si>
    <t>Rozebrání dlažeb ze zámkové dlažby v kamenivu</t>
  </si>
  <si>
    <t>m2</t>
  </si>
  <si>
    <t>RTS 25/ I</t>
  </si>
  <si>
    <t>Práce</t>
  </si>
  <si>
    <t>Běžná</t>
  </si>
  <si>
    <t>POL1_</t>
  </si>
  <si>
    <t>113107620R00</t>
  </si>
  <si>
    <t>Odstranění podkladu nad 50 m2,kam.drcené tl.20 cm</t>
  </si>
  <si>
    <t>113108405R00</t>
  </si>
  <si>
    <t>Odstranění asfaltové vrstvy pl.nad 50 m2, tl. 5 cm</t>
  </si>
  <si>
    <t>113109410R00</t>
  </si>
  <si>
    <t>Odstranění podkladu pl.nad 50 m2, beton, tl. 10 cm</t>
  </si>
  <si>
    <t>122201101R00</t>
  </si>
  <si>
    <t>Odkopávky nezapažené v hor. 3 do 100 m3</t>
  </si>
  <si>
    <t>m3</t>
  </si>
  <si>
    <t>485,0*0,1</t>
  </si>
  <si>
    <t>VV</t>
  </si>
  <si>
    <t>162201102R00</t>
  </si>
  <si>
    <t>Vodorovné přemístění výkopku z hor.1-4 do 50 m</t>
  </si>
  <si>
    <t>162701105R00</t>
  </si>
  <si>
    <t>Vodorovné přemístění výkopku z hor.1-4 do 10000 m</t>
  </si>
  <si>
    <t>171201201R00</t>
  </si>
  <si>
    <t>Uložení sypaniny na skl.-sypanina na výšku přes 2m</t>
  </si>
  <si>
    <t>181101102R00</t>
  </si>
  <si>
    <t>Úprava pláně v zářezech v hor. 1-4, se zhutněním</t>
  </si>
  <si>
    <t>199000002R00</t>
  </si>
  <si>
    <t>Poplatek za skládku horniny 1- 4, č. dle katal. odpadů 17 05 04</t>
  </si>
  <si>
    <t>275310020RA0</t>
  </si>
  <si>
    <t>Základová patka z betonu C 12/15, včetně bednění</t>
  </si>
  <si>
    <t>Součtová</t>
  </si>
  <si>
    <t>Agregovaná položka</t>
  </si>
  <si>
    <t>POL2_</t>
  </si>
  <si>
    <t xml:space="preserve">pro sloupky : </t>
  </si>
  <si>
    <t>0,5*0,5*0,8*16</t>
  </si>
  <si>
    <t xml:space="preserve">pro brankokoš : </t>
  </si>
  <si>
    <t>1,25*0,4*0,8*2</t>
  </si>
  <si>
    <t xml:space="preserve">pro volejbal.sloupky : </t>
  </si>
  <si>
    <t>0,8*0,8*2</t>
  </si>
  <si>
    <t xml:space="preserve">pro pingpongový stůl : </t>
  </si>
  <si>
    <t>1,5*0,4*0,3</t>
  </si>
  <si>
    <t xml:space="preserve">pro lavičku : </t>
  </si>
  <si>
    <t>0,5</t>
  </si>
  <si>
    <t>338171123R00</t>
  </si>
  <si>
    <t>Osazení sloupků plot.ocel.do 2,6m,do šachet, zabet</t>
  </si>
  <si>
    <t>kus</t>
  </si>
  <si>
    <t>Indiv</t>
  </si>
  <si>
    <t>338 00</t>
  </si>
  <si>
    <t>Montáž vodící tyče na sloupy oplocení vč. krácení na navrženou délku a spojovacího materiálu</t>
  </si>
  <si>
    <t>Vlastní</t>
  </si>
  <si>
    <t>338 01</t>
  </si>
  <si>
    <t>Montáž ochranné sítě oplocení PP 4mm, oko 45x45mm, černá barva vč. vázací šnůry 5mm</t>
  </si>
  <si>
    <t xml:space="preserve">m2    </t>
  </si>
  <si>
    <t>338 02</t>
  </si>
  <si>
    <t>Výroba a montáž - vodící lanka pro uchycení sítí pr. 40mm   (po celé délce oplocení v horní a spodní části sloupků</t>
  </si>
  <si>
    <t xml:space="preserve">m     </t>
  </si>
  <si>
    <t>553 00</t>
  </si>
  <si>
    <t>Výroba a dodání sloupu oplocení 4800mm, FeZn jekl 80x80x3mm, s platlemi pro montáž vodící tyče</t>
  </si>
  <si>
    <t>Specifikace</t>
  </si>
  <si>
    <t>POL3_</t>
  </si>
  <si>
    <t>553 01</t>
  </si>
  <si>
    <t>Výroba a dodání vodící tyče FeZn jekl 40x40x2mm pro uchycení ochranné sítě, zahrnuje prořez 15%</t>
  </si>
  <si>
    <t>553 02</t>
  </si>
  <si>
    <t>Výroba a dodání ochranné sítě oplocení PP 4mm, oko 45x45mm, černá barva vč. vázací šnůry 5mm</t>
  </si>
  <si>
    <t>564201111R00</t>
  </si>
  <si>
    <t>Podklad ze štěrkopísku po zhutnění tloušťky 3 cm</t>
  </si>
  <si>
    <t>564732111R00</t>
  </si>
  <si>
    <t>Podklad z kam.drceného 32-63 s výplň.kamen. 10 cm</t>
  </si>
  <si>
    <t>564831111RT2</t>
  </si>
  <si>
    <t>Podklad ze štěrkodrti po zhutnění tloušťky 10 cm štěrkodrť frakce 0-32 mm</t>
  </si>
  <si>
    <t>590 00</t>
  </si>
  <si>
    <t xml:space="preserve">Bezpečný polyuretanový povrch EPDM 35mm (25mm SBR + 10mm EPDM)- HIC 1,6m  v dané barevnosti </t>
  </si>
  <si>
    <t>590 01</t>
  </si>
  <si>
    <t>Rozměření grafických motivů na ploše</t>
  </si>
  <si>
    <t>kompl</t>
  </si>
  <si>
    <t>590 02</t>
  </si>
  <si>
    <t xml:space="preserve">Práce na grafice a instalace grafických motivů a prvků do plochy dle grafického návrhu (zahrnuje i  speciální polyuretanovou hmotu pro lepení grafických motivů) </t>
  </si>
  <si>
    <t>590 03</t>
  </si>
  <si>
    <t xml:space="preserve">Základní zabezpečení plochy proti poničení po dobu tuhnutí EPDM povrchu </t>
  </si>
  <si>
    <t xml:space="preserve">den   </t>
  </si>
  <si>
    <t>590 04</t>
  </si>
  <si>
    <t>Kolečko 30 cm - eggshell - Grafika z celoprobarveného EPDM nejedná se o nástřik</t>
  </si>
  <si>
    <t>590 05</t>
  </si>
  <si>
    <t>Kolečko 30 cm - UV yellow - Grafika z celoprobarveného EPDM nejedná se o nástřik</t>
  </si>
  <si>
    <t>590 06</t>
  </si>
  <si>
    <t>Kolečko 30 cm - UV teal - Grafika z celoprobarveného EPDM nejedná se o nástřik</t>
  </si>
  <si>
    <t>590 07</t>
  </si>
  <si>
    <t>Kolečko 120 cm - dřep (black) - UV yellow - Grafika z celoprobarveného EPDM nejedná se o nástřik</t>
  </si>
  <si>
    <t>590 08</t>
  </si>
  <si>
    <t>Kolečko 120 cm - zkracovačky (black) - UV orange - Grafika z celoprobarveného EPDM nejedná se o nástřik</t>
  </si>
  <si>
    <t>590 09</t>
  </si>
  <si>
    <t>Kolečko 120 cm - oslí kopy (black) - UV orange - Grafika z celoprobarveného EPDM nejedná se o  nástřik</t>
  </si>
  <si>
    <t>590 10</t>
  </si>
  <si>
    <t>Kolečko 120 cm - prkno (black) - UV orange - Grafika z celoprobarveného EPDM nejedná se o nástřik</t>
  </si>
  <si>
    <t>590 11</t>
  </si>
  <si>
    <t>Kolečko 120 cm - zvedání nohy (black) - UV orange - Grafika z celoprobarveného EPDM nejedná se o  nástřik</t>
  </si>
  <si>
    <t>590 12</t>
  </si>
  <si>
    <t>Kolečko 120 cm - kobra (black) - UV orange - Grafika z celoprobarveného EPDM nejedná se o nástřik</t>
  </si>
  <si>
    <t>590 13</t>
  </si>
  <si>
    <t>Trojúhelník 40 cm - standard colours - Grafika z celoprobarveného EPDM nejedná se o nástřik</t>
  </si>
  <si>
    <t>590 14</t>
  </si>
  <si>
    <t>Nápis: START / CÍL - beige - Grafika z celoprobarveného EPDM nejedná se o nástřik</t>
  </si>
  <si>
    <t>590 15</t>
  </si>
  <si>
    <t>Terč s čísly - velký - Grafika z celoprobarveného EPDM nejedná se o nástřik</t>
  </si>
  <si>
    <t>590 16</t>
  </si>
  <si>
    <t>Žebřík - malý - beige - Grafika z celoprobarveného EPDM nejedná se o nástřik</t>
  </si>
  <si>
    <t>590 17</t>
  </si>
  <si>
    <t>Skákací kruhy - beige - Grafika z celoprobarveného EPDM nejedná se o nástřik</t>
  </si>
  <si>
    <t>590 18</t>
  </si>
  <si>
    <t>Twister - velký 30 cm (set 24 ks) - Grafika z celoprobarveného EPDM nejedná se o nástřik</t>
  </si>
  <si>
    <t>590 19</t>
  </si>
  <si>
    <t>Skok malý 0-2m - beige - Grafika z celoprobarveného EPDM nejedná se o nástřik</t>
  </si>
  <si>
    <t>590 20</t>
  </si>
  <si>
    <t>Skákací dráha 1 - beige - Grafika z celoprobarveného EPDM nejedná se o nástřik</t>
  </si>
  <si>
    <t>590 21</t>
  </si>
  <si>
    <t>Kliky - Grafika z celoprobarveného EPDM nejedná se o nástřik</t>
  </si>
  <si>
    <t>590 22</t>
  </si>
  <si>
    <t>Skákací panák OBDÉLNÍKY 1-10 - earth yellow - Grafika z celoprobarveného EPDM nejedná se o  nástřik</t>
  </si>
  <si>
    <t>590 23</t>
  </si>
  <si>
    <t>Středová čára - beige - Grafika z celoprobarveného EPDM nejedná se o nástřik</t>
  </si>
  <si>
    <t>590 24</t>
  </si>
  <si>
    <t>Čára 40 cm - beige - Grafika z celoprobarveného EPDM nejedná se o nástřik</t>
  </si>
  <si>
    <t>590 25</t>
  </si>
  <si>
    <t>Číslo 1 - beige - Grafika z celoprobarveného EPDM nejedná se o nástřik</t>
  </si>
  <si>
    <t>590 26</t>
  </si>
  <si>
    <t>Číslo 2 - beige - Grafika z celoprobarveného EPDM nejedná se o nástřik</t>
  </si>
  <si>
    <t>590 27</t>
  </si>
  <si>
    <t>Číslo 3 - beige - Grafika z celoprobarveného EPDM nejedná se o nástřik</t>
  </si>
  <si>
    <t>590 28</t>
  </si>
  <si>
    <t>Číslo 0 - beige - Grafika z celoprobarveného EPDM nejedná se o nástřik</t>
  </si>
  <si>
    <t>590 29</t>
  </si>
  <si>
    <t>Malé písmeno - m - beige - Grafika z celoprobarveného EPDM nejedná se o nástřik</t>
  </si>
  <si>
    <t>590 30</t>
  </si>
  <si>
    <t xml:space="preserve">3D Lavice </t>
  </si>
  <si>
    <t>590 31</t>
  </si>
  <si>
    <t>Logo Zš a Mš Na Karlově - Grafika z celoprobarveného EPDM nejedná se o nástřik</t>
  </si>
  <si>
    <t>916 00</t>
  </si>
  <si>
    <t>Osazení dálkařského obrubníku s gumovou hranou do betonového lože vč. betonu</t>
  </si>
  <si>
    <t>916 01</t>
  </si>
  <si>
    <t>Osazení pozinkovaného truhlíku s odrazovým prknem tréninkovým 34cm</t>
  </si>
  <si>
    <t>916 001</t>
  </si>
  <si>
    <t xml:space="preserve">Nákup dálkařského obrubníku s gumovou hranou </t>
  </si>
  <si>
    <t>916 002</t>
  </si>
  <si>
    <t>Nákup pozinkovaného truhlíku s odrazovým prknem tréninkovým 34cm</t>
  </si>
  <si>
    <t>936004121R00</t>
  </si>
  <si>
    <t>Nákup a doprava dálkařského křemičitého písku  do doskočiště vč.vystlání geotextilií a uložení písku</t>
  </si>
  <si>
    <t xml:space="preserve">t     </t>
  </si>
  <si>
    <t>930 00</t>
  </si>
  <si>
    <t>Montáž upevňovacího oka pro uchycení krycí plachty na pískoviště vč. kotvícího materiálu</t>
  </si>
  <si>
    <t>930 001</t>
  </si>
  <si>
    <t xml:space="preserve">Nákup upevňovacího oka pro uchycení krycí plachty na pískoviště </t>
  </si>
  <si>
    <t>930 002</t>
  </si>
  <si>
    <t>Nákup  krycí plachty na doskočiště</t>
  </si>
  <si>
    <t>941955003R00</t>
  </si>
  <si>
    <t>Lešení lehké pomocné, výška podlahy do 2,5 m</t>
  </si>
  <si>
    <t>950 00</t>
  </si>
  <si>
    <t>Vytyčení stavby - rozměření ploch</t>
  </si>
  <si>
    <t>950 01</t>
  </si>
  <si>
    <t>Montáž brankokoše 3x2m, FeZn vč. spojovacího materiálu a kotvení do připraveného základu</t>
  </si>
  <si>
    <t>950 02</t>
  </si>
  <si>
    <t>Instalace zemního pouzdra s boxem na víčko pro volejbalový a tenisový sloupek</t>
  </si>
  <si>
    <t>950 03</t>
  </si>
  <si>
    <t>Dodání lavičky s úložným prostorem pro sloupky.Ocelová,žárově zinkov. konstrukce s vyklápěcím víkem Prostor pro uskladnění 2ks volejbalových a 2ks tenisových sloupků + příslušenství</t>
  </si>
  <si>
    <t>950 001</t>
  </si>
  <si>
    <t>Dodávka brankokoše 3x2m, FeZn</t>
  </si>
  <si>
    <t>950 002</t>
  </si>
  <si>
    <t>Dodávka zemního pouzdra s boxem na víčko pro volejbalový a tenisový sloupek</t>
  </si>
  <si>
    <t>950 003</t>
  </si>
  <si>
    <t>Dodání volejbalových sloupků FeZn 102x2mm, světlá délka 2550mm, celková délka 285mm, vč. pouzder  a napínání, možnost použít na nohejbal</t>
  </si>
  <si>
    <t xml:space="preserve">pár   </t>
  </si>
  <si>
    <t>950 004</t>
  </si>
  <si>
    <t>Dodání volejbalové sítě PA 3mm, oko 100x100mm, délka 11,5m, černá barva, horní okraj obšit PP  popruhem, napínací ocelové lanko 3,15mm x 11,5m</t>
  </si>
  <si>
    <t>960 00</t>
  </si>
  <si>
    <t>Demontáž polyuret. povrchu o síle 50 a 11mm - rozřezání na jednotlivé díly 1x1m, přemístění do 50 m</t>
  </si>
  <si>
    <t>960 01</t>
  </si>
  <si>
    <t>Nakládka písku z doskočiště vč. odvozu a likvidace</t>
  </si>
  <si>
    <t>960 02</t>
  </si>
  <si>
    <t>Vybourání sloupků vč. betonového základu a odrazového prkna s přemístěním do 30m</t>
  </si>
  <si>
    <t>960 03</t>
  </si>
  <si>
    <t>Demontáž odrazového prkna a stávajících obrub doskočiště s přemístěním do 30m</t>
  </si>
  <si>
    <t>998227121R00</t>
  </si>
  <si>
    <t>Přesun hmot,umělé sport.povrchy,kryt z granulátu</t>
  </si>
  <si>
    <t>t</t>
  </si>
  <si>
    <t>Přesun hmot</t>
  </si>
  <si>
    <t>POL7_</t>
  </si>
  <si>
    <t>979 00</t>
  </si>
  <si>
    <t>Nakládka a odvoz demontovaného polyuretanového povrchu vč. poplatku za likvidaci</t>
  </si>
  <si>
    <t>979 01</t>
  </si>
  <si>
    <t>Nakládka sloupků, prkna a obrub na kontejner vč. odvozu a skládkovného</t>
  </si>
  <si>
    <t>979082212R00</t>
  </si>
  <si>
    <t>Vodorovná doprava suti po suchu do 50 m</t>
  </si>
  <si>
    <t>Přesun suti</t>
  </si>
  <si>
    <t>POL8_</t>
  </si>
  <si>
    <t>979094111R00</t>
  </si>
  <si>
    <t>Nakládání nebo překládání vybouraných hmot</t>
  </si>
  <si>
    <t>979081111R00</t>
  </si>
  <si>
    <t>Odvoz suti a vybour. hmot na skládku do 1 km</t>
  </si>
  <si>
    <t>979081121R00</t>
  </si>
  <si>
    <t>Příplatek k odvozu za každý další 1 km</t>
  </si>
  <si>
    <t>979999975R00</t>
  </si>
  <si>
    <t>Poplatek za skládku</t>
  </si>
  <si>
    <t>979093111R00</t>
  </si>
  <si>
    <t>Uložení suti na skládku bez zhutnění</t>
  </si>
  <si>
    <t>005121 R</t>
  </si>
  <si>
    <t>Zařízení staveniště</t>
  </si>
  <si>
    <t>Soubor</t>
  </si>
  <si>
    <t>VRN</t>
  </si>
  <si>
    <t>POL99_2</t>
  </si>
  <si>
    <t>005122 R</t>
  </si>
  <si>
    <t>Provozní vlivy</t>
  </si>
  <si>
    <t>POL99_1</t>
  </si>
  <si>
    <t>005123 R</t>
  </si>
  <si>
    <t>Územní vlivy</t>
  </si>
  <si>
    <t>005124010R</t>
  </si>
  <si>
    <t>Koordinační činnost</t>
  </si>
  <si>
    <t>005211030R</t>
  </si>
  <si>
    <t>Mimostaveništní doprava</t>
  </si>
  <si>
    <t>00526 R</t>
  </si>
  <si>
    <t>Kompletační činnost</t>
  </si>
  <si>
    <t>POL99_8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</si>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</sst>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4" fontId="7" fillId="2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2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3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8" fillId="2" borderId="0" xfId="0" applyNumberFormat="1" applyFont="1" applyFill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view="pageBreakPreview" topLeftCell="B2" zoomScale="75" zoomScaleNormal="100" zoomScaleSheetLayoutView="75" workbookViewId="0">
      <selection activeCell="B1" sqref="B1:J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191" t="s">
        <v>4</v>
      </c>
      <c r="C1" s="192"/>
      <c r="D1" s="192"/>
      <c r="E1" s="192"/>
      <c r="F1" s="192"/>
      <c r="G1" s="192"/>
      <c r="H1" s="192"/>
      <c r="I1" s="192"/>
      <c r="J1" s="193"/>
    </row>
    <row r="2" spans="1:15" ht="36" customHeight="1" x14ac:dyDescent="0.25">
      <c r="A2" s="2"/>
      <c r="B2" s="78" t="s">
        <v>24</v>
      </c>
      <c r="C2" s="79"/>
      <c r="D2" s="80" t="s">
        <v>45</v>
      </c>
      <c r="E2" s="200" t="s">
        <v>42</v>
      </c>
      <c r="F2" s="201"/>
      <c r="G2" s="201"/>
      <c r="H2" s="201"/>
      <c r="I2" s="201"/>
      <c r="J2" s="202"/>
      <c r="O2" s="1"/>
    </row>
    <row r="3" spans="1:15" ht="27" customHeight="1" x14ac:dyDescent="0.25">
      <c r="A3" s="2"/>
      <c r="B3" s="81" t="s">
        <v>43</v>
      </c>
      <c r="C3" s="79"/>
      <c r="D3" s="82" t="s">
        <v>41</v>
      </c>
      <c r="E3" s="203" t="s">
        <v>42</v>
      </c>
      <c r="F3" s="204"/>
      <c r="G3" s="204"/>
      <c r="H3" s="204"/>
      <c r="I3" s="204"/>
      <c r="J3" s="205"/>
    </row>
    <row r="4" spans="1:15" ht="23.25" customHeight="1" x14ac:dyDescent="0.25">
      <c r="A4" s="76">
        <v>2901</v>
      </c>
      <c r="B4" s="83" t="s">
        <v>44</v>
      </c>
      <c r="C4" s="84"/>
      <c r="D4" s="85" t="s">
        <v>41</v>
      </c>
      <c r="E4" s="213" t="s">
        <v>42</v>
      </c>
      <c r="F4" s="214"/>
      <c r="G4" s="214"/>
      <c r="H4" s="214"/>
      <c r="I4" s="214"/>
      <c r="J4" s="215"/>
    </row>
    <row r="5" spans="1:15" ht="24" customHeight="1" x14ac:dyDescent="0.25">
      <c r="A5" s="2"/>
      <c r="B5" s="31" t="s">
        <v>23</v>
      </c>
      <c r="D5" s="218" t="s">
        <v>46</v>
      </c>
      <c r="E5" s="219"/>
      <c r="F5" s="219"/>
      <c r="G5" s="219"/>
      <c r="H5" s="18" t="s">
        <v>40</v>
      </c>
      <c r="I5" s="86" t="s">
        <v>50</v>
      </c>
      <c r="J5" s="8"/>
    </row>
    <row r="6" spans="1:15" ht="15.75" customHeight="1" x14ac:dyDescent="0.25">
      <c r="A6" s="2"/>
      <c r="B6" s="28"/>
      <c r="C6" s="55"/>
      <c r="D6" s="220" t="s">
        <v>47</v>
      </c>
      <c r="E6" s="221"/>
      <c r="F6" s="221"/>
      <c r="G6" s="221"/>
      <c r="H6" s="18" t="s">
        <v>36</v>
      </c>
      <c r="I6" s="86" t="s">
        <v>51</v>
      </c>
      <c r="J6" s="8"/>
    </row>
    <row r="7" spans="1:15" ht="15.75" customHeight="1" x14ac:dyDescent="0.25">
      <c r="A7" s="2"/>
      <c r="B7" s="29"/>
      <c r="C7" s="56"/>
      <c r="D7" s="77" t="s">
        <v>49</v>
      </c>
      <c r="E7" s="222" t="s">
        <v>48</v>
      </c>
      <c r="F7" s="223"/>
      <c r="G7" s="223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07" t="s">
        <v>52</v>
      </c>
      <c r="E11" s="207"/>
      <c r="F11" s="207"/>
      <c r="G11" s="207"/>
      <c r="H11" s="18" t="s">
        <v>40</v>
      </c>
      <c r="I11" s="87" t="s">
        <v>56</v>
      </c>
      <c r="J11" s="8"/>
    </row>
    <row r="12" spans="1:15" ht="15.75" customHeight="1" x14ac:dyDescent="0.25">
      <c r="A12" s="2"/>
      <c r="B12" s="28"/>
      <c r="C12" s="55"/>
      <c r="D12" s="212" t="s">
        <v>53</v>
      </c>
      <c r="E12" s="212"/>
      <c r="F12" s="212"/>
      <c r="G12" s="212"/>
      <c r="H12" s="18" t="s">
        <v>36</v>
      </c>
      <c r="I12" s="87" t="s">
        <v>57</v>
      </c>
      <c r="J12" s="8"/>
    </row>
    <row r="13" spans="1:15" ht="15.75" customHeight="1" x14ac:dyDescent="0.25">
      <c r="A13" s="2"/>
      <c r="B13" s="29"/>
      <c r="C13" s="56"/>
      <c r="D13" s="88" t="s">
        <v>55</v>
      </c>
      <c r="E13" s="216" t="s">
        <v>54</v>
      </c>
      <c r="F13" s="217"/>
      <c r="G13" s="217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06"/>
      <c r="F15" s="206"/>
      <c r="G15" s="208"/>
      <c r="H15" s="208"/>
      <c r="I15" s="208" t="s">
        <v>31</v>
      </c>
      <c r="J15" s="209"/>
    </row>
    <row r="16" spans="1:15" ht="23.25" customHeight="1" x14ac:dyDescent="0.25">
      <c r="A16" s="141" t="s">
        <v>26</v>
      </c>
      <c r="B16" s="38" t="s">
        <v>26</v>
      </c>
      <c r="C16" s="62"/>
      <c r="D16" s="63"/>
      <c r="E16" s="197"/>
      <c r="F16" s="198"/>
      <c r="G16" s="197"/>
      <c r="H16" s="198"/>
      <c r="I16" s="197">
        <f>SUMIF(F49:F60,A16,I49:I60)+SUMIF(F49:F60,"PSU",I49:I60)</f>
        <v>0</v>
      </c>
      <c r="J16" s="199"/>
    </row>
    <row r="17" spans="1:10" ht="23.25" customHeight="1" x14ac:dyDescent="0.25">
      <c r="A17" s="141" t="s">
        <v>27</v>
      </c>
      <c r="B17" s="38" t="s">
        <v>27</v>
      </c>
      <c r="C17" s="62"/>
      <c r="D17" s="63"/>
      <c r="E17" s="197"/>
      <c r="F17" s="198"/>
      <c r="G17" s="197"/>
      <c r="H17" s="198"/>
      <c r="I17" s="197">
        <f>SUMIF(F49:F60,A17,I49:I60)</f>
        <v>0</v>
      </c>
      <c r="J17" s="199"/>
    </row>
    <row r="18" spans="1:10" ht="23.25" customHeight="1" x14ac:dyDescent="0.25">
      <c r="A18" s="141" t="s">
        <v>28</v>
      </c>
      <c r="B18" s="38" t="s">
        <v>28</v>
      </c>
      <c r="C18" s="62"/>
      <c r="D18" s="63"/>
      <c r="E18" s="197"/>
      <c r="F18" s="198"/>
      <c r="G18" s="197"/>
      <c r="H18" s="198"/>
      <c r="I18" s="197">
        <f>SUMIF(F49:F60,A18,I49:I60)</f>
        <v>0</v>
      </c>
      <c r="J18" s="199"/>
    </row>
    <row r="19" spans="1:10" ht="23.25" customHeight="1" x14ac:dyDescent="0.25">
      <c r="A19" s="141" t="s">
        <v>86</v>
      </c>
      <c r="B19" s="38" t="s">
        <v>29</v>
      </c>
      <c r="C19" s="62"/>
      <c r="D19" s="63"/>
      <c r="E19" s="197"/>
      <c r="F19" s="198"/>
      <c r="G19" s="197"/>
      <c r="H19" s="198"/>
      <c r="I19" s="197">
        <f>SUMIF(F49:F60,A19,I49:I60)</f>
        <v>0</v>
      </c>
      <c r="J19" s="199"/>
    </row>
    <row r="20" spans="1:10" ht="23.25" customHeight="1" x14ac:dyDescent="0.25">
      <c r="A20" s="141" t="s">
        <v>87</v>
      </c>
      <c r="B20" s="38" t="s">
        <v>30</v>
      </c>
      <c r="C20" s="62"/>
      <c r="D20" s="63"/>
      <c r="E20" s="197"/>
      <c r="F20" s="198"/>
      <c r="G20" s="197"/>
      <c r="H20" s="198"/>
      <c r="I20" s="197">
        <f>SUMIF(F49:F60,A20,I49:I60)</f>
        <v>0</v>
      </c>
      <c r="J20" s="199"/>
    </row>
    <row r="21" spans="1:10" ht="23.25" customHeight="1" x14ac:dyDescent="0.25">
      <c r="A21" s="2"/>
      <c r="B21" s="48" t="s">
        <v>31</v>
      </c>
      <c r="C21" s="64"/>
      <c r="D21" s="65"/>
      <c r="E21" s="210"/>
      <c r="F21" s="211"/>
      <c r="G21" s="210"/>
      <c r="H21" s="211"/>
      <c r="I21" s="210">
        <f>SUM(I16:J20)</f>
        <v>0</v>
      </c>
      <c r="J21" s="229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7">
        <f>ZakladDPHSniVypocet</f>
        <v>0</v>
      </c>
      <c r="H23" s="228"/>
      <c r="I23" s="228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5">
        <f>A23</f>
        <v>0</v>
      </c>
      <c r="H24" s="226"/>
      <c r="I24" s="226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7">
        <f>ZakladDPHZaklVypocet</f>
        <v>0</v>
      </c>
      <c r="H25" s="228"/>
      <c r="I25" s="228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4">
        <f>A25</f>
        <v>0</v>
      </c>
      <c r="H26" s="195"/>
      <c r="I26" s="195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6">
        <f>CenaCelkem-(ZakladDPHSni+DPHSni+ZakladDPHZakl+DPHZakl)</f>
        <v>0</v>
      </c>
      <c r="H27" s="196"/>
      <c r="I27" s="196"/>
      <c r="J27" s="41" t="str">
        <f t="shared" si="0"/>
        <v>CZK</v>
      </c>
    </row>
    <row r="28" spans="1:10" ht="27.75" hidden="1" customHeight="1" thickBot="1" x14ac:dyDescent="0.3">
      <c r="A28" s="2"/>
      <c r="B28" s="114" t="s">
        <v>25</v>
      </c>
      <c r="C28" s="115"/>
      <c r="D28" s="115"/>
      <c r="E28" s="116"/>
      <c r="F28" s="117"/>
      <c r="G28" s="230">
        <f>ZakladDPHSniVypocet+ZakladDPHZaklVypocet</f>
        <v>0</v>
      </c>
      <c r="H28" s="231"/>
      <c r="I28" s="231"/>
      <c r="J28" s="11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4" t="s">
        <v>37</v>
      </c>
      <c r="C29" s="119"/>
      <c r="D29" s="119"/>
      <c r="E29" s="119"/>
      <c r="F29" s="120"/>
      <c r="G29" s="230">
        <f>A27</f>
        <v>0</v>
      </c>
      <c r="H29" s="230"/>
      <c r="I29" s="230"/>
      <c r="J29" s="121" t="s">
        <v>60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32"/>
      <c r="E34" s="233"/>
      <c r="G34" s="234"/>
      <c r="H34" s="235"/>
      <c r="I34" s="235"/>
      <c r="J34" s="25"/>
    </row>
    <row r="35" spans="1:10" ht="12.75" customHeight="1" x14ac:dyDescent="0.25">
      <c r="A35" s="2"/>
      <c r="B35" s="2"/>
      <c r="D35" s="224" t="s">
        <v>2</v>
      </c>
      <c r="E35" s="22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5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5">
      <c r="A39" s="90">
        <v>1</v>
      </c>
      <c r="B39" s="100" t="s">
        <v>58</v>
      </c>
      <c r="C39" s="236"/>
      <c r="D39" s="236"/>
      <c r="E39" s="236"/>
      <c r="F39" s="101">
        <f>'01 01 Pol'!AE121</f>
        <v>0</v>
      </c>
      <c r="G39" s="102">
        <f>'01 01 Pol'!AF121</f>
        <v>0</v>
      </c>
      <c r="H39" s="103">
        <f>(F39*SazbaDPH1/100)+(G39*SazbaDPH2/100)</f>
        <v>0</v>
      </c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5">
      <c r="A40" s="90">
        <v>2</v>
      </c>
      <c r="B40" s="105" t="s">
        <v>41</v>
      </c>
      <c r="C40" s="237" t="s">
        <v>42</v>
      </c>
      <c r="D40" s="237"/>
      <c r="E40" s="237"/>
      <c r="F40" s="106">
        <f>'01 01 Pol'!AE121</f>
        <v>0</v>
      </c>
      <c r="G40" s="107">
        <f>'01 01 Pol'!AF121</f>
        <v>0</v>
      </c>
      <c r="H40" s="107">
        <f>(F40*SazbaDPH1/100)+(G40*SazbaDPH2/100)</f>
        <v>0</v>
      </c>
      <c r="I40" s="107">
        <f>F40+G40+H40</f>
        <v>0</v>
      </c>
      <c r="J40" s="108" t="str">
        <f>IF(_xlfn.SINGLE(CenaCelkemVypocet)=0,"",I40/_xlfn.SINGLE(CenaCelkemVypocet)*100)</f>
        <v/>
      </c>
    </row>
    <row r="41" spans="1:10" ht="25.5" hidden="1" customHeight="1" x14ac:dyDescent="0.25">
      <c r="A41" s="90">
        <v>3</v>
      </c>
      <c r="B41" s="109" t="s">
        <v>41</v>
      </c>
      <c r="C41" s="236" t="s">
        <v>42</v>
      </c>
      <c r="D41" s="236"/>
      <c r="E41" s="236"/>
      <c r="F41" s="110">
        <f>'01 01 Pol'!AE121</f>
        <v>0</v>
      </c>
      <c r="G41" s="103">
        <f>'01 01 Pol'!AF121</f>
        <v>0</v>
      </c>
      <c r="H41" s="103">
        <f>(F41*SazbaDPH1/100)+(G41*SazbaDPH2/100)</f>
        <v>0</v>
      </c>
      <c r="I41" s="103">
        <f>F41+G41+H41</f>
        <v>0</v>
      </c>
      <c r="J41" s="104" t="str">
        <f>IF(_xlfn.SINGLE(CenaCelkemVypocet)=0,"",I41/_xlfn.SINGLE(CenaCelkemVypocet)*100)</f>
        <v/>
      </c>
    </row>
    <row r="42" spans="1:10" ht="25.5" hidden="1" customHeight="1" x14ac:dyDescent="0.25">
      <c r="A42" s="90"/>
      <c r="B42" s="238" t="s">
        <v>59</v>
      </c>
      <c r="C42" s="239"/>
      <c r="D42" s="239"/>
      <c r="E42" s="240"/>
      <c r="F42" s="111">
        <f>SUMIF(A39:A41,"=1",F39:F41)</f>
        <v>0</v>
      </c>
      <c r="G42" s="112">
        <f>SUMIF(A39:A41,"=1",G39:G41)</f>
        <v>0</v>
      </c>
      <c r="H42" s="112">
        <f>SUMIF(A39:A41,"=1",H39:H41)</f>
        <v>0</v>
      </c>
      <c r="I42" s="112">
        <f>SUMIF(A39:A41,"=1",I39:I41)</f>
        <v>0</v>
      </c>
      <c r="J42" s="113">
        <f>SUMIF(A39:A41,"=1",J39:J41)</f>
        <v>0</v>
      </c>
    </row>
    <row r="46" spans="1:10" ht="15.6" x14ac:dyDescent="0.3">
      <c r="B46" s="122" t="s">
        <v>61</v>
      </c>
    </row>
    <row r="48" spans="1:10" ht="25.5" customHeight="1" x14ac:dyDescent="0.25">
      <c r="A48" s="124"/>
      <c r="B48" s="127" t="s">
        <v>18</v>
      </c>
      <c r="C48" s="127" t="s">
        <v>6</v>
      </c>
      <c r="D48" s="128"/>
      <c r="E48" s="128"/>
      <c r="F48" s="129" t="s">
        <v>62</v>
      </c>
      <c r="G48" s="129"/>
      <c r="H48" s="129"/>
      <c r="I48" s="129" t="s">
        <v>31</v>
      </c>
      <c r="J48" s="129" t="s">
        <v>0</v>
      </c>
    </row>
    <row r="49" spans="1:10" ht="36.75" customHeight="1" x14ac:dyDescent="0.25">
      <c r="A49" s="125"/>
      <c r="B49" s="130" t="s">
        <v>63</v>
      </c>
      <c r="C49" s="241" t="s">
        <v>64</v>
      </c>
      <c r="D49" s="242"/>
      <c r="E49" s="242"/>
      <c r="F49" s="139" t="s">
        <v>26</v>
      </c>
      <c r="G49" s="131"/>
      <c r="H49" s="131"/>
      <c r="I49" s="131">
        <f>'01 01 Pol'!G8</f>
        <v>0</v>
      </c>
      <c r="J49" s="136" t="str">
        <f>IF(I61=0,"",I49/I61*100)</f>
        <v/>
      </c>
    </row>
    <row r="50" spans="1:10" ht="36.75" customHeight="1" x14ac:dyDescent="0.25">
      <c r="A50" s="125"/>
      <c r="B50" s="130" t="s">
        <v>65</v>
      </c>
      <c r="C50" s="241" t="s">
        <v>66</v>
      </c>
      <c r="D50" s="242"/>
      <c r="E50" s="242"/>
      <c r="F50" s="139" t="s">
        <v>26</v>
      </c>
      <c r="G50" s="131"/>
      <c r="H50" s="131"/>
      <c r="I50" s="131">
        <f>'01 01 Pol'!G20</f>
        <v>0</v>
      </c>
      <c r="J50" s="136" t="str">
        <f>IF(I61=0,"",I50/I61*100)</f>
        <v/>
      </c>
    </row>
    <row r="51" spans="1:10" ht="36.75" customHeight="1" x14ac:dyDescent="0.25">
      <c r="A51" s="125"/>
      <c r="B51" s="130" t="s">
        <v>67</v>
      </c>
      <c r="C51" s="241" t="s">
        <v>68</v>
      </c>
      <c r="D51" s="242"/>
      <c r="E51" s="242"/>
      <c r="F51" s="139" t="s">
        <v>26</v>
      </c>
      <c r="G51" s="131"/>
      <c r="H51" s="131"/>
      <c r="I51" s="131">
        <f>'01 01 Pol'!G32</f>
        <v>0</v>
      </c>
      <c r="J51" s="136" t="str">
        <f>IF(I61=0,"",I51/I61*100)</f>
        <v/>
      </c>
    </row>
    <row r="52" spans="1:10" ht="36.75" customHeight="1" x14ac:dyDescent="0.25">
      <c r="A52" s="125"/>
      <c r="B52" s="130" t="s">
        <v>69</v>
      </c>
      <c r="C52" s="241" t="s">
        <v>70</v>
      </c>
      <c r="D52" s="242"/>
      <c r="E52" s="242"/>
      <c r="F52" s="139" t="s">
        <v>26</v>
      </c>
      <c r="G52" s="131"/>
      <c r="H52" s="131"/>
      <c r="I52" s="131">
        <f>'01 01 Pol'!G40</f>
        <v>0</v>
      </c>
      <c r="J52" s="136" t="str">
        <f>IF(I61=0,"",I52/I61*100)</f>
        <v/>
      </c>
    </row>
    <row r="53" spans="1:10" ht="36.75" customHeight="1" x14ac:dyDescent="0.25">
      <c r="A53" s="125"/>
      <c r="B53" s="130" t="s">
        <v>71</v>
      </c>
      <c r="C53" s="241" t="s">
        <v>72</v>
      </c>
      <c r="D53" s="242"/>
      <c r="E53" s="242"/>
      <c r="F53" s="139" t="s">
        <v>26</v>
      </c>
      <c r="G53" s="131"/>
      <c r="H53" s="131"/>
      <c r="I53" s="131">
        <f>'01 01 Pol'!G76</f>
        <v>0</v>
      </c>
      <c r="J53" s="136" t="str">
        <f>IF(I61=0,"",I53/I61*100)</f>
        <v/>
      </c>
    </row>
    <row r="54" spans="1:10" ht="36.75" customHeight="1" x14ac:dyDescent="0.25">
      <c r="A54" s="125"/>
      <c r="B54" s="130" t="s">
        <v>73</v>
      </c>
      <c r="C54" s="241" t="s">
        <v>74</v>
      </c>
      <c r="D54" s="242"/>
      <c r="E54" s="242"/>
      <c r="F54" s="139" t="s">
        <v>26</v>
      </c>
      <c r="G54" s="131"/>
      <c r="H54" s="131"/>
      <c r="I54" s="131">
        <f>'01 01 Pol'!G81</f>
        <v>0</v>
      </c>
      <c r="J54" s="136" t="str">
        <f>IF(I61=0,"",I54/I61*100)</f>
        <v/>
      </c>
    </row>
    <row r="55" spans="1:10" ht="36.75" customHeight="1" x14ac:dyDescent="0.25">
      <c r="A55" s="125"/>
      <c r="B55" s="130" t="s">
        <v>75</v>
      </c>
      <c r="C55" s="241" t="s">
        <v>76</v>
      </c>
      <c r="D55" s="242"/>
      <c r="E55" s="242"/>
      <c r="F55" s="139" t="s">
        <v>26</v>
      </c>
      <c r="G55" s="131"/>
      <c r="H55" s="131"/>
      <c r="I55" s="131">
        <f>'01 01 Pol'!G86</f>
        <v>0</v>
      </c>
      <c r="J55" s="136" t="str">
        <f>IF(I61=0,"",I55/I61*100)</f>
        <v/>
      </c>
    </row>
    <row r="56" spans="1:10" ht="36.75" customHeight="1" x14ac:dyDescent="0.25">
      <c r="A56" s="125"/>
      <c r="B56" s="130" t="s">
        <v>77</v>
      </c>
      <c r="C56" s="241" t="s">
        <v>78</v>
      </c>
      <c r="D56" s="242"/>
      <c r="E56" s="242"/>
      <c r="F56" s="139" t="s">
        <v>26</v>
      </c>
      <c r="G56" s="131"/>
      <c r="H56" s="131"/>
      <c r="I56" s="131">
        <f>'01 01 Pol'!G88</f>
        <v>0</v>
      </c>
      <c r="J56" s="136" t="str">
        <f>IF(I61=0,"",I56/I61*100)</f>
        <v/>
      </c>
    </row>
    <row r="57" spans="1:10" ht="36.75" customHeight="1" x14ac:dyDescent="0.25">
      <c r="A57" s="125"/>
      <c r="B57" s="130" t="s">
        <v>79</v>
      </c>
      <c r="C57" s="241" t="s">
        <v>80</v>
      </c>
      <c r="D57" s="242"/>
      <c r="E57" s="242"/>
      <c r="F57" s="139" t="s">
        <v>26</v>
      </c>
      <c r="G57" s="131"/>
      <c r="H57" s="131"/>
      <c r="I57" s="131">
        <f>'01 01 Pol'!G97</f>
        <v>0</v>
      </c>
      <c r="J57" s="136" t="str">
        <f>IF(I61=0,"",I57/I61*100)</f>
        <v/>
      </c>
    </row>
    <row r="58" spans="1:10" ht="36.75" customHeight="1" x14ac:dyDescent="0.25">
      <c r="A58" s="125"/>
      <c r="B58" s="130" t="s">
        <v>81</v>
      </c>
      <c r="C58" s="241" t="s">
        <v>82</v>
      </c>
      <c r="D58" s="242"/>
      <c r="E58" s="242"/>
      <c r="F58" s="139" t="s">
        <v>26</v>
      </c>
      <c r="G58" s="131"/>
      <c r="H58" s="131"/>
      <c r="I58" s="131">
        <f>'01 01 Pol'!G102</f>
        <v>0</v>
      </c>
      <c r="J58" s="136" t="str">
        <f>IF(I61=0,"",I58/I61*100)</f>
        <v/>
      </c>
    </row>
    <row r="59" spans="1:10" ht="36.75" customHeight="1" x14ac:dyDescent="0.25">
      <c r="A59" s="125"/>
      <c r="B59" s="130" t="s">
        <v>83</v>
      </c>
      <c r="C59" s="241" t="s">
        <v>84</v>
      </c>
      <c r="D59" s="242"/>
      <c r="E59" s="242"/>
      <c r="F59" s="139" t="s">
        <v>85</v>
      </c>
      <c r="G59" s="131"/>
      <c r="H59" s="131"/>
      <c r="I59" s="131">
        <f>'01 01 Pol'!G104</f>
        <v>0</v>
      </c>
      <c r="J59" s="136" t="str">
        <f>IF(I61=0,"",I59/I61*100)</f>
        <v/>
      </c>
    </row>
    <row r="60" spans="1:10" ht="36.75" customHeight="1" x14ac:dyDescent="0.25">
      <c r="A60" s="125"/>
      <c r="B60" s="130" t="s">
        <v>86</v>
      </c>
      <c r="C60" s="241" t="s">
        <v>29</v>
      </c>
      <c r="D60" s="242"/>
      <c r="E60" s="242"/>
      <c r="F60" s="139" t="s">
        <v>86</v>
      </c>
      <c r="G60" s="131"/>
      <c r="H60" s="131"/>
      <c r="I60" s="131">
        <f>'01 01 Pol'!G113</f>
        <v>0</v>
      </c>
      <c r="J60" s="136" t="str">
        <f>IF(I61=0,"",I60/I61*100)</f>
        <v/>
      </c>
    </row>
    <row r="61" spans="1:10" ht="25.5" customHeight="1" x14ac:dyDescent="0.25">
      <c r="A61" s="126"/>
      <c r="B61" s="132" t="s">
        <v>1</v>
      </c>
      <c r="C61" s="133"/>
      <c r="D61" s="134"/>
      <c r="E61" s="134"/>
      <c r="F61" s="140"/>
      <c r="G61" s="135"/>
      <c r="H61" s="135"/>
      <c r="I61" s="135">
        <f>SUM(I49:I60)</f>
        <v>0</v>
      </c>
      <c r="J61" s="137">
        <f>SUM(J49:J60)</f>
        <v>0</v>
      </c>
    </row>
    <row r="62" spans="1:10" x14ac:dyDescent="0.25">
      <c r="F62" s="89"/>
      <c r="G62" s="89"/>
      <c r="H62" s="89"/>
      <c r="I62" s="89"/>
      <c r="J62" s="138"/>
    </row>
    <row r="63" spans="1:10" x14ac:dyDescent="0.25">
      <c r="F63" s="89"/>
      <c r="G63" s="89"/>
      <c r="H63" s="89"/>
      <c r="I63" s="89"/>
      <c r="J63" s="138"/>
    </row>
    <row r="64" spans="1:10" x14ac:dyDescent="0.25">
      <c r="F64" s="89"/>
      <c r="G64" s="89"/>
      <c r="H64" s="89"/>
      <c r="I64" s="89"/>
      <c r="J64" s="13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0:E60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scale="9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3" t="s">
        <v>7</v>
      </c>
      <c r="B1" s="243"/>
      <c r="C1" s="244"/>
      <c r="D1" s="243"/>
      <c r="E1" s="243"/>
      <c r="F1" s="243"/>
      <c r="G1" s="243"/>
    </row>
    <row r="2" spans="1:7" ht="24.9" customHeight="1" x14ac:dyDescent="0.25">
      <c r="A2" s="50" t="s">
        <v>8</v>
      </c>
      <c r="B2" s="49"/>
      <c r="C2" s="245"/>
      <c r="D2" s="245"/>
      <c r="E2" s="245"/>
      <c r="F2" s="245"/>
      <c r="G2" s="246"/>
    </row>
    <row r="3" spans="1:7" ht="24.9" customHeight="1" x14ac:dyDescent="0.25">
      <c r="A3" s="50" t="s">
        <v>9</v>
      </c>
      <c r="B3" s="49"/>
      <c r="C3" s="245"/>
      <c r="D3" s="245"/>
      <c r="E3" s="245"/>
      <c r="F3" s="245"/>
      <c r="G3" s="246"/>
    </row>
    <row r="4" spans="1:7" ht="24.9" customHeight="1" x14ac:dyDescent="0.25">
      <c r="A4" s="50" t="s">
        <v>10</v>
      </c>
      <c r="B4" s="49"/>
      <c r="C4" s="245"/>
      <c r="D4" s="245"/>
      <c r="E4" s="245"/>
      <c r="F4" s="245"/>
      <c r="G4" s="24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5EF6-1C16-4A3B-96EB-11AAD14A134F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F114" sqref="F114:F119"/>
    </sheetView>
  </sheetViews>
  <sheetFormatPr defaultRowHeight="13.2" outlineLevelRow="3" x14ac:dyDescent="0.25"/>
  <cols>
    <col min="1" max="1" width="3.44140625" customWidth="1"/>
    <col min="2" max="2" width="12.5546875" style="123" customWidth="1"/>
    <col min="3" max="3" width="38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59" t="s">
        <v>7</v>
      </c>
      <c r="B1" s="259"/>
      <c r="C1" s="259"/>
      <c r="D1" s="259"/>
      <c r="E1" s="259"/>
      <c r="F1" s="259"/>
      <c r="G1" s="259"/>
      <c r="AG1" t="s">
        <v>88</v>
      </c>
    </row>
    <row r="2" spans="1:60" ht="24.9" customHeight="1" x14ac:dyDescent="0.25">
      <c r="A2" s="50" t="s">
        <v>8</v>
      </c>
      <c r="B2" s="49" t="s">
        <v>45</v>
      </c>
      <c r="C2" s="260" t="s">
        <v>42</v>
      </c>
      <c r="D2" s="261"/>
      <c r="E2" s="261"/>
      <c r="F2" s="261"/>
      <c r="G2" s="262"/>
      <c r="AG2" t="s">
        <v>89</v>
      </c>
    </row>
    <row r="3" spans="1:60" ht="24.9" customHeight="1" x14ac:dyDescent="0.25">
      <c r="A3" s="50" t="s">
        <v>9</v>
      </c>
      <c r="B3" s="49" t="s">
        <v>41</v>
      </c>
      <c r="C3" s="260" t="s">
        <v>42</v>
      </c>
      <c r="D3" s="261"/>
      <c r="E3" s="261"/>
      <c r="F3" s="261"/>
      <c r="G3" s="262"/>
      <c r="AC3" s="123" t="s">
        <v>89</v>
      </c>
      <c r="AG3" t="s">
        <v>90</v>
      </c>
    </row>
    <row r="4" spans="1:60" ht="24.9" customHeight="1" x14ac:dyDescent="0.25">
      <c r="A4" s="142" t="s">
        <v>10</v>
      </c>
      <c r="B4" s="143" t="s">
        <v>41</v>
      </c>
      <c r="C4" s="263" t="s">
        <v>42</v>
      </c>
      <c r="D4" s="264"/>
      <c r="E4" s="264"/>
      <c r="F4" s="264"/>
      <c r="G4" s="265"/>
      <c r="AG4" t="s">
        <v>91</v>
      </c>
    </row>
    <row r="5" spans="1:60" x14ac:dyDescent="0.25">
      <c r="D5" s="10"/>
    </row>
    <row r="6" spans="1:60" ht="39.6" x14ac:dyDescent="0.25">
      <c r="A6" s="145" t="s">
        <v>92</v>
      </c>
      <c r="B6" s="147" t="s">
        <v>93</v>
      </c>
      <c r="C6" s="147" t="s">
        <v>94</v>
      </c>
      <c r="D6" s="146" t="s">
        <v>95</v>
      </c>
      <c r="E6" s="145" t="s">
        <v>96</v>
      </c>
      <c r="F6" s="144" t="s">
        <v>97</v>
      </c>
      <c r="G6" s="145" t="s">
        <v>31</v>
      </c>
      <c r="H6" s="148" t="s">
        <v>32</v>
      </c>
      <c r="I6" s="148" t="s">
        <v>98</v>
      </c>
      <c r="J6" s="148" t="s">
        <v>33</v>
      </c>
      <c r="K6" s="148" t="s">
        <v>99</v>
      </c>
      <c r="L6" s="148" t="s">
        <v>100</v>
      </c>
      <c r="M6" s="148" t="s">
        <v>101</v>
      </c>
      <c r="N6" s="148" t="s">
        <v>102</v>
      </c>
      <c r="O6" s="148" t="s">
        <v>103</v>
      </c>
      <c r="P6" s="148" t="s">
        <v>104</v>
      </c>
      <c r="Q6" s="148" t="s">
        <v>105</v>
      </c>
      <c r="R6" s="148" t="s">
        <v>106</v>
      </c>
      <c r="S6" s="148" t="s">
        <v>107</v>
      </c>
      <c r="T6" s="148" t="s">
        <v>108</v>
      </c>
      <c r="U6" s="148" t="s">
        <v>109</v>
      </c>
      <c r="V6" s="148" t="s">
        <v>110</v>
      </c>
      <c r="W6" s="148" t="s">
        <v>111</v>
      </c>
      <c r="X6" s="148" t="s">
        <v>112</v>
      </c>
      <c r="Y6" s="148" t="s">
        <v>113</v>
      </c>
    </row>
    <row r="7" spans="1:60" hidden="1" x14ac:dyDescent="0.25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 x14ac:dyDescent="0.25">
      <c r="A8" s="165" t="s">
        <v>114</v>
      </c>
      <c r="B8" s="166" t="s">
        <v>63</v>
      </c>
      <c r="C8" s="184" t="s">
        <v>64</v>
      </c>
      <c r="D8" s="167"/>
      <c r="E8" s="168"/>
      <c r="F8" s="169"/>
      <c r="G8" s="170">
        <f>SUMIF(AG9:AG19,"&lt;&gt;NOR",G9:G19)</f>
        <v>0</v>
      </c>
      <c r="H8" s="164"/>
      <c r="I8" s="164">
        <f>SUM(I9:I19)</f>
        <v>0</v>
      </c>
      <c r="J8" s="164"/>
      <c r="K8" s="164">
        <f>SUM(K9:K19)</f>
        <v>106437.25</v>
      </c>
      <c r="L8" s="164"/>
      <c r="M8" s="164">
        <f>SUM(M9:M19)</f>
        <v>0</v>
      </c>
      <c r="N8" s="163"/>
      <c r="O8" s="163">
        <f>SUM(O9:O19)</f>
        <v>0</v>
      </c>
      <c r="P8" s="163"/>
      <c r="Q8" s="163">
        <f>SUM(Q9:Q19)</f>
        <v>121.97999999999999</v>
      </c>
      <c r="R8" s="164"/>
      <c r="S8" s="164"/>
      <c r="T8" s="164"/>
      <c r="U8" s="164"/>
      <c r="V8" s="164">
        <f>SUM(V9:V19)</f>
        <v>63.070000000000007</v>
      </c>
      <c r="W8" s="164"/>
      <c r="X8" s="164"/>
      <c r="Y8" s="164"/>
      <c r="AG8" t="s">
        <v>115</v>
      </c>
    </row>
    <row r="9" spans="1:60" outlineLevel="1" x14ac:dyDescent="0.25">
      <c r="A9" s="178">
        <v>1</v>
      </c>
      <c r="B9" s="179" t="s">
        <v>116</v>
      </c>
      <c r="C9" s="185" t="s">
        <v>117</v>
      </c>
      <c r="D9" s="180" t="s">
        <v>118</v>
      </c>
      <c r="E9" s="181">
        <v>85</v>
      </c>
      <c r="F9" s="182"/>
      <c r="G9" s="183">
        <f>ROUND(E9*F9,2)</f>
        <v>0</v>
      </c>
      <c r="H9" s="160">
        <v>0</v>
      </c>
      <c r="I9" s="159">
        <f>ROUND(E9*H9,2)</f>
        <v>0</v>
      </c>
      <c r="J9" s="160">
        <v>78.7</v>
      </c>
      <c r="K9" s="159">
        <f>ROUND(E9*J9,2)</f>
        <v>6689.5</v>
      </c>
      <c r="L9" s="159">
        <v>21</v>
      </c>
      <c r="M9" s="159">
        <f>G9*(1+L9/100)</f>
        <v>0</v>
      </c>
      <c r="N9" s="158">
        <v>0</v>
      </c>
      <c r="O9" s="158">
        <f>ROUND(E9*N9,2)</f>
        <v>0</v>
      </c>
      <c r="P9" s="158">
        <v>0.22500000000000001</v>
      </c>
      <c r="Q9" s="158">
        <f>ROUND(E9*P9,2)</f>
        <v>19.13</v>
      </c>
      <c r="R9" s="159"/>
      <c r="S9" s="159" t="s">
        <v>119</v>
      </c>
      <c r="T9" s="159" t="s">
        <v>119</v>
      </c>
      <c r="U9" s="159">
        <v>0.14199999999999999</v>
      </c>
      <c r="V9" s="159">
        <f>ROUND(E9*U9,2)</f>
        <v>12.07</v>
      </c>
      <c r="W9" s="159"/>
      <c r="X9" s="159" t="s">
        <v>120</v>
      </c>
      <c r="Y9" s="159" t="s">
        <v>121</v>
      </c>
      <c r="Z9" s="149"/>
      <c r="AA9" s="149"/>
      <c r="AB9" s="149"/>
      <c r="AC9" s="149"/>
      <c r="AD9" s="149"/>
      <c r="AE9" s="149"/>
      <c r="AF9" s="149"/>
      <c r="AG9" s="149" t="s">
        <v>122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5">
      <c r="A10" s="178">
        <v>2</v>
      </c>
      <c r="B10" s="179" t="s">
        <v>123</v>
      </c>
      <c r="C10" s="185" t="s">
        <v>124</v>
      </c>
      <c r="D10" s="180" t="s">
        <v>118</v>
      </c>
      <c r="E10" s="181">
        <v>85</v>
      </c>
      <c r="F10" s="182"/>
      <c r="G10" s="183">
        <f>ROUND(E10*F10,2)</f>
        <v>0</v>
      </c>
      <c r="H10" s="160">
        <v>0</v>
      </c>
      <c r="I10" s="159">
        <f>ROUND(E10*H10,2)</f>
        <v>0</v>
      </c>
      <c r="J10" s="160">
        <v>60.9</v>
      </c>
      <c r="K10" s="159">
        <f>ROUND(E10*J10,2)</f>
        <v>5176.5</v>
      </c>
      <c r="L10" s="159">
        <v>21</v>
      </c>
      <c r="M10" s="159">
        <f>G10*(1+L10/100)</f>
        <v>0</v>
      </c>
      <c r="N10" s="158">
        <v>0</v>
      </c>
      <c r="O10" s="158">
        <f>ROUND(E10*N10,2)</f>
        <v>0</v>
      </c>
      <c r="P10" s="158">
        <v>0.44</v>
      </c>
      <c r="Q10" s="158">
        <f>ROUND(E10*P10,2)</f>
        <v>37.4</v>
      </c>
      <c r="R10" s="159"/>
      <c r="S10" s="159" t="s">
        <v>119</v>
      </c>
      <c r="T10" s="159" t="s">
        <v>119</v>
      </c>
      <c r="U10" s="159">
        <v>7.2999999999999995E-2</v>
      </c>
      <c r="V10" s="159">
        <f>ROUND(E10*U10,2)</f>
        <v>6.21</v>
      </c>
      <c r="W10" s="159"/>
      <c r="X10" s="159" t="s">
        <v>120</v>
      </c>
      <c r="Y10" s="159" t="s">
        <v>121</v>
      </c>
      <c r="Z10" s="149"/>
      <c r="AA10" s="149"/>
      <c r="AB10" s="149"/>
      <c r="AC10" s="149"/>
      <c r="AD10" s="149"/>
      <c r="AE10" s="149"/>
      <c r="AF10" s="149"/>
      <c r="AG10" s="149" t="s">
        <v>122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5">
      <c r="A11" s="178">
        <v>3</v>
      </c>
      <c r="B11" s="179" t="s">
        <v>125</v>
      </c>
      <c r="C11" s="185" t="s">
        <v>126</v>
      </c>
      <c r="D11" s="180" t="s">
        <v>118</v>
      </c>
      <c r="E11" s="181">
        <v>187</v>
      </c>
      <c r="F11" s="182"/>
      <c r="G11" s="183">
        <f>ROUND(E11*F11,2)</f>
        <v>0</v>
      </c>
      <c r="H11" s="160">
        <v>0</v>
      </c>
      <c r="I11" s="159">
        <f>ROUND(E11*H11,2)</f>
        <v>0</v>
      </c>
      <c r="J11" s="160">
        <v>38.799999999999997</v>
      </c>
      <c r="K11" s="159">
        <f>ROUND(E11*J11,2)</f>
        <v>7255.6</v>
      </c>
      <c r="L11" s="159">
        <v>21</v>
      </c>
      <c r="M11" s="159">
        <f>G11*(1+L11/100)</f>
        <v>0</v>
      </c>
      <c r="N11" s="158">
        <v>0</v>
      </c>
      <c r="O11" s="158">
        <f>ROUND(E11*N11,2)</f>
        <v>0</v>
      </c>
      <c r="P11" s="158">
        <v>0.11</v>
      </c>
      <c r="Q11" s="158">
        <f>ROUND(E11*P11,2)</f>
        <v>20.57</v>
      </c>
      <c r="R11" s="159"/>
      <c r="S11" s="159" t="s">
        <v>119</v>
      </c>
      <c r="T11" s="159" t="s">
        <v>119</v>
      </c>
      <c r="U11" s="159">
        <v>4.2999999999999997E-2</v>
      </c>
      <c r="V11" s="159">
        <f>ROUND(E11*U11,2)</f>
        <v>8.0399999999999991</v>
      </c>
      <c r="W11" s="159"/>
      <c r="X11" s="159" t="s">
        <v>120</v>
      </c>
      <c r="Y11" s="159" t="s">
        <v>121</v>
      </c>
      <c r="Z11" s="149"/>
      <c r="AA11" s="149"/>
      <c r="AB11" s="149"/>
      <c r="AC11" s="149"/>
      <c r="AD11" s="149"/>
      <c r="AE11" s="149"/>
      <c r="AF11" s="149"/>
      <c r="AG11" s="149" t="s">
        <v>122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5">
      <c r="A12" s="178">
        <v>4</v>
      </c>
      <c r="B12" s="179" t="s">
        <v>127</v>
      </c>
      <c r="C12" s="185" t="s">
        <v>128</v>
      </c>
      <c r="D12" s="180" t="s">
        <v>118</v>
      </c>
      <c r="E12" s="181">
        <v>187</v>
      </c>
      <c r="F12" s="182"/>
      <c r="G12" s="183">
        <f>ROUND(E12*F12,2)</f>
        <v>0</v>
      </c>
      <c r="H12" s="160">
        <v>0</v>
      </c>
      <c r="I12" s="159">
        <f>ROUND(E12*H12,2)</f>
        <v>0</v>
      </c>
      <c r="J12" s="160">
        <v>101</v>
      </c>
      <c r="K12" s="159">
        <f>ROUND(E12*J12,2)</f>
        <v>18887</v>
      </c>
      <c r="L12" s="159">
        <v>21</v>
      </c>
      <c r="M12" s="159">
        <f>G12*(1+L12/100)</f>
        <v>0</v>
      </c>
      <c r="N12" s="158">
        <v>0</v>
      </c>
      <c r="O12" s="158">
        <f>ROUND(E12*N12,2)</f>
        <v>0</v>
      </c>
      <c r="P12" s="158">
        <v>0.24</v>
      </c>
      <c r="Q12" s="158">
        <f>ROUND(E12*P12,2)</f>
        <v>44.88</v>
      </c>
      <c r="R12" s="159"/>
      <c r="S12" s="159" t="s">
        <v>119</v>
      </c>
      <c r="T12" s="159" t="s">
        <v>119</v>
      </c>
      <c r="U12" s="159">
        <v>0.03</v>
      </c>
      <c r="V12" s="159">
        <f>ROUND(E12*U12,2)</f>
        <v>5.61</v>
      </c>
      <c r="W12" s="159"/>
      <c r="X12" s="159" t="s">
        <v>120</v>
      </c>
      <c r="Y12" s="159" t="s">
        <v>121</v>
      </c>
      <c r="Z12" s="149"/>
      <c r="AA12" s="149"/>
      <c r="AB12" s="149"/>
      <c r="AC12" s="149"/>
      <c r="AD12" s="149"/>
      <c r="AE12" s="149"/>
      <c r="AF12" s="149"/>
      <c r="AG12" s="149" t="s">
        <v>122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5">
      <c r="A13" s="172">
        <v>5</v>
      </c>
      <c r="B13" s="173" t="s">
        <v>129</v>
      </c>
      <c r="C13" s="186" t="s">
        <v>130</v>
      </c>
      <c r="D13" s="174" t="s">
        <v>131</v>
      </c>
      <c r="E13" s="175">
        <v>48.5</v>
      </c>
      <c r="F13" s="176"/>
      <c r="G13" s="177">
        <f>ROUND(E13*F13,2)</f>
        <v>0</v>
      </c>
      <c r="H13" s="160">
        <v>0</v>
      </c>
      <c r="I13" s="159">
        <f>ROUND(E13*H13,2)</f>
        <v>0</v>
      </c>
      <c r="J13" s="160">
        <v>262.5</v>
      </c>
      <c r="K13" s="159">
        <f>ROUND(E13*J13,2)</f>
        <v>12731.25</v>
      </c>
      <c r="L13" s="159">
        <v>21</v>
      </c>
      <c r="M13" s="159">
        <f>G13*(1+L13/100)</f>
        <v>0</v>
      </c>
      <c r="N13" s="158">
        <v>0</v>
      </c>
      <c r="O13" s="158">
        <f>ROUND(E13*N13,2)</f>
        <v>0</v>
      </c>
      <c r="P13" s="158">
        <v>0</v>
      </c>
      <c r="Q13" s="158">
        <f>ROUND(E13*P13,2)</f>
        <v>0</v>
      </c>
      <c r="R13" s="159"/>
      <c r="S13" s="159" t="s">
        <v>119</v>
      </c>
      <c r="T13" s="159" t="s">
        <v>119</v>
      </c>
      <c r="U13" s="159">
        <v>0.36799999999999999</v>
      </c>
      <c r="V13" s="159">
        <f>ROUND(E13*U13,2)</f>
        <v>17.850000000000001</v>
      </c>
      <c r="W13" s="159"/>
      <c r="X13" s="159" t="s">
        <v>120</v>
      </c>
      <c r="Y13" s="159" t="s">
        <v>121</v>
      </c>
      <c r="Z13" s="149"/>
      <c r="AA13" s="149"/>
      <c r="AB13" s="149"/>
      <c r="AC13" s="149"/>
      <c r="AD13" s="149"/>
      <c r="AE13" s="149"/>
      <c r="AF13" s="149"/>
      <c r="AG13" s="149" t="s">
        <v>122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2" x14ac:dyDescent="0.25">
      <c r="A14" s="156"/>
      <c r="B14" s="157"/>
      <c r="C14" s="187" t="s">
        <v>132</v>
      </c>
      <c r="D14" s="161"/>
      <c r="E14" s="162">
        <v>48.5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9"/>
      <c r="AA14" s="149"/>
      <c r="AB14" s="149"/>
      <c r="AC14" s="149"/>
      <c r="AD14" s="149"/>
      <c r="AE14" s="149"/>
      <c r="AF14" s="149"/>
      <c r="AG14" s="149" t="s">
        <v>133</v>
      </c>
      <c r="AH14" s="149">
        <v>0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5">
      <c r="A15" s="178">
        <v>6</v>
      </c>
      <c r="B15" s="179" t="s">
        <v>134</v>
      </c>
      <c r="C15" s="185" t="s">
        <v>135</v>
      </c>
      <c r="D15" s="180" t="s">
        <v>131</v>
      </c>
      <c r="E15" s="181">
        <v>48.5</v>
      </c>
      <c r="F15" s="182"/>
      <c r="G15" s="183">
        <f>ROUND(E15*F15,2)</f>
        <v>0</v>
      </c>
      <c r="H15" s="160">
        <v>0</v>
      </c>
      <c r="I15" s="159">
        <f>ROUND(E15*H15,2)</f>
        <v>0</v>
      </c>
      <c r="J15" s="160">
        <v>61.8</v>
      </c>
      <c r="K15" s="159">
        <f>ROUND(E15*J15,2)</f>
        <v>2997.3</v>
      </c>
      <c r="L15" s="159">
        <v>21</v>
      </c>
      <c r="M15" s="159">
        <f>G15*(1+L15/100)</f>
        <v>0</v>
      </c>
      <c r="N15" s="158">
        <v>0</v>
      </c>
      <c r="O15" s="158">
        <f>ROUND(E15*N15,2)</f>
        <v>0</v>
      </c>
      <c r="P15" s="158">
        <v>0</v>
      </c>
      <c r="Q15" s="158">
        <f>ROUND(E15*P15,2)</f>
        <v>0</v>
      </c>
      <c r="R15" s="159"/>
      <c r="S15" s="159" t="s">
        <v>119</v>
      </c>
      <c r="T15" s="159" t="s">
        <v>119</v>
      </c>
      <c r="U15" s="159">
        <v>7.3999999999999996E-2</v>
      </c>
      <c r="V15" s="159">
        <f>ROUND(E15*U15,2)</f>
        <v>3.59</v>
      </c>
      <c r="W15" s="159"/>
      <c r="X15" s="159" t="s">
        <v>120</v>
      </c>
      <c r="Y15" s="159" t="s">
        <v>121</v>
      </c>
      <c r="Z15" s="149"/>
      <c r="AA15" s="149"/>
      <c r="AB15" s="149"/>
      <c r="AC15" s="149"/>
      <c r="AD15" s="149"/>
      <c r="AE15" s="149"/>
      <c r="AF15" s="149"/>
      <c r="AG15" s="149" t="s">
        <v>122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5">
      <c r="A16" s="178">
        <v>7</v>
      </c>
      <c r="B16" s="179" t="s">
        <v>136</v>
      </c>
      <c r="C16" s="185" t="s">
        <v>137</v>
      </c>
      <c r="D16" s="180" t="s">
        <v>131</v>
      </c>
      <c r="E16" s="181">
        <v>48.5</v>
      </c>
      <c r="F16" s="182"/>
      <c r="G16" s="183">
        <f>ROUND(E16*F16,2)</f>
        <v>0</v>
      </c>
      <c r="H16" s="160">
        <v>0</v>
      </c>
      <c r="I16" s="159">
        <f>ROUND(E16*H16,2)</f>
        <v>0</v>
      </c>
      <c r="J16" s="160">
        <v>321.5</v>
      </c>
      <c r="K16" s="159">
        <f>ROUND(E16*J16,2)</f>
        <v>15592.75</v>
      </c>
      <c r="L16" s="159">
        <v>21</v>
      </c>
      <c r="M16" s="159">
        <f>G16*(1+L16/100)</f>
        <v>0</v>
      </c>
      <c r="N16" s="158">
        <v>0</v>
      </c>
      <c r="O16" s="158">
        <f>ROUND(E16*N16,2)</f>
        <v>0</v>
      </c>
      <c r="P16" s="158">
        <v>0</v>
      </c>
      <c r="Q16" s="158">
        <f>ROUND(E16*P16,2)</f>
        <v>0</v>
      </c>
      <c r="R16" s="159"/>
      <c r="S16" s="159" t="s">
        <v>119</v>
      </c>
      <c r="T16" s="159" t="s">
        <v>119</v>
      </c>
      <c r="U16" s="159">
        <v>1.0999999999999999E-2</v>
      </c>
      <c r="V16" s="159">
        <f>ROUND(E16*U16,2)</f>
        <v>0.53</v>
      </c>
      <c r="W16" s="159"/>
      <c r="X16" s="159" t="s">
        <v>120</v>
      </c>
      <c r="Y16" s="159" t="s">
        <v>121</v>
      </c>
      <c r="Z16" s="149"/>
      <c r="AA16" s="149"/>
      <c r="AB16" s="149"/>
      <c r="AC16" s="149"/>
      <c r="AD16" s="149"/>
      <c r="AE16" s="149"/>
      <c r="AF16" s="149"/>
      <c r="AG16" s="149" t="s">
        <v>122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5">
      <c r="A17" s="178">
        <v>8</v>
      </c>
      <c r="B17" s="179" t="s">
        <v>138</v>
      </c>
      <c r="C17" s="185" t="s">
        <v>139</v>
      </c>
      <c r="D17" s="180" t="s">
        <v>131</v>
      </c>
      <c r="E17" s="181">
        <v>48.5</v>
      </c>
      <c r="F17" s="182"/>
      <c r="G17" s="183">
        <f>ROUND(E17*F17,2)</f>
        <v>0</v>
      </c>
      <c r="H17" s="160">
        <v>0</v>
      </c>
      <c r="I17" s="159">
        <f>ROUND(E17*H17,2)</f>
        <v>0</v>
      </c>
      <c r="J17" s="160">
        <v>21.1</v>
      </c>
      <c r="K17" s="159">
        <f>ROUND(E17*J17,2)</f>
        <v>1023.35</v>
      </c>
      <c r="L17" s="159">
        <v>21</v>
      </c>
      <c r="M17" s="159">
        <f>G17*(1+L17/100)</f>
        <v>0</v>
      </c>
      <c r="N17" s="158">
        <v>0</v>
      </c>
      <c r="O17" s="158">
        <f>ROUND(E17*N17,2)</f>
        <v>0</v>
      </c>
      <c r="P17" s="158">
        <v>0</v>
      </c>
      <c r="Q17" s="158">
        <f>ROUND(E17*P17,2)</f>
        <v>0</v>
      </c>
      <c r="R17" s="159"/>
      <c r="S17" s="159" t="s">
        <v>119</v>
      </c>
      <c r="T17" s="159" t="s">
        <v>119</v>
      </c>
      <c r="U17" s="159">
        <v>8.9999999999999993E-3</v>
      </c>
      <c r="V17" s="159">
        <f>ROUND(E17*U17,2)</f>
        <v>0.44</v>
      </c>
      <c r="W17" s="159"/>
      <c r="X17" s="159" t="s">
        <v>120</v>
      </c>
      <c r="Y17" s="159" t="s">
        <v>121</v>
      </c>
      <c r="Z17" s="149"/>
      <c r="AA17" s="149"/>
      <c r="AB17" s="149"/>
      <c r="AC17" s="149"/>
      <c r="AD17" s="149"/>
      <c r="AE17" s="149"/>
      <c r="AF17" s="149"/>
      <c r="AG17" s="149" t="s">
        <v>122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5">
      <c r="A18" s="178">
        <v>9</v>
      </c>
      <c r="B18" s="179" t="s">
        <v>140</v>
      </c>
      <c r="C18" s="185" t="s">
        <v>141</v>
      </c>
      <c r="D18" s="180" t="s">
        <v>118</v>
      </c>
      <c r="E18" s="181">
        <v>485</v>
      </c>
      <c r="F18" s="182"/>
      <c r="G18" s="183">
        <f>ROUND(E18*F18,2)</f>
        <v>0</v>
      </c>
      <c r="H18" s="160">
        <v>0</v>
      </c>
      <c r="I18" s="159">
        <f>ROUND(E18*H18,2)</f>
        <v>0</v>
      </c>
      <c r="J18" s="160">
        <v>18</v>
      </c>
      <c r="K18" s="159">
        <f>ROUND(E18*J18,2)</f>
        <v>8730</v>
      </c>
      <c r="L18" s="159">
        <v>21</v>
      </c>
      <c r="M18" s="159">
        <f>G18*(1+L18/100)</f>
        <v>0</v>
      </c>
      <c r="N18" s="158">
        <v>0</v>
      </c>
      <c r="O18" s="158">
        <f>ROUND(E18*N18,2)</f>
        <v>0</v>
      </c>
      <c r="P18" s="158">
        <v>0</v>
      </c>
      <c r="Q18" s="158">
        <f>ROUND(E18*P18,2)</f>
        <v>0</v>
      </c>
      <c r="R18" s="159"/>
      <c r="S18" s="159" t="s">
        <v>119</v>
      </c>
      <c r="T18" s="159" t="s">
        <v>119</v>
      </c>
      <c r="U18" s="159">
        <v>1.7999999999999999E-2</v>
      </c>
      <c r="V18" s="159">
        <f>ROUND(E18*U18,2)</f>
        <v>8.73</v>
      </c>
      <c r="W18" s="159"/>
      <c r="X18" s="159" t="s">
        <v>120</v>
      </c>
      <c r="Y18" s="159" t="s">
        <v>121</v>
      </c>
      <c r="Z18" s="149"/>
      <c r="AA18" s="149"/>
      <c r="AB18" s="149"/>
      <c r="AC18" s="149"/>
      <c r="AD18" s="149"/>
      <c r="AE18" s="149"/>
      <c r="AF18" s="149"/>
      <c r="AG18" s="149" t="s">
        <v>122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ht="20.399999999999999" outlineLevel="1" x14ac:dyDescent="0.25">
      <c r="A19" s="178">
        <v>10</v>
      </c>
      <c r="B19" s="179" t="s">
        <v>142</v>
      </c>
      <c r="C19" s="185" t="s">
        <v>143</v>
      </c>
      <c r="D19" s="180" t="s">
        <v>131</v>
      </c>
      <c r="E19" s="181">
        <v>48.5</v>
      </c>
      <c r="F19" s="182"/>
      <c r="G19" s="183">
        <f>ROUND(E19*F19,2)</f>
        <v>0</v>
      </c>
      <c r="H19" s="160">
        <v>0</v>
      </c>
      <c r="I19" s="159">
        <f>ROUND(E19*H19,2)</f>
        <v>0</v>
      </c>
      <c r="J19" s="160">
        <v>564</v>
      </c>
      <c r="K19" s="159">
        <f>ROUND(E19*J19,2)</f>
        <v>27354</v>
      </c>
      <c r="L19" s="159">
        <v>21</v>
      </c>
      <c r="M19" s="159">
        <f>G19*(1+L19/100)</f>
        <v>0</v>
      </c>
      <c r="N19" s="158">
        <v>0</v>
      </c>
      <c r="O19" s="158">
        <f>ROUND(E19*N19,2)</f>
        <v>0</v>
      </c>
      <c r="P19" s="158">
        <v>0</v>
      </c>
      <c r="Q19" s="158">
        <f>ROUND(E19*P19,2)</f>
        <v>0</v>
      </c>
      <c r="R19" s="159"/>
      <c r="S19" s="159" t="s">
        <v>119</v>
      </c>
      <c r="T19" s="159" t="s">
        <v>119</v>
      </c>
      <c r="U19" s="159">
        <v>0</v>
      </c>
      <c r="V19" s="159">
        <f>ROUND(E19*U19,2)</f>
        <v>0</v>
      </c>
      <c r="W19" s="159"/>
      <c r="X19" s="159" t="s">
        <v>120</v>
      </c>
      <c r="Y19" s="159" t="s">
        <v>121</v>
      </c>
      <c r="Z19" s="149"/>
      <c r="AA19" s="149"/>
      <c r="AB19" s="149"/>
      <c r="AC19" s="149"/>
      <c r="AD19" s="149"/>
      <c r="AE19" s="149"/>
      <c r="AF19" s="149"/>
      <c r="AG19" s="149" t="s">
        <v>122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x14ac:dyDescent="0.25">
      <c r="A20" s="165" t="s">
        <v>114</v>
      </c>
      <c r="B20" s="166" t="s">
        <v>65</v>
      </c>
      <c r="C20" s="184" t="s">
        <v>66</v>
      </c>
      <c r="D20" s="167"/>
      <c r="E20" s="168"/>
      <c r="F20" s="169"/>
      <c r="G20" s="170">
        <f>SUMIF(AG21:AG31,"&lt;&gt;NOR",G21:G31)</f>
        <v>0</v>
      </c>
      <c r="H20" s="164"/>
      <c r="I20" s="164">
        <f>SUM(I21:I31)</f>
        <v>27352.65</v>
      </c>
      <c r="J20" s="164"/>
      <c r="K20" s="164">
        <f>SUM(K21:K31)</f>
        <v>39137.11</v>
      </c>
      <c r="L20" s="164"/>
      <c r="M20" s="164">
        <f>SUM(M21:M31)</f>
        <v>0</v>
      </c>
      <c r="N20" s="163"/>
      <c r="O20" s="163">
        <f>SUM(O21:O31)</f>
        <v>17.600000000000001</v>
      </c>
      <c r="P20" s="163"/>
      <c r="Q20" s="163">
        <f>SUM(Q21:Q31)</f>
        <v>0</v>
      </c>
      <c r="R20" s="164"/>
      <c r="S20" s="164"/>
      <c r="T20" s="164"/>
      <c r="U20" s="164"/>
      <c r="V20" s="164">
        <f>SUM(V21:V31)</f>
        <v>57.62</v>
      </c>
      <c r="W20" s="164"/>
      <c r="X20" s="164"/>
      <c r="Y20" s="164"/>
      <c r="AG20" t="s">
        <v>115</v>
      </c>
    </row>
    <row r="21" spans="1:60" outlineLevel="1" x14ac:dyDescent="0.25">
      <c r="A21" s="172">
        <v>11</v>
      </c>
      <c r="B21" s="173" t="s">
        <v>144</v>
      </c>
      <c r="C21" s="186" t="s">
        <v>145</v>
      </c>
      <c r="D21" s="174" t="s">
        <v>131</v>
      </c>
      <c r="E21" s="175">
        <v>5.96</v>
      </c>
      <c r="F21" s="176"/>
      <c r="G21" s="177">
        <f>ROUND(E21*F21,2)</f>
        <v>0</v>
      </c>
      <c r="H21" s="160">
        <v>4589.37</v>
      </c>
      <c r="I21" s="159">
        <f>ROUND(E21*H21,2)</f>
        <v>27352.65</v>
      </c>
      <c r="J21" s="160">
        <v>6566.63</v>
      </c>
      <c r="K21" s="159">
        <f>ROUND(E21*J21,2)</f>
        <v>39137.11</v>
      </c>
      <c r="L21" s="159">
        <v>21</v>
      </c>
      <c r="M21" s="159">
        <f>G21*(1+L21/100)</f>
        <v>0</v>
      </c>
      <c r="N21" s="158">
        <v>2.9523000000000001</v>
      </c>
      <c r="O21" s="158">
        <f>ROUND(E21*N21,2)</f>
        <v>17.600000000000001</v>
      </c>
      <c r="P21" s="158">
        <v>0</v>
      </c>
      <c r="Q21" s="158">
        <f>ROUND(E21*P21,2)</f>
        <v>0</v>
      </c>
      <c r="R21" s="159"/>
      <c r="S21" s="159" t="s">
        <v>119</v>
      </c>
      <c r="T21" s="159" t="s">
        <v>146</v>
      </c>
      <c r="U21" s="159">
        <v>9.6678599999999992</v>
      </c>
      <c r="V21" s="159">
        <f>ROUND(E21*U21,2)</f>
        <v>57.62</v>
      </c>
      <c r="W21" s="159"/>
      <c r="X21" s="159" t="s">
        <v>147</v>
      </c>
      <c r="Y21" s="159" t="s">
        <v>121</v>
      </c>
      <c r="Z21" s="149"/>
      <c r="AA21" s="149"/>
      <c r="AB21" s="149"/>
      <c r="AC21" s="149"/>
      <c r="AD21" s="149"/>
      <c r="AE21" s="149"/>
      <c r="AF21" s="149"/>
      <c r="AG21" s="149" t="s">
        <v>148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2" x14ac:dyDescent="0.25">
      <c r="A22" s="156"/>
      <c r="B22" s="157"/>
      <c r="C22" s="187" t="s">
        <v>149</v>
      </c>
      <c r="D22" s="161"/>
      <c r="E22" s="162"/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9"/>
      <c r="AA22" s="149"/>
      <c r="AB22" s="149"/>
      <c r="AC22" s="149"/>
      <c r="AD22" s="149"/>
      <c r="AE22" s="149"/>
      <c r="AF22" s="149"/>
      <c r="AG22" s="149" t="s">
        <v>133</v>
      </c>
      <c r="AH22" s="149">
        <v>0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3" x14ac:dyDescent="0.25">
      <c r="A23" s="156"/>
      <c r="B23" s="157"/>
      <c r="C23" s="187" t="s">
        <v>150</v>
      </c>
      <c r="D23" s="161"/>
      <c r="E23" s="162">
        <v>3.2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9"/>
      <c r="AA23" s="149"/>
      <c r="AB23" s="149"/>
      <c r="AC23" s="149"/>
      <c r="AD23" s="149"/>
      <c r="AE23" s="149"/>
      <c r="AF23" s="149"/>
      <c r="AG23" s="149" t="s">
        <v>133</v>
      </c>
      <c r="AH23" s="149">
        <v>0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3" x14ac:dyDescent="0.25">
      <c r="A24" s="156"/>
      <c r="B24" s="157"/>
      <c r="C24" s="187" t="s">
        <v>151</v>
      </c>
      <c r="D24" s="161"/>
      <c r="E24" s="162"/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9"/>
      <c r="AA24" s="149"/>
      <c r="AB24" s="149"/>
      <c r="AC24" s="149"/>
      <c r="AD24" s="149"/>
      <c r="AE24" s="149"/>
      <c r="AF24" s="149"/>
      <c r="AG24" s="149" t="s">
        <v>133</v>
      </c>
      <c r="AH24" s="149">
        <v>0</v>
      </c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3" x14ac:dyDescent="0.25">
      <c r="A25" s="156"/>
      <c r="B25" s="157"/>
      <c r="C25" s="187" t="s">
        <v>152</v>
      </c>
      <c r="D25" s="161"/>
      <c r="E25" s="162">
        <v>0.8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133</v>
      </c>
      <c r="AH25" s="149">
        <v>0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3" x14ac:dyDescent="0.25">
      <c r="A26" s="156"/>
      <c r="B26" s="157"/>
      <c r="C26" s="187" t="s">
        <v>153</v>
      </c>
      <c r="D26" s="161"/>
      <c r="E26" s="162"/>
      <c r="F26" s="159"/>
      <c r="G26" s="159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9"/>
      <c r="AA26" s="149"/>
      <c r="AB26" s="149"/>
      <c r="AC26" s="149"/>
      <c r="AD26" s="149"/>
      <c r="AE26" s="149"/>
      <c r="AF26" s="149"/>
      <c r="AG26" s="149" t="s">
        <v>133</v>
      </c>
      <c r="AH26" s="149">
        <v>0</v>
      </c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3" x14ac:dyDescent="0.25">
      <c r="A27" s="156"/>
      <c r="B27" s="157"/>
      <c r="C27" s="187" t="s">
        <v>154</v>
      </c>
      <c r="D27" s="161"/>
      <c r="E27" s="162">
        <v>1.28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9"/>
      <c r="AA27" s="149"/>
      <c r="AB27" s="149"/>
      <c r="AC27" s="149"/>
      <c r="AD27" s="149"/>
      <c r="AE27" s="149"/>
      <c r="AF27" s="149"/>
      <c r="AG27" s="149" t="s">
        <v>133</v>
      </c>
      <c r="AH27" s="149">
        <v>0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3" x14ac:dyDescent="0.25">
      <c r="A28" s="156"/>
      <c r="B28" s="157"/>
      <c r="C28" s="187" t="s">
        <v>155</v>
      </c>
      <c r="D28" s="161"/>
      <c r="E28" s="162"/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9"/>
      <c r="AA28" s="149"/>
      <c r="AB28" s="149"/>
      <c r="AC28" s="149"/>
      <c r="AD28" s="149"/>
      <c r="AE28" s="149"/>
      <c r="AF28" s="149"/>
      <c r="AG28" s="149" t="s">
        <v>133</v>
      </c>
      <c r="AH28" s="149">
        <v>0</v>
      </c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3" x14ac:dyDescent="0.25">
      <c r="A29" s="156"/>
      <c r="B29" s="157"/>
      <c r="C29" s="187" t="s">
        <v>156</v>
      </c>
      <c r="D29" s="161"/>
      <c r="E29" s="162">
        <v>0.18</v>
      </c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9"/>
      <c r="AA29" s="149"/>
      <c r="AB29" s="149"/>
      <c r="AC29" s="149"/>
      <c r="AD29" s="149"/>
      <c r="AE29" s="149"/>
      <c r="AF29" s="149"/>
      <c r="AG29" s="149" t="s">
        <v>133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3" x14ac:dyDescent="0.25">
      <c r="A30" s="156"/>
      <c r="B30" s="157"/>
      <c r="C30" s="187" t="s">
        <v>157</v>
      </c>
      <c r="D30" s="161"/>
      <c r="E30" s="162"/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133</v>
      </c>
      <c r="AH30" s="149">
        <v>0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3" x14ac:dyDescent="0.25">
      <c r="A31" s="156"/>
      <c r="B31" s="157"/>
      <c r="C31" s="187" t="s">
        <v>158</v>
      </c>
      <c r="D31" s="161"/>
      <c r="E31" s="162">
        <v>0.5</v>
      </c>
      <c r="F31" s="159"/>
      <c r="G31" s="159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59"/>
      <c r="Z31" s="149"/>
      <c r="AA31" s="149"/>
      <c r="AB31" s="149"/>
      <c r="AC31" s="149"/>
      <c r="AD31" s="149"/>
      <c r="AE31" s="149"/>
      <c r="AF31" s="149"/>
      <c r="AG31" s="149" t="s">
        <v>133</v>
      </c>
      <c r="AH31" s="149">
        <v>0</v>
      </c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x14ac:dyDescent="0.25">
      <c r="A32" s="165" t="s">
        <v>114</v>
      </c>
      <c r="B32" s="166" t="s">
        <v>67</v>
      </c>
      <c r="C32" s="184" t="s">
        <v>68</v>
      </c>
      <c r="D32" s="167"/>
      <c r="E32" s="168"/>
      <c r="F32" s="169"/>
      <c r="G32" s="170">
        <f>SUMIF(AG33:AG39,"&lt;&gt;NOR",G33:G39)</f>
        <v>0</v>
      </c>
      <c r="H32" s="164"/>
      <c r="I32" s="164">
        <f>SUM(I33:I39)</f>
        <v>159424.47999999998</v>
      </c>
      <c r="J32" s="164"/>
      <c r="K32" s="164">
        <f>SUM(K33:K39)</f>
        <v>30915.52</v>
      </c>
      <c r="L32" s="164"/>
      <c r="M32" s="164">
        <f>SUM(M33:M39)</f>
        <v>0</v>
      </c>
      <c r="N32" s="163"/>
      <c r="O32" s="163">
        <f>SUM(O33:O39)</f>
        <v>0.47</v>
      </c>
      <c r="P32" s="163"/>
      <c r="Q32" s="163">
        <f>SUM(Q33:Q39)</f>
        <v>0</v>
      </c>
      <c r="R32" s="164"/>
      <c r="S32" s="164"/>
      <c r="T32" s="164"/>
      <c r="U32" s="164"/>
      <c r="V32" s="164">
        <f>SUM(V33:V39)</f>
        <v>8.32</v>
      </c>
      <c r="W32" s="164"/>
      <c r="X32" s="164"/>
      <c r="Y32" s="164"/>
      <c r="AG32" t="s">
        <v>115</v>
      </c>
    </row>
    <row r="33" spans="1:60" outlineLevel="1" x14ac:dyDescent="0.25">
      <c r="A33" s="178">
        <v>12</v>
      </c>
      <c r="B33" s="179" t="s">
        <v>159</v>
      </c>
      <c r="C33" s="185" t="s">
        <v>160</v>
      </c>
      <c r="D33" s="180" t="s">
        <v>161</v>
      </c>
      <c r="E33" s="181">
        <v>16</v>
      </c>
      <c r="F33" s="182"/>
      <c r="G33" s="183">
        <f t="shared" ref="G33:G39" si="0">ROUND(E33*F33,2)</f>
        <v>0</v>
      </c>
      <c r="H33" s="160">
        <v>40.03</v>
      </c>
      <c r="I33" s="159">
        <f t="shared" ref="I33:I39" si="1">ROUND(E33*H33,2)</f>
        <v>640.48</v>
      </c>
      <c r="J33" s="160">
        <v>317.47000000000003</v>
      </c>
      <c r="K33" s="159">
        <f t="shared" ref="K33:K39" si="2">ROUND(E33*J33,2)</f>
        <v>5079.5200000000004</v>
      </c>
      <c r="L33" s="159">
        <v>21</v>
      </c>
      <c r="M33" s="159">
        <f t="shared" ref="M33:M39" si="3">G33*(1+L33/100)</f>
        <v>0</v>
      </c>
      <c r="N33" s="158">
        <v>2.9389999999999999E-2</v>
      </c>
      <c r="O33" s="158">
        <f t="shared" ref="O33:O39" si="4">ROUND(E33*N33,2)</f>
        <v>0.47</v>
      </c>
      <c r="P33" s="158">
        <v>0</v>
      </c>
      <c r="Q33" s="158">
        <f t="shared" ref="Q33:Q39" si="5">ROUND(E33*P33,2)</f>
        <v>0</v>
      </c>
      <c r="R33" s="159"/>
      <c r="S33" s="159" t="s">
        <v>119</v>
      </c>
      <c r="T33" s="159" t="s">
        <v>162</v>
      </c>
      <c r="U33" s="159">
        <v>0.52</v>
      </c>
      <c r="V33" s="159">
        <f t="shared" ref="V33:V39" si="6">ROUND(E33*U33,2)</f>
        <v>8.32</v>
      </c>
      <c r="W33" s="159"/>
      <c r="X33" s="159" t="s">
        <v>120</v>
      </c>
      <c r="Y33" s="159" t="s">
        <v>121</v>
      </c>
      <c r="Z33" s="149"/>
      <c r="AA33" s="149"/>
      <c r="AB33" s="149"/>
      <c r="AC33" s="149"/>
      <c r="AD33" s="149"/>
      <c r="AE33" s="149"/>
      <c r="AF33" s="149"/>
      <c r="AG33" s="149" t="s">
        <v>122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ht="20.399999999999999" outlineLevel="1" x14ac:dyDescent="0.25">
      <c r="A34" s="178">
        <v>13</v>
      </c>
      <c r="B34" s="179" t="s">
        <v>163</v>
      </c>
      <c r="C34" s="185" t="s">
        <v>164</v>
      </c>
      <c r="D34" s="180" t="s">
        <v>161</v>
      </c>
      <c r="E34" s="181">
        <v>30</v>
      </c>
      <c r="F34" s="182"/>
      <c r="G34" s="183">
        <f t="shared" si="0"/>
        <v>0</v>
      </c>
      <c r="H34" s="160">
        <v>0</v>
      </c>
      <c r="I34" s="159">
        <f t="shared" si="1"/>
        <v>0</v>
      </c>
      <c r="J34" s="160">
        <v>308</v>
      </c>
      <c r="K34" s="159">
        <f t="shared" si="2"/>
        <v>9240</v>
      </c>
      <c r="L34" s="159">
        <v>21</v>
      </c>
      <c r="M34" s="159">
        <f t="shared" si="3"/>
        <v>0</v>
      </c>
      <c r="N34" s="158">
        <v>0</v>
      </c>
      <c r="O34" s="158">
        <f t="shared" si="4"/>
        <v>0</v>
      </c>
      <c r="P34" s="158">
        <v>0</v>
      </c>
      <c r="Q34" s="158">
        <f t="shared" si="5"/>
        <v>0</v>
      </c>
      <c r="R34" s="159"/>
      <c r="S34" s="159" t="s">
        <v>165</v>
      </c>
      <c r="T34" s="159" t="s">
        <v>162</v>
      </c>
      <c r="U34" s="159">
        <v>0</v>
      </c>
      <c r="V34" s="159">
        <f t="shared" si="6"/>
        <v>0</v>
      </c>
      <c r="W34" s="159"/>
      <c r="X34" s="159" t="s">
        <v>120</v>
      </c>
      <c r="Y34" s="159" t="s">
        <v>121</v>
      </c>
      <c r="Z34" s="149"/>
      <c r="AA34" s="149"/>
      <c r="AB34" s="149"/>
      <c r="AC34" s="149"/>
      <c r="AD34" s="149"/>
      <c r="AE34" s="149"/>
      <c r="AF34" s="149"/>
      <c r="AG34" s="149" t="s">
        <v>122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ht="20.399999999999999" outlineLevel="1" x14ac:dyDescent="0.25">
      <c r="A35" s="178">
        <v>14</v>
      </c>
      <c r="B35" s="179" t="s">
        <v>166</v>
      </c>
      <c r="C35" s="185" t="s">
        <v>167</v>
      </c>
      <c r="D35" s="180" t="s">
        <v>168</v>
      </c>
      <c r="E35" s="181">
        <v>190</v>
      </c>
      <c r="F35" s="182"/>
      <c r="G35" s="183">
        <f t="shared" si="0"/>
        <v>0</v>
      </c>
      <c r="H35" s="160">
        <v>0</v>
      </c>
      <c r="I35" s="159">
        <f t="shared" si="1"/>
        <v>0</v>
      </c>
      <c r="J35" s="160">
        <v>80</v>
      </c>
      <c r="K35" s="159">
        <f t="shared" si="2"/>
        <v>15200</v>
      </c>
      <c r="L35" s="159">
        <v>21</v>
      </c>
      <c r="M35" s="159">
        <f t="shared" si="3"/>
        <v>0</v>
      </c>
      <c r="N35" s="158">
        <v>0</v>
      </c>
      <c r="O35" s="158">
        <f t="shared" si="4"/>
        <v>0</v>
      </c>
      <c r="P35" s="158">
        <v>0</v>
      </c>
      <c r="Q35" s="158">
        <f t="shared" si="5"/>
        <v>0</v>
      </c>
      <c r="R35" s="159"/>
      <c r="S35" s="159" t="s">
        <v>165</v>
      </c>
      <c r="T35" s="159" t="s">
        <v>162</v>
      </c>
      <c r="U35" s="159">
        <v>0</v>
      </c>
      <c r="V35" s="159">
        <f t="shared" si="6"/>
        <v>0</v>
      </c>
      <c r="W35" s="159"/>
      <c r="X35" s="159" t="s">
        <v>120</v>
      </c>
      <c r="Y35" s="159" t="s">
        <v>121</v>
      </c>
      <c r="Z35" s="149"/>
      <c r="AA35" s="149"/>
      <c r="AB35" s="149"/>
      <c r="AC35" s="149"/>
      <c r="AD35" s="149"/>
      <c r="AE35" s="149"/>
      <c r="AF35" s="149"/>
      <c r="AG35" s="149" t="s">
        <v>122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ht="30.6" outlineLevel="1" x14ac:dyDescent="0.25">
      <c r="A36" s="178">
        <v>15</v>
      </c>
      <c r="B36" s="179" t="s">
        <v>169</v>
      </c>
      <c r="C36" s="185" t="s">
        <v>170</v>
      </c>
      <c r="D36" s="180" t="s">
        <v>171</v>
      </c>
      <c r="E36" s="181">
        <v>4</v>
      </c>
      <c r="F36" s="182"/>
      <c r="G36" s="183">
        <f t="shared" si="0"/>
        <v>0</v>
      </c>
      <c r="H36" s="160">
        <v>0</v>
      </c>
      <c r="I36" s="159">
        <f t="shared" si="1"/>
        <v>0</v>
      </c>
      <c r="J36" s="160">
        <v>349</v>
      </c>
      <c r="K36" s="159">
        <f t="shared" si="2"/>
        <v>1396</v>
      </c>
      <c r="L36" s="159">
        <v>21</v>
      </c>
      <c r="M36" s="159">
        <f t="shared" si="3"/>
        <v>0</v>
      </c>
      <c r="N36" s="158">
        <v>0</v>
      </c>
      <c r="O36" s="158">
        <f t="shared" si="4"/>
        <v>0</v>
      </c>
      <c r="P36" s="158">
        <v>0</v>
      </c>
      <c r="Q36" s="158">
        <f t="shared" si="5"/>
        <v>0</v>
      </c>
      <c r="R36" s="159"/>
      <c r="S36" s="159" t="s">
        <v>165</v>
      </c>
      <c r="T36" s="159" t="s">
        <v>162</v>
      </c>
      <c r="U36" s="159">
        <v>0</v>
      </c>
      <c r="V36" s="159">
        <f t="shared" si="6"/>
        <v>0</v>
      </c>
      <c r="W36" s="159"/>
      <c r="X36" s="159" t="s">
        <v>120</v>
      </c>
      <c r="Y36" s="159" t="s">
        <v>121</v>
      </c>
      <c r="Z36" s="149"/>
      <c r="AA36" s="149"/>
      <c r="AB36" s="149"/>
      <c r="AC36" s="149"/>
      <c r="AD36" s="149"/>
      <c r="AE36" s="149"/>
      <c r="AF36" s="149"/>
      <c r="AG36" s="149" t="s">
        <v>122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ht="20.399999999999999" outlineLevel="1" x14ac:dyDescent="0.25">
      <c r="A37" s="178">
        <v>16</v>
      </c>
      <c r="B37" s="179" t="s">
        <v>172</v>
      </c>
      <c r="C37" s="185" t="s">
        <v>173</v>
      </c>
      <c r="D37" s="180" t="s">
        <v>161</v>
      </c>
      <c r="E37" s="181">
        <v>16</v>
      </c>
      <c r="F37" s="182"/>
      <c r="G37" s="183">
        <f t="shared" si="0"/>
        <v>0</v>
      </c>
      <c r="H37" s="160">
        <v>4954</v>
      </c>
      <c r="I37" s="159">
        <f t="shared" si="1"/>
        <v>79264</v>
      </c>
      <c r="J37" s="160">
        <v>0</v>
      </c>
      <c r="K37" s="159">
        <f t="shared" si="2"/>
        <v>0</v>
      </c>
      <c r="L37" s="159">
        <v>21</v>
      </c>
      <c r="M37" s="159">
        <f t="shared" si="3"/>
        <v>0</v>
      </c>
      <c r="N37" s="158">
        <v>0</v>
      </c>
      <c r="O37" s="158">
        <f t="shared" si="4"/>
        <v>0</v>
      </c>
      <c r="P37" s="158">
        <v>0</v>
      </c>
      <c r="Q37" s="158">
        <f t="shared" si="5"/>
        <v>0</v>
      </c>
      <c r="R37" s="159"/>
      <c r="S37" s="159" t="s">
        <v>165</v>
      </c>
      <c r="T37" s="159" t="s">
        <v>162</v>
      </c>
      <c r="U37" s="159">
        <v>0</v>
      </c>
      <c r="V37" s="159">
        <f t="shared" si="6"/>
        <v>0</v>
      </c>
      <c r="W37" s="159"/>
      <c r="X37" s="159" t="s">
        <v>174</v>
      </c>
      <c r="Y37" s="159" t="s">
        <v>121</v>
      </c>
      <c r="Z37" s="149"/>
      <c r="AA37" s="149"/>
      <c r="AB37" s="149"/>
      <c r="AC37" s="149"/>
      <c r="AD37" s="149"/>
      <c r="AE37" s="149"/>
      <c r="AF37" s="149"/>
      <c r="AG37" s="149" t="s">
        <v>175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ht="20.399999999999999" outlineLevel="1" x14ac:dyDescent="0.25">
      <c r="A38" s="178">
        <v>17</v>
      </c>
      <c r="B38" s="179" t="s">
        <v>176</v>
      </c>
      <c r="C38" s="185" t="s">
        <v>177</v>
      </c>
      <c r="D38" s="180" t="s">
        <v>161</v>
      </c>
      <c r="E38" s="181">
        <v>30</v>
      </c>
      <c r="F38" s="182"/>
      <c r="G38" s="183">
        <f t="shared" si="0"/>
        <v>0</v>
      </c>
      <c r="H38" s="160">
        <v>1061</v>
      </c>
      <c r="I38" s="159">
        <f t="shared" si="1"/>
        <v>31830</v>
      </c>
      <c r="J38" s="160">
        <v>0</v>
      </c>
      <c r="K38" s="159">
        <f t="shared" si="2"/>
        <v>0</v>
      </c>
      <c r="L38" s="159">
        <v>21</v>
      </c>
      <c r="M38" s="159">
        <f t="shared" si="3"/>
        <v>0</v>
      </c>
      <c r="N38" s="158">
        <v>0</v>
      </c>
      <c r="O38" s="158">
        <f t="shared" si="4"/>
        <v>0</v>
      </c>
      <c r="P38" s="158">
        <v>0</v>
      </c>
      <c r="Q38" s="158">
        <f t="shared" si="5"/>
        <v>0</v>
      </c>
      <c r="R38" s="159"/>
      <c r="S38" s="159" t="s">
        <v>165</v>
      </c>
      <c r="T38" s="159" t="s">
        <v>162</v>
      </c>
      <c r="U38" s="159">
        <v>0</v>
      </c>
      <c r="V38" s="159">
        <f t="shared" si="6"/>
        <v>0</v>
      </c>
      <c r="W38" s="159"/>
      <c r="X38" s="159" t="s">
        <v>174</v>
      </c>
      <c r="Y38" s="159" t="s">
        <v>121</v>
      </c>
      <c r="Z38" s="149"/>
      <c r="AA38" s="149"/>
      <c r="AB38" s="149"/>
      <c r="AC38" s="149"/>
      <c r="AD38" s="149"/>
      <c r="AE38" s="149"/>
      <c r="AF38" s="149"/>
      <c r="AG38" s="149" t="s">
        <v>175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ht="20.399999999999999" outlineLevel="1" x14ac:dyDescent="0.25">
      <c r="A39" s="178">
        <v>18</v>
      </c>
      <c r="B39" s="179" t="s">
        <v>178</v>
      </c>
      <c r="C39" s="185" t="s">
        <v>179</v>
      </c>
      <c r="D39" s="180" t="s">
        <v>168</v>
      </c>
      <c r="E39" s="181">
        <v>190</v>
      </c>
      <c r="F39" s="182"/>
      <c r="G39" s="183">
        <f t="shared" si="0"/>
        <v>0</v>
      </c>
      <c r="H39" s="160">
        <v>251</v>
      </c>
      <c r="I39" s="159">
        <f t="shared" si="1"/>
        <v>47690</v>
      </c>
      <c r="J39" s="160">
        <v>0</v>
      </c>
      <c r="K39" s="159">
        <f t="shared" si="2"/>
        <v>0</v>
      </c>
      <c r="L39" s="159">
        <v>21</v>
      </c>
      <c r="M39" s="159">
        <f t="shared" si="3"/>
        <v>0</v>
      </c>
      <c r="N39" s="158">
        <v>0</v>
      </c>
      <c r="O39" s="158">
        <f t="shared" si="4"/>
        <v>0</v>
      </c>
      <c r="P39" s="158">
        <v>0</v>
      </c>
      <c r="Q39" s="158">
        <f t="shared" si="5"/>
        <v>0</v>
      </c>
      <c r="R39" s="159"/>
      <c r="S39" s="159" t="s">
        <v>165</v>
      </c>
      <c r="T39" s="159" t="s">
        <v>162</v>
      </c>
      <c r="U39" s="159">
        <v>0</v>
      </c>
      <c r="V39" s="159">
        <f t="shared" si="6"/>
        <v>0</v>
      </c>
      <c r="W39" s="159"/>
      <c r="X39" s="159" t="s">
        <v>174</v>
      </c>
      <c r="Y39" s="159" t="s">
        <v>121</v>
      </c>
      <c r="Z39" s="149"/>
      <c r="AA39" s="149"/>
      <c r="AB39" s="149"/>
      <c r="AC39" s="149"/>
      <c r="AD39" s="149"/>
      <c r="AE39" s="149"/>
      <c r="AF39" s="149"/>
      <c r="AG39" s="149" t="s">
        <v>175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x14ac:dyDescent="0.25">
      <c r="A40" s="165" t="s">
        <v>114</v>
      </c>
      <c r="B40" s="166" t="s">
        <v>69</v>
      </c>
      <c r="C40" s="184" t="s">
        <v>70</v>
      </c>
      <c r="D40" s="167"/>
      <c r="E40" s="168"/>
      <c r="F40" s="169"/>
      <c r="G40" s="170">
        <f>SUMIF(AG41:AG75,"&lt;&gt;NOR",G41:G75)</f>
        <v>0</v>
      </c>
      <c r="H40" s="164"/>
      <c r="I40" s="164">
        <f>SUM(I41:I75)</f>
        <v>69963.59</v>
      </c>
      <c r="J40" s="164"/>
      <c r="K40" s="164">
        <f>SUM(K41:K75)</f>
        <v>1408711.91</v>
      </c>
      <c r="L40" s="164"/>
      <c r="M40" s="164">
        <f>SUM(M41:M75)</f>
        <v>0</v>
      </c>
      <c r="N40" s="163"/>
      <c r="O40" s="163">
        <f>SUM(O41:O75)</f>
        <v>154.84</v>
      </c>
      <c r="P40" s="163"/>
      <c r="Q40" s="163">
        <f>SUM(Q41:Q75)</f>
        <v>0</v>
      </c>
      <c r="R40" s="164"/>
      <c r="S40" s="164"/>
      <c r="T40" s="164"/>
      <c r="U40" s="164"/>
      <c r="V40" s="164">
        <f>SUM(V41:V75)</f>
        <v>23.14</v>
      </c>
      <c r="W40" s="164"/>
      <c r="X40" s="164"/>
      <c r="Y40" s="164"/>
      <c r="AG40" t="s">
        <v>115</v>
      </c>
    </row>
    <row r="41" spans="1:60" outlineLevel="1" x14ac:dyDescent="0.25">
      <c r="A41" s="178">
        <v>19</v>
      </c>
      <c r="B41" s="179" t="s">
        <v>180</v>
      </c>
      <c r="C41" s="185" t="s">
        <v>181</v>
      </c>
      <c r="D41" s="180" t="s">
        <v>118</v>
      </c>
      <c r="E41" s="181">
        <v>485</v>
      </c>
      <c r="F41" s="182"/>
      <c r="G41" s="183">
        <f t="shared" ref="G41:G75" si="7">ROUND(E41*F41,2)</f>
        <v>0</v>
      </c>
      <c r="H41" s="160">
        <v>38.44</v>
      </c>
      <c r="I41" s="159">
        <f t="shared" ref="I41:I75" si="8">ROUND(E41*H41,2)</f>
        <v>18643.400000000001</v>
      </c>
      <c r="J41" s="160">
        <v>17.559999999999999</v>
      </c>
      <c r="K41" s="159">
        <f t="shared" ref="K41:K75" si="9">ROUND(E41*J41,2)</f>
        <v>8516.6</v>
      </c>
      <c r="L41" s="159">
        <v>21</v>
      </c>
      <c r="M41" s="159">
        <f t="shared" ref="M41:M75" si="10">G41*(1+L41/100)</f>
        <v>0</v>
      </c>
      <c r="N41" s="158">
        <v>8.0960000000000004E-2</v>
      </c>
      <c r="O41" s="158">
        <f t="shared" ref="O41:O75" si="11">ROUND(E41*N41,2)</f>
        <v>39.270000000000003</v>
      </c>
      <c r="P41" s="158">
        <v>0</v>
      </c>
      <c r="Q41" s="158">
        <f t="shared" ref="Q41:Q75" si="12">ROUND(E41*P41,2)</f>
        <v>0</v>
      </c>
      <c r="R41" s="159"/>
      <c r="S41" s="159" t="s">
        <v>119</v>
      </c>
      <c r="T41" s="159" t="s">
        <v>119</v>
      </c>
      <c r="U41" s="159">
        <v>2.3E-2</v>
      </c>
      <c r="V41" s="159">
        <f t="shared" ref="V41:V75" si="13">ROUND(E41*U41,2)</f>
        <v>11.16</v>
      </c>
      <c r="W41" s="159"/>
      <c r="X41" s="159" t="s">
        <v>120</v>
      </c>
      <c r="Y41" s="159" t="s">
        <v>121</v>
      </c>
      <c r="Z41" s="149"/>
      <c r="AA41" s="149"/>
      <c r="AB41" s="149"/>
      <c r="AC41" s="149"/>
      <c r="AD41" s="149"/>
      <c r="AE41" s="149"/>
      <c r="AF41" s="149"/>
      <c r="AG41" s="149" t="s">
        <v>122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5">
      <c r="A42" s="178">
        <v>20</v>
      </c>
      <c r="B42" s="179" t="s">
        <v>182</v>
      </c>
      <c r="C42" s="185" t="s">
        <v>183</v>
      </c>
      <c r="D42" s="180" t="s">
        <v>118</v>
      </c>
      <c r="E42" s="181">
        <v>16</v>
      </c>
      <c r="F42" s="182"/>
      <c r="G42" s="183">
        <f t="shared" si="7"/>
        <v>0</v>
      </c>
      <c r="H42" s="160">
        <v>145.04</v>
      </c>
      <c r="I42" s="159">
        <f t="shared" si="8"/>
        <v>2320.64</v>
      </c>
      <c r="J42" s="160">
        <v>57.96</v>
      </c>
      <c r="K42" s="159">
        <f t="shared" si="9"/>
        <v>927.36</v>
      </c>
      <c r="L42" s="159">
        <v>21</v>
      </c>
      <c r="M42" s="159">
        <f t="shared" si="10"/>
        <v>0</v>
      </c>
      <c r="N42" s="158">
        <v>0.25094</v>
      </c>
      <c r="O42" s="158">
        <f t="shared" si="11"/>
        <v>4.0199999999999996</v>
      </c>
      <c r="P42" s="158">
        <v>0</v>
      </c>
      <c r="Q42" s="158">
        <f t="shared" si="12"/>
        <v>0</v>
      </c>
      <c r="R42" s="159"/>
      <c r="S42" s="159" t="s">
        <v>119</v>
      </c>
      <c r="T42" s="159" t="s">
        <v>119</v>
      </c>
      <c r="U42" s="159">
        <v>5.0999999999999997E-2</v>
      </c>
      <c r="V42" s="159">
        <f t="shared" si="13"/>
        <v>0.82</v>
      </c>
      <c r="W42" s="159"/>
      <c r="X42" s="159" t="s">
        <v>120</v>
      </c>
      <c r="Y42" s="159" t="s">
        <v>121</v>
      </c>
      <c r="Z42" s="149"/>
      <c r="AA42" s="149"/>
      <c r="AB42" s="149"/>
      <c r="AC42" s="149"/>
      <c r="AD42" s="149"/>
      <c r="AE42" s="149"/>
      <c r="AF42" s="149"/>
      <c r="AG42" s="149" t="s">
        <v>122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ht="20.399999999999999" outlineLevel="1" x14ac:dyDescent="0.25">
      <c r="A43" s="178">
        <v>21</v>
      </c>
      <c r="B43" s="179" t="s">
        <v>184</v>
      </c>
      <c r="C43" s="185" t="s">
        <v>185</v>
      </c>
      <c r="D43" s="180" t="s">
        <v>118</v>
      </c>
      <c r="E43" s="181">
        <v>485</v>
      </c>
      <c r="F43" s="182"/>
      <c r="G43" s="183">
        <f t="shared" si="7"/>
        <v>0</v>
      </c>
      <c r="H43" s="160">
        <v>101.03</v>
      </c>
      <c r="I43" s="159">
        <f t="shared" si="8"/>
        <v>48999.55</v>
      </c>
      <c r="J43" s="160">
        <v>30.47</v>
      </c>
      <c r="K43" s="159">
        <f t="shared" si="9"/>
        <v>14777.95</v>
      </c>
      <c r="L43" s="159">
        <v>21</v>
      </c>
      <c r="M43" s="159">
        <f t="shared" si="10"/>
        <v>0</v>
      </c>
      <c r="N43" s="158">
        <v>0.23</v>
      </c>
      <c r="O43" s="158">
        <f t="shared" si="11"/>
        <v>111.55</v>
      </c>
      <c r="P43" s="158">
        <v>0</v>
      </c>
      <c r="Q43" s="158">
        <f t="shared" si="12"/>
        <v>0</v>
      </c>
      <c r="R43" s="159"/>
      <c r="S43" s="159" t="s">
        <v>119</v>
      </c>
      <c r="T43" s="159" t="s">
        <v>119</v>
      </c>
      <c r="U43" s="159">
        <v>2.3E-2</v>
      </c>
      <c r="V43" s="159">
        <f t="shared" si="13"/>
        <v>11.16</v>
      </c>
      <c r="W43" s="159"/>
      <c r="X43" s="159" t="s">
        <v>120</v>
      </c>
      <c r="Y43" s="159" t="s">
        <v>121</v>
      </c>
      <c r="Z43" s="149"/>
      <c r="AA43" s="149"/>
      <c r="AB43" s="149"/>
      <c r="AC43" s="149"/>
      <c r="AD43" s="149"/>
      <c r="AE43" s="149"/>
      <c r="AF43" s="149"/>
      <c r="AG43" s="149" t="s">
        <v>122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ht="20.399999999999999" outlineLevel="1" x14ac:dyDescent="0.25">
      <c r="A44" s="178">
        <v>22</v>
      </c>
      <c r="B44" s="179" t="s">
        <v>186</v>
      </c>
      <c r="C44" s="185" t="s">
        <v>187</v>
      </c>
      <c r="D44" s="180" t="s">
        <v>168</v>
      </c>
      <c r="E44" s="181">
        <v>485</v>
      </c>
      <c r="F44" s="182"/>
      <c r="G44" s="183">
        <f t="shared" si="7"/>
        <v>0</v>
      </c>
      <c r="H44" s="160">
        <v>0</v>
      </c>
      <c r="I44" s="159">
        <f t="shared" si="8"/>
        <v>0</v>
      </c>
      <c r="J44" s="160">
        <v>2236</v>
      </c>
      <c r="K44" s="159">
        <f t="shared" si="9"/>
        <v>1084460</v>
      </c>
      <c r="L44" s="159">
        <v>21</v>
      </c>
      <c r="M44" s="159">
        <f t="shared" si="10"/>
        <v>0</v>
      </c>
      <c r="N44" s="158">
        <v>0</v>
      </c>
      <c r="O44" s="158">
        <f t="shared" si="11"/>
        <v>0</v>
      </c>
      <c r="P44" s="158">
        <v>0</v>
      </c>
      <c r="Q44" s="158">
        <f t="shared" si="12"/>
        <v>0</v>
      </c>
      <c r="R44" s="159"/>
      <c r="S44" s="159" t="s">
        <v>165</v>
      </c>
      <c r="T44" s="159" t="s">
        <v>162</v>
      </c>
      <c r="U44" s="159">
        <v>0</v>
      </c>
      <c r="V44" s="159">
        <f t="shared" si="13"/>
        <v>0</v>
      </c>
      <c r="W44" s="159"/>
      <c r="X44" s="159" t="s">
        <v>120</v>
      </c>
      <c r="Y44" s="159" t="s">
        <v>121</v>
      </c>
      <c r="Z44" s="149"/>
      <c r="AA44" s="149"/>
      <c r="AB44" s="149"/>
      <c r="AC44" s="149"/>
      <c r="AD44" s="149"/>
      <c r="AE44" s="149"/>
      <c r="AF44" s="149"/>
      <c r="AG44" s="149" t="s">
        <v>122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5">
      <c r="A45" s="178">
        <v>23</v>
      </c>
      <c r="B45" s="179" t="s">
        <v>188</v>
      </c>
      <c r="C45" s="185" t="s">
        <v>189</v>
      </c>
      <c r="D45" s="180" t="s">
        <v>190</v>
      </c>
      <c r="E45" s="181">
        <v>1</v>
      </c>
      <c r="F45" s="182"/>
      <c r="G45" s="183">
        <f t="shared" si="7"/>
        <v>0</v>
      </c>
      <c r="H45" s="160">
        <v>0</v>
      </c>
      <c r="I45" s="159">
        <f t="shared" si="8"/>
        <v>0</v>
      </c>
      <c r="J45" s="160">
        <v>17794</v>
      </c>
      <c r="K45" s="159">
        <f t="shared" si="9"/>
        <v>17794</v>
      </c>
      <c r="L45" s="159">
        <v>21</v>
      </c>
      <c r="M45" s="159">
        <f t="shared" si="10"/>
        <v>0</v>
      </c>
      <c r="N45" s="158">
        <v>0</v>
      </c>
      <c r="O45" s="158">
        <f t="shared" si="11"/>
        <v>0</v>
      </c>
      <c r="P45" s="158">
        <v>0</v>
      </c>
      <c r="Q45" s="158">
        <f t="shared" si="12"/>
        <v>0</v>
      </c>
      <c r="R45" s="159"/>
      <c r="S45" s="159" t="s">
        <v>165</v>
      </c>
      <c r="T45" s="159" t="s">
        <v>162</v>
      </c>
      <c r="U45" s="159">
        <v>0</v>
      </c>
      <c r="V45" s="159">
        <f t="shared" si="13"/>
        <v>0</v>
      </c>
      <c r="W45" s="159"/>
      <c r="X45" s="159" t="s">
        <v>120</v>
      </c>
      <c r="Y45" s="159" t="s">
        <v>121</v>
      </c>
      <c r="Z45" s="149"/>
      <c r="AA45" s="149"/>
      <c r="AB45" s="149"/>
      <c r="AC45" s="149"/>
      <c r="AD45" s="149"/>
      <c r="AE45" s="149"/>
      <c r="AF45" s="149"/>
      <c r="AG45" s="149" t="s">
        <v>122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ht="30.6" outlineLevel="1" x14ac:dyDescent="0.25">
      <c r="A46" s="178">
        <v>24</v>
      </c>
      <c r="B46" s="179" t="s">
        <v>191</v>
      </c>
      <c r="C46" s="185" t="s">
        <v>192</v>
      </c>
      <c r="D46" s="180" t="s">
        <v>190</v>
      </c>
      <c r="E46" s="181">
        <v>1</v>
      </c>
      <c r="F46" s="182"/>
      <c r="G46" s="183">
        <f t="shared" si="7"/>
        <v>0</v>
      </c>
      <c r="H46" s="160">
        <v>0</v>
      </c>
      <c r="I46" s="159">
        <f t="shared" si="8"/>
        <v>0</v>
      </c>
      <c r="J46" s="160">
        <v>20180</v>
      </c>
      <c r="K46" s="159">
        <f t="shared" si="9"/>
        <v>20180</v>
      </c>
      <c r="L46" s="159">
        <v>21</v>
      </c>
      <c r="M46" s="159">
        <f t="shared" si="10"/>
        <v>0</v>
      </c>
      <c r="N46" s="158">
        <v>0</v>
      </c>
      <c r="O46" s="158">
        <f t="shared" si="11"/>
        <v>0</v>
      </c>
      <c r="P46" s="158">
        <v>0</v>
      </c>
      <c r="Q46" s="158">
        <f t="shared" si="12"/>
        <v>0</v>
      </c>
      <c r="R46" s="159"/>
      <c r="S46" s="159" t="s">
        <v>165</v>
      </c>
      <c r="T46" s="159" t="s">
        <v>162</v>
      </c>
      <c r="U46" s="159">
        <v>0</v>
      </c>
      <c r="V46" s="159">
        <f t="shared" si="13"/>
        <v>0</v>
      </c>
      <c r="W46" s="159"/>
      <c r="X46" s="159" t="s">
        <v>120</v>
      </c>
      <c r="Y46" s="159" t="s">
        <v>121</v>
      </c>
      <c r="Z46" s="149"/>
      <c r="AA46" s="149"/>
      <c r="AB46" s="149"/>
      <c r="AC46" s="149"/>
      <c r="AD46" s="149"/>
      <c r="AE46" s="149"/>
      <c r="AF46" s="149"/>
      <c r="AG46" s="149" t="s">
        <v>122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ht="20.399999999999999" outlineLevel="1" x14ac:dyDescent="0.25">
      <c r="A47" s="178">
        <v>25</v>
      </c>
      <c r="B47" s="179" t="s">
        <v>193</v>
      </c>
      <c r="C47" s="185" t="s">
        <v>194</v>
      </c>
      <c r="D47" s="180" t="s">
        <v>195</v>
      </c>
      <c r="E47" s="181">
        <v>6</v>
      </c>
      <c r="F47" s="182"/>
      <c r="G47" s="183">
        <f t="shared" si="7"/>
        <v>0</v>
      </c>
      <c r="H47" s="160">
        <v>0</v>
      </c>
      <c r="I47" s="159">
        <f t="shared" si="8"/>
        <v>0</v>
      </c>
      <c r="J47" s="160">
        <v>5350</v>
      </c>
      <c r="K47" s="159">
        <f t="shared" si="9"/>
        <v>32100</v>
      </c>
      <c r="L47" s="159">
        <v>21</v>
      </c>
      <c r="M47" s="159">
        <f t="shared" si="10"/>
        <v>0</v>
      </c>
      <c r="N47" s="158">
        <v>0</v>
      </c>
      <c r="O47" s="158">
        <f t="shared" si="11"/>
        <v>0</v>
      </c>
      <c r="P47" s="158">
        <v>0</v>
      </c>
      <c r="Q47" s="158">
        <f t="shared" si="12"/>
        <v>0</v>
      </c>
      <c r="R47" s="159"/>
      <c r="S47" s="159" t="s">
        <v>165</v>
      </c>
      <c r="T47" s="159" t="s">
        <v>162</v>
      </c>
      <c r="U47" s="159">
        <v>0</v>
      </c>
      <c r="V47" s="159">
        <f t="shared" si="13"/>
        <v>0</v>
      </c>
      <c r="W47" s="159"/>
      <c r="X47" s="159" t="s">
        <v>120</v>
      </c>
      <c r="Y47" s="159" t="s">
        <v>121</v>
      </c>
      <c r="Z47" s="149"/>
      <c r="AA47" s="149"/>
      <c r="AB47" s="149"/>
      <c r="AC47" s="149"/>
      <c r="AD47" s="149"/>
      <c r="AE47" s="149"/>
      <c r="AF47" s="149"/>
      <c r="AG47" s="149" t="s">
        <v>122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ht="20.399999999999999" outlineLevel="1" x14ac:dyDescent="0.25">
      <c r="A48" s="178">
        <v>26</v>
      </c>
      <c r="B48" s="179" t="s">
        <v>196</v>
      </c>
      <c r="C48" s="185" t="s">
        <v>197</v>
      </c>
      <c r="D48" s="180" t="s">
        <v>161</v>
      </c>
      <c r="E48" s="181">
        <v>12</v>
      </c>
      <c r="F48" s="182"/>
      <c r="G48" s="183">
        <f t="shared" si="7"/>
        <v>0</v>
      </c>
      <c r="H48" s="160">
        <v>0</v>
      </c>
      <c r="I48" s="159">
        <f t="shared" si="8"/>
        <v>0</v>
      </c>
      <c r="J48" s="160">
        <v>421</v>
      </c>
      <c r="K48" s="159">
        <f t="shared" si="9"/>
        <v>5052</v>
      </c>
      <c r="L48" s="159">
        <v>21</v>
      </c>
      <c r="M48" s="159">
        <f t="shared" si="10"/>
        <v>0</v>
      </c>
      <c r="N48" s="158">
        <v>0</v>
      </c>
      <c r="O48" s="158">
        <f t="shared" si="11"/>
        <v>0</v>
      </c>
      <c r="P48" s="158">
        <v>0</v>
      </c>
      <c r="Q48" s="158">
        <f t="shared" si="12"/>
        <v>0</v>
      </c>
      <c r="R48" s="159"/>
      <c r="S48" s="159" t="s">
        <v>165</v>
      </c>
      <c r="T48" s="159" t="s">
        <v>162</v>
      </c>
      <c r="U48" s="159">
        <v>0</v>
      </c>
      <c r="V48" s="159">
        <f t="shared" si="13"/>
        <v>0</v>
      </c>
      <c r="W48" s="159"/>
      <c r="X48" s="159" t="s">
        <v>120</v>
      </c>
      <c r="Y48" s="159" t="s">
        <v>121</v>
      </c>
      <c r="Z48" s="149"/>
      <c r="AA48" s="149"/>
      <c r="AB48" s="149"/>
      <c r="AC48" s="149"/>
      <c r="AD48" s="149"/>
      <c r="AE48" s="149"/>
      <c r="AF48" s="149"/>
      <c r="AG48" s="149" t="s">
        <v>122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ht="20.399999999999999" outlineLevel="1" x14ac:dyDescent="0.25">
      <c r="A49" s="178">
        <v>27</v>
      </c>
      <c r="B49" s="179" t="s">
        <v>198</v>
      </c>
      <c r="C49" s="185" t="s">
        <v>199</v>
      </c>
      <c r="D49" s="180" t="s">
        <v>161</v>
      </c>
      <c r="E49" s="181">
        <v>3</v>
      </c>
      <c r="F49" s="182"/>
      <c r="G49" s="183">
        <f t="shared" si="7"/>
        <v>0</v>
      </c>
      <c r="H49" s="160">
        <v>0</v>
      </c>
      <c r="I49" s="159">
        <f t="shared" si="8"/>
        <v>0</v>
      </c>
      <c r="J49" s="160">
        <v>525</v>
      </c>
      <c r="K49" s="159">
        <f t="shared" si="9"/>
        <v>1575</v>
      </c>
      <c r="L49" s="159">
        <v>21</v>
      </c>
      <c r="M49" s="159">
        <f t="shared" si="10"/>
        <v>0</v>
      </c>
      <c r="N49" s="158">
        <v>0</v>
      </c>
      <c r="O49" s="158">
        <f t="shared" si="11"/>
        <v>0</v>
      </c>
      <c r="P49" s="158">
        <v>0</v>
      </c>
      <c r="Q49" s="158">
        <f t="shared" si="12"/>
        <v>0</v>
      </c>
      <c r="R49" s="159"/>
      <c r="S49" s="159" t="s">
        <v>165</v>
      </c>
      <c r="T49" s="159" t="s">
        <v>162</v>
      </c>
      <c r="U49" s="159">
        <v>0</v>
      </c>
      <c r="V49" s="159">
        <f t="shared" si="13"/>
        <v>0</v>
      </c>
      <c r="W49" s="159"/>
      <c r="X49" s="159" t="s">
        <v>120</v>
      </c>
      <c r="Y49" s="159" t="s">
        <v>121</v>
      </c>
      <c r="Z49" s="149"/>
      <c r="AA49" s="149"/>
      <c r="AB49" s="149"/>
      <c r="AC49" s="149"/>
      <c r="AD49" s="149"/>
      <c r="AE49" s="149"/>
      <c r="AF49" s="149"/>
      <c r="AG49" s="149" t="s">
        <v>122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ht="20.399999999999999" outlineLevel="1" x14ac:dyDescent="0.25">
      <c r="A50" s="178">
        <v>28</v>
      </c>
      <c r="B50" s="179" t="s">
        <v>200</v>
      </c>
      <c r="C50" s="185" t="s">
        <v>201</v>
      </c>
      <c r="D50" s="180" t="s">
        <v>161</v>
      </c>
      <c r="E50" s="181">
        <v>3</v>
      </c>
      <c r="F50" s="182"/>
      <c r="G50" s="183">
        <f t="shared" si="7"/>
        <v>0</v>
      </c>
      <c r="H50" s="160">
        <v>0</v>
      </c>
      <c r="I50" s="159">
        <f t="shared" si="8"/>
        <v>0</v>
      </c>
      <c r="J50" s="160">
        <v>525</v>
      </c>
      <c r="K50" s="159">
        <f t="shared" si="9"/>
        <v>1575</v>
      </c>
      <c r="L50" s="159">
        <v>21</v>
      </c>
      <c r="M50" s="159">
        <f t="shared" si="10"/>
        <v>0</v>
      </c>
      <c r="N50" s="158">
        <v>0</v>
      </c>
      <c r="O50" s="158">
        <f t="shared" si="11"/>
        <v>0</v>
      </c>
      <c r="P50" s="158">
        <v>0</v>
      </c>
      <c r="Q50" s="158">
        <f t="shared" si="12"/>
        <v>0</v>
      </c>
      <c r="R50" s="159"/>
      <c r="S50" s="159" t="s">
        <v>165</v>
      </c>
      <c r="T50" s="159" t="s">
        <v>162</v>
      </c>
      <c r="U50" s="159">
        <v>0</v>
      </c>
      <c r="V50" s="159">
        <f t="shared" si="13"/>
        <v>0</v>
      </c>
      <c r="W50" s="159"/>
      <c r="X50" s="159" t="s">
        <v>120</v>
      </c>
      <c r="Y50" s="159" t="s">
        <v>121</v>
      </c>
      <c r="Z50" s="149"/>
      <c r="AA50" s="149"/>
      <c r="AB50" s="149"/>
      <c r="AC50" s="149"/>
      <c r="AD50" s="149"/>
      <c r="AE50" s="149"/>
      <c r="AF50" s="149"/>
      <c r="AG50" s="149" t="s">
        <v>122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ht="20.399999999999999" outlineLevel="1" x14ac:dyDescent="0.25">
      <c r="A51" s="178">
        <v>29</v>
      </c>
      <c r="B51" s="179" t="s">
        <v>202</v>
      </c>
      <c r="C51" s="185" t="s">
        <v>203</v>
      </c>
      <c r="D51" s="180" t="s">
        <v>161</v>
      </c>
      <c r="E51" s="181">
        <v>1</v>
      </c>
      <c r="F51" s="182"/>
      <c r="G51" s="183">
        <f t="shared" si="7"/>
        <v>0</v>
      </c>
      <c r="H51" s="160">
        <v>0</v>
      </c>
      <c r="I51" s="159">
        <f t="shared" si="8"/>
        <v>0</v>
      </c>
      <c r="J51" s="160">
        <v>6213</v>
      </c>
      <c r="K51" s="159">
        <f t="shared" si="9"/>
        <v>6213</v>
      </c>
      <c r="L51" s="159">
        <v>21</v>
      </c>
      <c r="M51" s="159">
        <f t="shared" si="10"/>
        <v>0</v>
      </c>
      <c r="N51" s="158">
        <v>0</v>
      </c>
      <c r="O51" s="158">
        <f t="shared" si="11"/>
        <v>0</v>
      </c>
      <c r="P51" s="158">
        <v>0</v>
      </c>
      <c r="Q51" s="158">
        <f t="shared" si="12"/>
        <v>0</v>
      </c>
      <c r="R51" s="159"/>
      <c r="S51" s="159" t="s">
        <v>165</v>
      </c>
      <c r="T51" s="159" t="s">
        <v>162</v>
      </c>
      <c r="U51" s="159">
        <v>0</v>
      </c>
      <c r="V51" s="159">
        <f t="shared" si="13"/>
        <v>0</v>
      </c>
      <c r="W51" s="159"/>
      <c r="X51" s="159" t="s">
        <v>120</v>
      </c>
      <c r="Y51" s="159" t="s">
        <v>121</v>
      </c>
      <c r="Z51" s="149"/>
      <c r="AA51" s="149"/>
      <c r="AB51" s="149"/>
      <c r="AC51" s="149"/>
      <c r="AD51" s="149"/>
      <c r="AE51" s="149"/>
      <c r="AF51" s="149"/>
      <c r="AG51" s="149" t="s">
        <v>122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ht="20.399999999999999" outlineLevel="1" x14ac:dyDescent="0.25">
      <c r="A52" s="178">
        <v>30</v>
      </c>
      <c r="B52" s="179" t="s">
        <v>204</v>
      </c>
      <c r="C52" s="185" t="s">
        <v>205</v>
      </c>
      <c r="D52" s="180" t="s">
        <v>161</v>
      </c>
      <c r="E52" s="181">
        <v>1</v>
      </c>
      <c r="F52" s="182"/>
      <c r="G52" s="183">
        <f t="shared" si="7"/>
        <v>0</v>
      </c>
      <c r="H52" s="160">
        <v>0</v>
      </c>
      <c r="I52" s="159">
        <f t="shared" si="8"/>
        <v>0</v>
      </c>
      <c r="J52" s="160">
        <v>6213</v>
      </c>
      <c r="K52" s="159">
        <f t="shared" si="9"/>
        <v>6213</v>
      </c>
      <c r="L52" s="159">
        <v>21</v>
      </c>
      <c r="M52" s="159">
        <f t="shared" si="10"/>
        <v>0</v>
      </c>
      <c r="N52" s="158">
        <v>0</v>
      </c>
      <c r="O52" s="158">
        <f t="shared" si="11"/>
        <v>0</v>
      </c>
      <c r="P52" s="158">
        <v>0</v>
      </c>
      <c r="Q52" s="158">
        <f t="shared" si="12"/>
        <v>0</v>
      </c>
      <c r="R52" s="159"/>
      <c r="S52" s="159" t="s">
        <v>165</v>
      </c>
      <c r="T52" s="159" t="s">
        <v>162</v>
      </c>
      <c r="U52" s="159">
        <v>0</v>
      </c>
      <c r="V52" s="159">
        <f t="shared" si="13"/>
        <v>0</v>
      </c>
      <c r="W52" s="159"/>
      <c r="X52" s="159" t="s">
        <v>120</v>
      </c>
      <c r="Y52" s="159" t="s">
        <v>121</v>
      </c>
      <c r="Z52" s="149"/>
      <c r="AA52" s="149"/>
      <c r="AB52" s="149"/>
      <c r="AC52" s="149"/>
      <c r="AD52" s="149"/>
      <c r="AE52" s="149"/>
      <c r="AF52" s="149"/>
      <c r="AG52" s="149" t="s">
        <v>122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ht="20.399999999999999" outlineLevel="1" x14ac:dyDescent="0.25">
      <c r="A53" s="178">
        <v>31</v>
      </c>
      <c r="B53" s="179" t="s">
        <v>206</v>
      </c>
      <c r="C53" s="185" t="s">
        <v>207</v>
      </c>
      <c r="D53" s="180" t="s">
        <v>161</v>
      </c>
      <c r="E53" s="181">
        <v>1</v>
      </c>
      <c r="F53" s="182"/>
      <c r="G53" s="183">
        <f t="shared" si="7"/>
        <v>0</v>
      </c>
      <c r="H53" s="160">
        <v>0</v>
      </c>
      <c r="I53" s="159">
        <f t="shared" si="8"/>
        <v>0</v>
      </c>
      <c r="J53" s="160">
        <v>6213</v>
      </c>
      <c r="K53" s="159">
        <f t="shared" si="9"/>
        <v>6213</v>
      </c>
      <c r="L53" s="159">
        <v>21</v>
      </c>
      <c r="M53" s="159">
        <f t="shared" si="10"/>
        <v>0</v>
      </c>
      <c r="N53" s="158">
        <v>0</v>
      </c>
      <c r="O53" s="158">
        <f t="shared" si="11"/>
        <v>0</v>
      </c>
      <c r="P53" s="158">
        <v>0</v>
      </c>
      <c r="Q53" s="158">
        <f t="shared" si="12"/>
        <v>0</v>
      </c>
      <c r="R53" s="159"/>
      <c r="S53" s="159" t="s">
        <v>165</v>
      </c>
      <c r="T53" s="159" t="s">
        <v>162</v>
      </c>
      <c r="U53" s="159">
        <v>0</v>
      </c>
      <c r="V53" s="159">
        <f t="shared" si="13"/>
        <v>0</v>
      </c>
      <c r="W53" s="159"/>
      <c r="X53" s="159" t="s">
        <v>120</v>
      </c>
      <c r="Y53" s="159" t="s">
        <v>121</v>
      </c>
      <c r="Z53" s="149"/>
      <c r="AA53" s="149"/>
      <c r="AB53" s="149"/>
      <c r="AC53" s="149"/>
      <c r="AD53" s="149"/>
      <c r="AE53" s="149"/>
      <c r="AF53" s="149"/>
      <c r="AG53" s="149" t="s">
        <v>122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ht="20.399999999999999" outlineLevel="1" x14ac:dyDescent="0.25">
      <c r="A54" s="178">
        <v>32</v>
      </c>
      <c r="B54" s="179" t="s">
        <v>208</v>
      </c>
      <c r="C54" s="185" t="s">
        <v>209</v>
      </c>
      <c r="D54" s="180" t="s">
        <v>161</v>
      </c>
      <c r="E54" s="181">
        <v>1</v>
      </c>
      <c r="F54" s="182"/>
      <c r="G54" s="183">
        <f t="shared" si="7"/>
        <v>0</v>
      </c>
      <c r="H54" s="160">
        <v>0</v>
      </c>
      <c r="I54" s="159">
        <f t="shared" si="8"/>
        <v>0</v>
      </c>
      <c r="J54" s="160">
        <v>6213</v>
      </c>
      <c r="K54" s="159">
        <f t="shared" si="9"/>
        <v>6213</v>
      </c>
      <c r="L54" s="159">
        <v>21</v>
      </c>
      <c r="M54" s="159">
        <f t="shared" si="10"/>
        <v>0</v>
      </c>
      <c r="N54" s="158">
        <v>0</v>
      </c>
      <c r="O54" s="158">
        <f t="shared" si="11"/>
        <v>0</v>
      </c>
      <c r="P54" s="158">
        <v>0</v>
      </c>
      <c r="Q54" s="158">
        <f t="shared" si="12"/>
        <v>0</v>
      </c>
      <c r="R54" s="159"/>
      <c r="S54" s="159" t="s">
        <v>165</v>
      </c>
      <c r="T54" s="159" t="s">
        <v>162</v>
      </c>
      <c r="U54" s="159">
        <v>0</v>
      </c>
      <c r="V54" s="159">
        <f t="shared" si="13"/>
        <v>0</v>
      </c>
      <c r="W54" s="159"/>
      <c r="X54" s="159" t="s">
        <v>120</v>
      </c>
      <c r="Y54" s="159" t="s">
        <v>121</v>
      </c>
      <c r="Z54" s="149"/>
      <c r="AA54" s="149"/>
      <c r="AB54" s="149"/>
      <c r="AC54" s="149"/>
      <c r="AD54" s="149"/>
      <c r="AE54" s="149"/>
      <c r="AF54" s="149"/>
      <c r="AG54" s="149" t="s">
        <v>122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ht="20.399999999999999" outlineLevel="1" x14ac:dyDescent="0.25">
      <c r="A55" s="178">
        <v>33</v>
      </c>
      <c r="B55" s="179" t="s">
        <v>210</v>
      </c>
      <c r="C55" s="185" t="s">
        <v>211</v>
      </c>
      <c r="D55" s="180" t="s">
        <v>161</v>
      </c>
      <c r="E55" s="181">
        <v>1</v>
      </c>
      <c r="F55" s="182"/>
      <c r="G55" s="183">
        <f t="shared" si="7"/>
        <v>0</v>
      </c>
      <c r="H55" s="160">
        <v>0</v>
      </c>
      <c r="I55" s="159">
        <f t="shared" si="8"/>
        <v>0</v>
      </c>
      <c r="J55" s="160">
        <v>6213</v>
      </c>
      <c r="K55" s="159">
        <f t="shared" si="9"/>
        <v>6213</v>
      </c>
      <c r="L55" s="159">
        <v>21</v>
      </c>
      <c r="M55" s="159">
        <f t="shared" si="10"/>
        <v>0</v>
      </c>
      <c r="N55" s="158">
        <v>0</v>
      </c>
      <c r="O55" s="158">
        <f t="shared" si="11"/>
        <v>0</v>
      </c>
      <c r="P55" s="158">
        <v>0</v>
      </c>
      <c r="Q55" s="158">
        <f t="shared" si="12"/>
        <v>0</v>
      </c>
      <c r="R55" s="159"/>
      <c r="S55" s="159" t="s">
        <v>165</v>
      </c>
      <c r="T55" s="159" t="s">
        <v>162</v>
      </c>
      <c r="U55" s="159">
        <v>0</v>
      </c>
      <c r="V55" s="159">
        <f t="shared" si="13"/>
        <v>0</v>
      </c>
      <c r="W55" s="159"/>
      <c r="X55" s="159" t="s">
        <v>120</v>
      </c>
      <c r="Y55" s="159" t="s">
        <v>121</v>
      </c>
      <c r="Z55" s="149"/>
      <c r="AA55" s="149"/>
      <c r="AB55" s="149"/>
      <c r="AC55" s="149"/>
      <c r="AD55" s="149"/>
      <c r="AE55" s="149"/>
      <c r="AF55" s="149"/>
      <c r="AG55" s="149" t="s">
        <v>122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ht="20.399999999999999" outlineLevel="1" x14ac:dyDescent="0.25">
      <c r="A56" s="178">
        <v>34</v>
      </c>
      <c r="B56" s="179" t="s">
        <v>212</v>
      </c>
      <c r="C56" s="185" t="s">
        <v>213</v>
      </c>
      <c r="D56" s="180" t="s">
        <v>161</v>
      </c>
      <c r="E56" s="181">
        <v>1</v>
      </c>
      <c r="F56" s="182"/>
      <c r="G56" s="183">
        <f t="shared" si="7"/>
        <v>0</v>
      </c>
      <c r="H56" s="160">
        <v>0</v>
      </c>
      <c r="I56" s="159">
        <f t="shared" si="8"/>
        <v>0</v>
      </c>
      <c r="J56" s="160">
        <v>6213</v>
      </c>
      <c r="K56" s="159">
        <f t="shared" si="9"/>
        <v>6213</v>
      </c>
      <c r="L56" s="159">
        <v>21</v>
      </c>
      <c r="M56" s="159">
        <f t="shared" si="10"/>
        <v>0</v>
      </c>
      <c r="N56" s="158">
        <v>0</v>
      </c>
      <c r="O56" s="158">
        <f t="shared" si="11"/>
        <v>0</v>
      </c>
      <c r="P56" s="158">
        <v>0</v>
      </c>
      <c r="Q56" s="158">
        <f t="shared" si="12"/>
        <v>0</v>
      </c>
      <c r="R56" s="159"/>
      <c r="S56" s="159" t="s">
        <v>165</v>
      </c>
      <c r="T56" s="159" t="s">
        <v>162</v>
      </c>
      <c r="U56" s="159">
        <v>0</v>
      </c>
      <c r="V56" s="159">
        <f t="shared" si="13"/>
        <v>0</v>
      </c>
      <c r="W56" s="159"/>
      <c r="X56" s="159" t="s">
        <v>120</v>
      </c>
      <c r="Y56" s="159" t="s">
        <v>121</v>
      </c>
      <c r="Z56" s="149"/>
      <c r="AA56" s="149"/>
      <c r="AB56" s="149"/>
      <c r="AC56" s="149"/>
      <c r="AD56" s="149"/>
      <c r="AE56" s="149"/>
      <c r="AF56" s="149"/>
      <c r="AG56" s="149" t="s">
        <v>122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ht="20.399999999999999" outlineLevel="1" x14ac:dyDescent="0.25">
      <c r="A57" s="178">
        <v>35</v>
      </c>
      <c r="B57" s="179" t="s">
        <v>214</v>
      </c>
      <c r="C57" s="185" t="s">
        <v>215</v>
      </c>
      <c r="D57" s="180" t="s">
        <v>161</v>
      </c>
      <c r="E57" s="181">
        <v>12</v>
      </c>
      <c r="F57" s="182"/>
      <c r="G57" s="183">
        <f t="shared" si="7"/>
        <v>0</v>
      </c>
      <c r="H57" s="160">
        <v>0</v>
      </c>
      <c r="I57" s="159">
        <f t="shared" si="8"/>
        <v>0</v>
      </c>
      <c r="J57" s="160">
        <v>400</v>
      </c>
      <c r="K57" s="159">
        <f t="shared" si="9"/>
        <v>4800</v>
      </c>
      <c r="L57" s="159">
        <v>21</v>
      </c>
      <c r="M57" s="159">
        <f t="shared" si="10"/>
        <v>0</v>
      </c>
      <c r="N57" s="158">
        <v>0</v>
      </c>
      <c r="O57" s="158">
        <f t="shared" si="11"/>
        <v>0</v>
      </c>
      <c r="P57" s="158">
        <v>0</v>
      </c>
      <c r="Q57" s="158">
        <f t="shared" si="12"/>
        <v>0</v>
      </c>
      <c r="R57" s="159"/>
      <c r="S57" s="159" t="s">
        <v>165</v>
      </c>
      <c r="T57" s="159" t="s">
        <v>162</v>
      </c>
      <c r="U57" s="159">
        <v>0</v>
      </c>
      <c r="V57" s="159">
        <f t="shared" si="13"/>
        <v>0</v>
      </c>
      <c r="W57" s="159"/>
      <c r="X57" s="159" t="s">
        <v>120</v>
      </c>
      <c r="Y57" s="159" t="s">
        <v>121</v>
      </c>
      <c r="Z57" s="149"/>
      <c r="AA57" s="149"/>
      <c r="AB57" s="149"/>
      <c r="AC57" s="149"/>
      <c r="AD57" s="149"/>
      <c r="AE57" s="149"/>
      <c r="AF57" s="149"/>
      <c r="AG57" s="149" t="s">
        <v>122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ht="20.399999999999999" outlineLevel="1" x14ac:dyDescent="0.25">
      <c r="A58" s="178">
        <v>36</v>
      </c>
      <c r="B58" s="179" t="s">
        <v>216</v>
      </c>
      <c r="C58" s="185" t="s">
        <v>217</v>
      </c>
      <c r="D58" s="180" t="s">
        <v>161</v>
      </c>
      <c r="E58" s="181">
        <v>1</v>
      </c>
      <c r="F58" s="182"/>
      <c r="G58" s="183">
        <f t="shared" si="7"/>
        <v>0</v>
      </c>
      <c r="H58" s="160">
        <v>0</v>
      </c>
      <c r="I58" s="159">
        <f t="shared" si="8"/>
        <v>0</v>
      </c>
      <c r="J58" s="160">
        <v>1701</v>
      </c>
      <c r="K58" s="159">
        <f t="shared" si="9"/>
        <v>1701</v>
      </c>
      <c r="L58" s="159">
        <v>21</v>
      </c>
      <c r="M58" s="159">
        <f t="shared" si="10"/>
        <v>0</v>
      </c>
      <c r="N58" s="158">
        <v>0</v>
      </c>
      <c r="O58" s="158">
        <f t="shared" si="11"/>
        <v>0</v>
      </c>
      <c r="P58" s="158">
        <v>0</v>
      </c>
      <c r="Q58" s="158">
        <f t="shared" si="12"/>
        <v>0</v>
      </c>
      <c r="R58" s="159"/>
      <c r="S58" s="159" t="s">
        <v>165</v>
      </c>
      <c r="T58" s="159" t="s">
        <v>162</v>
      </c>
      <c r="U58" s="159">
        <v>0</v>
      </c>
      <c r="V58" s="159">
        <f t="shared" si="13"/>
        <v>0</v>
      </c>
      <c r="W58" s="159"/>
      <c r="X58" s="159" t="s">
        <v>120</v>
      </c>
      <c r="Y58" s="159" t="s">
        <v>121</v>
      </c>
      <c r="Z58" s="149"/>
      <c r="AA58" s="149"/>
      <c r="AB58" s="149"/>
      <c r="AC58" s="149"/>
      <c r="AD58" s="149"/>
      <c r="AE58" s="149"/>
      <c r="AF58" s="149"/>
      <c r="AG58" s="149" t="s">
        <v>122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ht="20.399999999999999" outlineLevel="1" x14ac:dyDescent="0.25">
      <c r="A59" s="178">
        <v>37</v>
      </c>
      <c r="B59" s="179" t="s">
        <v>218</v>
      </c>
      <c r="C59" s="185" t="s">
        <v>219</v>
      </c>
      <c r="D59" s="180" t="s">
        <v>161</v>
      </c>
      <c r="E59" s="181">
        <v>1</v>
      </c>
      <c r="F59" s="182"/>
      <c r="G59" s="183">
        <f t="shared" si="7"/>
        <v>0</v>
      </c>
      <c r="H59" s="160">
        <v>0</v>
      </c>
      <c r="I59" s="159">
        <f t="shared" si="8"/>
        <v>0</v>
      </c>
      <c r="J59" s="160">
        <v>17551</v>
      </c>
      <c r="K59" s="159">
        <f t="shared" si="9"/>
        <v>17551</v>
      </c>
      <c r="L59" s="159">
        <v>21</v>
      </c>
      <c r="M59" s="159">
        <f t="shared" si="10"/>
        <v>0</v>
      </c>
      <c r="N59" s="158">
        <v>0</v>
      </c>
      <c r="O59" s="158">
        <f t="shared" si="11"/>
        <v>0</v>
      </c>
      <c r="P59" s="158">
        <v>0</v>
      </c>
      <c r="Q59" s="158">
        <f t="shared" si="12"/>
        <v>0</v>
      </c>
      <c r="R59" s="159"/>
      <c r="S59" s="159" t="s">
        <v>165</v>
      </c>
      <c r="T59" s="159" t="s">
        <v>162</v>
      </c>
      <c r="U59" s="159">
        <v>0</v>
      </c>
      <c r="V59" s="159">
        <f t="shared" si="13"/>
        <v>0</v>
      </c>
      <c r="W59" s="159"/>
      <c r="X59" s="159" t="s">
        <v>120</v>
      </c>
      <c r="Y59" s="159" t="s">
        <v>121</v>
      </c>
      <c r="Z59" s="149"/>
      <c r="AA59" s="149"/>
      <c r="AB59" s="149"/>
      <c r="AC59" s="149"/>
      <c r="AD59" s="149"/>
      <c r="AE59" s="149"/>
      <c r="AF59" s="149"/>
      <c r="AG59" s="149" t="s">
        <v>122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ht="20.399999999999999" outlineLevel="1" x14ac:dyDescent="0.25">
      <c r="A60" s="178">
        <v>38</v>
      </c>
      <c r="B60" s="179" t="s">
        <v>220</v>
      </c>
      <c r="C60" s="185" t="s">
        <v>221</v>
      </c>
      <c r="D60" s="180" t="s">
        <v>161</v>
      </c>
      <c r="E60" s="181">
        <v>2</v>
      </c>
      <c r="F60" s="182"/>
      <c r="G60" s="183">
        <f t="shared" si="7"/>
        <v>0</v>
      </c>
      <c r="H60" s="160">
        <v>0</v>
      </c>
      <c r="I60" s="159">
        <f t="shared" si="8"/>
        <v>0</v>
      </c>
      <c r="J60" s="160">
        <v>3772</v>
      </c>
      <c r="K60" s="159">
        <f t="shared" si="9"/>
        <v>7544</v>
      </c>
      <c r="L60" s="159">
        <v>21</v>
      </c>
      <c r="M60" s="159">
        <f t="shared" si="10"/>
        <v>0</v>
      </c>
      <c r="N60" s="158">
        <v>0</v>
      </c>
      <c r="O60" s="158">
        <f t="shared" si="11"/>
        <v>0</v>
      </c>
      <c r="P60" s="158">
        <v>0</v>
      </c>
      <c r="Q60" s="158">
        <f t="shared" si="12"/>
        <v>0</v>
      </c>
      <c r="R60" s="159"/>
      <c r="S60" s="159" t="s">
        <v>165</v>
      </c>
      <c r="T60" s="159" t="s">
        <v>162</v>
      </c>
      <c r="U60" s="159">
        <v>0</v>
      </c>
      <c r="V60" s="159">
        <f t="shared" si="13"/>
        <v>0</v>
      </c>
      <c r="W60" s="159"/>
      <c r="X60" s="159" t="s">
        <v>120</v>
      </c>
      <c r="Y60" s="159" t="s">
        <v>121</v>
      </c>
      <c r="Z60" s="149"/>
      <c r="AA60" s="149"/>
      <c r="AB60" s="149"/>
      <c r="AC60" s="149"/>
      <c r="AD60" s="149"/>
      <c r="AE60" s="149"/>
      <c r="AF60" s="149"/>
      <c r="AG60" s="149" t="s">
        <v>122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ht="20.399999999999999" outlineLevel="1" x14ac:dyDescent="0.25">
      <c r="A61" s="178">
        <v>39</v>
      </c>
      <c r="B61" s="179" t="s">
        <v>222</v>
      </c>
      <c r="C61" s="185" t="s">
        <v>223</v>
      </c>
      <c r="D61" s="180" t="s">
        <v>161</v>
      </c>
      <c r="E61" s="181">
        <v>1</v>
      </c>
      <c r="F61" s="182"/>
      <c r="G61" s="183">
        <f t="shared" si="7"/>
        <v>0</v>
      </c>
      <c r="H61" s="160">
        <v>0</v>
      </c>
      <c r="I61" s="159">
        <f t="shared" si="8"/>
        <v>0</v>
      </c>
      <c r="J61" s="160">
        <v>4291</v>
      </c>
      <c r="K61" s="159">
        <f t="shared" si="9"/>
        <v>4291</v>
      </c>
      <c r="L61" s="159">
        <v>21</v>
      </c>
      <c r="M61" s="159">
        <f t="shared" si="10"/>
        <v>0</v>
      </c>
      <c r="N61" s="158">
        <v>0</v>
      </c>
      <c r="O61" s="158">
        <f t="shared" si="11"/>
        <v>0</v>
      </c>
      <c r="P61" s="158">
        <v>0</v>
      </c>
      <c r="Q61" s="158">
        <f t="shared" si="12"/>
        <v>0</v>
      </c>
      <c r="R61" s="159"/>
      <c r="S61" s="159" t="s">
        <v>165</v>
      </c>
      <c r="T61" s="159" t="s">
        <v>162</v>
      </c>
      <c r="U61" s="159">
        <v>0</v>
      </c>
      <c r="V61" s="159">
        <f t="shared" si="13"/>
        <v>0</v>
      </c>
      <c r="W61" s="159"/>
      <c r="X61" s="159" t="s">
        <v>120</v>
      </c>
      <c r="Y61" s="159" t="s">
        <v>121</v>
      </c>
      <c r="Z61" s="149"/>
      <c r="AA61" s="149"/>
      <c r="AB61" s="149"/>
      <c r="AC61" s="149"/>
      <c r="AD61" s="149"/>
      <c r="AE61" s="149"/>
      <c r="AF61" s="149"/>
      <c r="AG61" s="149" t="s">
        <v>122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ht="20.399999999999999" outlineLevel="1" x14ac:dyDescent="0.25">
      <c r="A62" s="178">
        <v>40</v>
      </c>
      <c r="B62" s="179" t="s">
        <v>224</v>
      </c>
      <c r="C62" s="185" t="s">
        <v>225</v>
      </c>
      <c r="D62" s="180" t="s">
        <v>161</v>
      </c>
      <c r="E62" s="181">
        <v>1</v>
      </c>
      <c r="F62" s="182"/>
      <c r="G62" s="183">
        <f t="shared" si="7"/>
        <v>0</v>
      </c>
      <c r="H62" s="160">
        <v>0</v>
      </c>
      <c r="I62" s="159">
        <f t="shared" si="8"/>
        <v>0</v>
      </c>
      <c r="J62" s="160">
        <v>9874</v>
      </c>
      <c r="K62" s="159">
        <f t="shared" si="9"/>
        <v>9874</v>
      </c>
      <c r="L62" s="159">
        <v>21</v>
      </c>
      <c r="M62" s="159">
        <f t="shared" si="10"/>
        <v>0</v>
      </c>
      <c r="N62" s="158">
        <v>0</v>
      </c>
      <c r="O62" s="158">
        <f t="shared" si="11"/>
        <v>0</v>
      </c>
      <c r="P62" s="158">
        <v>0</v>
      </c>
      <c r="Q62" s="158">
        <f t="shared" si="12"/>
        <v>0</v>
      </c>
      <c r="R62" s="159"/>
      <c r="S62" s="159" t="s">
        <v>165</v>
      </c>
      <c r="T62" s="159" t="s">
        <v>162</v>
      </c>
      <c r="U62" s="159">
        <v>0</v>
      </c>
      <c r="V62" s="159">
        <f t="shared" si="13"/>
        <v>0</v>
      </c>
      <c r="W62" s="159"/>
      <c r="X62" s="159" t="s">
        <v>120</v>
      </c>
      <c r="Y62" s="159" t="s">
        <v>121</v>
      </c>
      <c r="Z62" s="149"/>
      <c r="AA62" s="149"/>
      <c r="AB62" s="149"/>
      <c r="AC62" s="149"/>
      <c r="AD62" s="149"/>
      <c r="AE62" s="149"/>
      <c r="AF62" s="149"/>
      <c r="AG62" s="149" t="s">
        <v>122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ht="20.399999999999999" outlineLevel="1" x14ac:dyDescent="0.25">
      <c r="A63" s="178">
        <v>41</v>
      </c>
      <c r="B63" s="179" t="s">
        <v>226</v>
      </c>
      <c r="C63" s="185" t="s">
        <v>227</v>
      </c>
      <c r="D63" s="180" t="s">
        <v>161</v>
      </c>
      <c r="E63" s="181">
        <v>4</v>
      </c>
      <c r="F63" s="182"/>
      <c r="G63" s="183">
        <f t="shared" si="7"/>
        <v>0</v>
      </c>
      <c r="H63" s="160">
        <v>0</v>
      </c>
      <c r="I63" s="159">
        <f t="shared" si="8"/>
        <v>0</v>
      </c>
      <c r="J63" s="160">
        <v>1357</v>
      </c>
      <c r="K63" s="159">
        <f t="shared" si="9"/>
        <v>5428</v>
      </c>
      <c r="L63" s="159">
        <v>21</v>
      </c>
      <c r="M63" s="159">
        <f t="shared" si="10"/>
        <v>0</v>
      </c>
      <c r="N63" s="158">
        <v>0</v>
      </c>
      <c r="O63" s="158">
        <f t="shared" si="11"/>
        <v>0</v>
      </c>
      <c r="P63" s="158">
        <v>0</v>
      </c>
      <c r="Q63" s="158">
        <f t="shared" si="12"/>
        <v>0</v>
      </c>
      <c r="R63" s="159"/>
      <c r="S63" s="159" t="s">
        <v>165</v>
      </c>
      <c r="T63" s="159" t="s">
        <v>162</v>
      </c>
      <c r="U63" s="159">
        <v>0</v>
      </c>
      <c r="V63" s="159">
        <f t="shared" si="13"/>
        <v>0</v>
      </c>
      <c r="W63" s="159"/>
      <c r="X63" s="159" t="s">
        <v>120</v>
      </c>
      <c r="Y63" s="159" t="s">
        <v>121</v>
      </c>
      <c r="Z63" s="149"/>
      <c r="AA63" s="149"/>
      <c r="AB63" s="149"/>
      <c r="AC63" s="149"/>
      <c r="AD63" s="149"/>
      <c r="AE63" s="149"/>
      <c r="AF63" s="149"/>
      <c r="AG63" s="149" t="s">
        <v>122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ht="20.399999999999999" outlineLevel="1" x14ac:dyDescent="0.25">
      <c r="A64" s="178">
        <v>42</v>
      </c>
      <c r="B64" s="179" t="s">
        <v>228</v>
      </c>
      <c r="C64" s="185" t="s">
        <v>229</v>
      </c>
      <c r="D64" s="180" t="s">
        <v>161</v>
      </c>
      <c r="E64" s="181">
        <v>1</v>
      </c>
      <c r="F64" s="182"/>
      <c r="G64" s="183">
        <f t="shared" si="7"/>
        <v>0</v>
      </c>
      <c r="H64" s="160">
        <v>0</v>
      </c>
      <c r="I64" s="159">
        <f t="shared" si="8"/>
        <v>0</v>
      </c>
      <c r="J64" s="160">
        <v>6560</v>
      </c>
      <c r="K64" s="159">
        <f t="shared" si="9"/>
        <v>6560</v>
      </c>
      <c r="L64" s="159">
        <v>21</v>
      </c>
      <c r="M64" s="159">
        <f t="shared" si="10"/>
        <v>0</v>
      </c>
      <c r="N64" s="158">
        <v>0</v>
      </c>
      <c r="O64" s="158">
        <f t="shared" si="11"/>
        <v>0</v>
      </c>
      <c r="P64" s="158">
        <v>0</v>
      </c>
      <c r="Q64" s="158">
        <f t="shared" si="12"/>
        <v>0</v>
      </c>
      <c r="R64" s="159"/>
      <c r="S64" s="159" t="s">
        <v>165</v>
      </c>
      <c r="T64" s="159" t="s">
        <v>162</v>
      </c>
      <c r="U64" s="159">
        <v>0</v>
      </c>
      <c r="V64" s="159">
        <f t="shared" si="13"/>
        <v>0</v>
      </c>
      <c r="W64" s="159"/>
      <c r="X64" s="159" t="s">
        <v>120</v>
      </c>
      <c r="Y64" s="159" t="s">
        <v>121</v>
      </c>
      <c r="Z64" s="149"/>
      <c r="AA64" s="149"/>
      <c r="AB64" s="149"/>
      <c r="AC64" s="149"/>
      <c r="AD64" s="149"/>
      <c r="AE64" s="149"/>
      <c r="AF64" s="149"/>
      <c r="AG64" s="149" t="s">
        <v>122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ht="20.399999999999999" outlineLevel="1" x14ac:dyDescent="0.25">
      <c r="A65" s="178">
        <v>43</v>
      </c>
      <c r="B65" s="179" t="s">
        <v>230</v>
      </c>
      <c r="C65" s="185" t="s">
        <v>231</v>
      </c>
      <c r="D65" s="180" t="s">
        <v>161</v>
      </c>
      <c r="E65" s="181">
        <v>2</v>
      </c>
      <c r="F65" s="182"/>
      <c r="G65" s="183">
        <f t="shared" si="7"/>
        <v>0</v>
      </c>
      <c r="H65" s="160">
        <v>0</v>
      </c>
      <c r="I65" s="159">
        <f t="shared" si="8"/>
        <v>0</v>
      </c>
      <c r="J65" s="160">
        <v>4952</v>
      </c>
      <c r="K65" s="159">
        <f t="shared" si="9"/>
        <v>9904</v>
      </c>
      <c r="L65" s="159">
        <v>21</v>
      </c>
      <c r="M65" s="159">
        <f t="shared" si="10"/>
        <v>0</v>
      </c>
      <c r="N65" s="158">
        <v>0</v>
      </c>
      <c r="O65" s="158">
        <f t="shared" si="11"/>
        <v>0</v>
      </c>
      <c r="P65" s="158">
        <v>0</v>
      </c>
      <c r="Q65" s="158">
        <f t="shared" si="12"/>
        <v>0</v>
      </c>
      <c r="R65" s="159"/>
      <c r="S65" s="159" t="s">
        <v>165</v>
      </c>
      <c r="T65" s="159" t="s">
        <v>162</v>
      </c>
      <c r="U65" s="159">
        <v>0</v>
      </c>
      <c r="V65" s="159">
        <f t="shared" si="13"/>
        <v>0</v>
      </c>
      <c r="W65" s="159"/>
      <c r="X65" s="159" t="s">
        <v>120</v>
      </c>
      <c r="Y65" s="159" t="s">
        <v>121</v>
      </c>
      <c r="Z65" s="149"/>
      <c r="AA65" s="149"/>
      <c r="AB65" s="149"/>
      <c r="AC65" s="149"/>
      <c r="AD65" s="149"/>
      <c r="AE65" s="149"/>
      <c r="AF65" s="149"/>
      <c r="AG65" s="149" t="s">
        <v>122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ht="20.399999999999999" outlineLevel="1" x14ac:dyDescent="0.25">
      <c r="A66" s="178">
        <v>44</v>
      </c>
      <c r="B66" s="179" t="s">
        <v>232</v>
      </c>
      <c r="C66" s="185" t="s">
        <v>233</v>
      </c>
      <c r="D66" s="180" t="s">
        <v>161</v>
      </c>
      <c r="E66" s="181">
        <v>1</v>
      </c>
      <c r="F66" s="182"/>
      <c r="G66" s="183">
        <f t="shared" si="7"/>
        <v>0</v>
      </c>
      <c r="H66" s="160">
        <v>0</v>
      </c>
      <c r="I66" s="159">
        <f t="shared" si="8"/>
        <v>0</v>
      </c>
      <c r="J66" s="160">
        <v>6560</v>
      </c>
      <c r="K66" s="159">
        <f t="shared" si="9"/>
        <v>6560</v>
      </c>
      <c r="L66" s="159">
        <v>21</v>
      </c>
      <c r="M66" s="159">
        <f t="shared" si="10"/>
        <v>0</v>
      </c>
      <c r="N66" s="158">
        <v>0</v>
      </c>
      <c r="O66" s="158">
        <f t="shared" si="11"/>
        <v>0</v>
      </c>
      <c r="P66" s="158">
        <v>0</v>
      </c>
      <c r="Q66" s="158">
        <f t="shared" si="12"/>
        <v>0</v>
      </c>
      <c r="R66" s="159"/>
      <c r="S66" s="159" t="s">
        <v>165</v>
      </c>
      <c r="T66" s="159" t="s">
        <v>162</v>
      </c>
      <c r="U66" s="159">
        <v>0</v>
      </c>
      <c r="V66" s="159">
        <f t="shared" si="13"/>
        <v>0</v>
      </c>
      <c r="W66" s="159"/>
      <c r="X66" s="159" t="s">
        <v>120</v>
      </c>
      <c r="Y66" s="159" t="s">
        <v>121</v>
      </c>
      <c r="Z66" s="149"/>
      <c r="AA66" s="149"/>
      <c r="AB66" s="149"/>
      <c r="AC66" s="149"/>
      <c r="AD66" s="149"/>
      <c r="AE66" s="149"/>
      <c r="AF66" s="149"/>
      <c r="AG66" s="149" t="s">
        <v>122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ht="20.399999999999999" outlineLevel="1" x14ac:dyDescent="0.25">
      <c r="A67" s="178">
        <v>45</v>
      </c>
      <c r="B67" s="179" t="s">
        <v>234</v>
      </c>
      <c r="C67" s="185" t="s">
        <v>235</v>
      </c>
      <c r="D67" s="180" t="s">
        <v>161</v>
      </c>
      <c r="E67" s="181">
        <v>1</v>
      </c>
      <c r="F67" s="182"/>
      <c r="G67" s="183">
        <f t="shared" si="7"/>
        <v>0</v>
      </c>
      <c r="H67" s="160">
        <v>0</v>
      </c>
      <c r="I67" s="159">
        <f t="shared" si="8"/>
        <v>0</v>
      </c>
      <c r="J67" s="160">
        <v>435</v>
      </c>
      <c r="K67" s="159">
        <f t="shared" si="9"/>
        <v>435</v>
      </c>
      <c r="L67" s="159">
        <v>21</v>
      </c>
      <c r="M67" s="159">
        <f t="shared" si="10"/>
        <v>0</v>
      </c>
      <c r="N67" s="158">
        <v>0</v>
      </c>
      <c r="O67" s="158">
        <f t="shared" si="11"/>
        <v>0</v>
      </c>
      <c r="P67" s="158">
        <v>0</v>
      </c>
      <c r="Q67" s="158">
        <f t="shared" si="12"/>
        <v>0</v>
      </c>
      <c r="R67" s="159"/>
      <c r="S67" s="159" t="s">
        <v>165</v>
      </c>
      <c r="T67" s="159" t="s">
        <v>162</v>
      </c>
      <c r="U67" s="159">
        <v>0</v>
      </c>
      <c r="V67" s="159">
        <f t="shared" si="13"/>
        <v>0</v>
      </c>
      <c r="W67" s="159"/>
      <c r="X67" s="159" t="s">
        <v>120</v>
      </c>
      <c r="Y67" s="159" t="s">
        <v>121</v>
      </c>
      <c r="Z67" s="149"/>
      <c r="AA67" s="149"/>
      <c r="AB67" s="149"/>
      <c r="AC67" s="149"/>
      <c r="AD67" s="149"/>
      <c r="AE67" s="149"/>
      <c r="AF67" s="149"/>
      <c r="AG67" s="149" t="s">
        <v>122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ht="20.399999999999999" outlineLevel="1" x14ac:dyDescent="0.25">
      <c r="A68" s="178">
        <v>46</v>
      </c>
      <c r="B68" s="179" t="s">
        <v>236</v>
      </c>
      <c r="C68" s="185" t="s">
        <v>237</v>
      </c>
      <c r="D68" s="180" t="s">
        <v>161</v>
      </c>
      <c r="E68" s="181">
        <v>4</v>
      </c>
      <c r="F68" s="182"/>
      <c r="G68" s="183">
        <f t="shared" si="7"/>
        <v>0</v>
      </c>
      <c r="H68" s="160">
        <v>0</v>
      </c>
      <c r="I68" s="159">
        <f t="shared" si="8"/>
        <v>0</v>
      </c>
      <c r="J68" s="160">
        <v>311</v>
      </c>
      <c r="K68" s="159">
        <f t="shared" si="9"/>
        <v>1244</v>
      </c>
      <c r="L68" s="159">
        <v>21</v>
      </c>
      <c r="M68" s="159">
        <f t="shared" si="10"/>
        <v>0</v>
      </c>
      <c r="N68" s="158">
        <v>0</v>
      </c>
      <c r="O68" s="158">
        <f t="shared" si="11"/>
        <v>0</v>
      </c>
      <c r="P68" s="158">
        <v>0</v>
      </c>
      <c r="Q68" s="158">
        <f t="shared" si="12"/>
        <v>0</v>
      </c>
      <c r="R68" s="159"/>
      <c r="S68" s="159" t="s">
        <v>165</v>
      </c>
      <c r="T68" s="159" t="s">
        <v>162</v>
      </c>
      <c r="U68" s="159">
        <v>0</v>
      </c>
      <c r="V68" s="159">
        <f t="shared" si="13"/>
        <v>0</v>
      </c>
      <c r="W68" s="159"/>
      <c r="X68" s="159" t="s">
        <v>120</v>
      </c>
      <c r="Y68" s="159" t="s">
        <v>121</v>
      </c>
      <c r="Z68" s="149"/>
      <c r="AA68" s="149"/>
      <c r="AB68" s="149"/>
      <c r="AC68" s="149"/>
      <c r="AD68" s="149"/>
      <c r="AE68" s="149"/>
      <c r="AF68" s="149"/>
      <c r="AG68" s="149" t="s">
        <v>122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ht="20.399999999999999" outlineLevel="1" x14ac:dyDescent="0.25">
      <c r="A69" s="178">
        <v>47</v>
      </c>
      <c r="B69" s="179" t="s">
        <v>238</v>
      </c>
      <c r="C69" s="185" t="s">
        <v>239</v>
      </c>
      <c r="D69" s="180" t="s">
        <v>161</v>
      </c>
      <c r="E69" s="181">
        <v>1</v>
      </c>
      <c r="F69" s="182"/>
      <c r="G69" s="183">
        <f t="shared" si="7"/>
        <v>0</v>
      </c>
      <c r="H69" s="160">
        <v>0</v>
      </c>
      <c r="I69" s="159">
        <f t="shared" si="8"/>
        <v>0</v>
      </c>
      <c r="J69" s="160">
        <v>234</v>
      </c>
      <c r="K69" s="159">
        <f t="shared" si="9"/>
        <v>234</v>
      </c>
      <c r="L69" s="159">
        <v>21</v>
      </c>
      <c r="M69" s="159">
        <f t="shared" si="10"/>
        <v>0</v>
      </c>
      <c r="N69" s="158">
        <v>0</v>
      </c>
      <c r="O69" s="158">
        <f t="shared" si="11"/>
        <v>0</v>
      </c>
      <c r="P69" s="158">
        <v>0</v>
      </c>
      <c r="Q69" s="158">
        <f t="shared" si="12"/>
        <v>0</v>
      </c>
      <c r="R69" s="159"/>
      <c r="S69" s="159" t="s">
        <v>165</v>
      </c>
      <c r="T69" s="159" t="s">
        <v>162</v>
      </c>
      <c r="U69" s="159">
        <v>0</v>
      </c>
      <c r="V69" s="159">
        <f t="shared" si="13"/>
        <v>0</v>
      </c>
      <c r="W69" s="159"/>
      <c r="X69" s="159" t="s">
        <v>120</v>
      </c>
      <c r="Y69" s="159" t="s">
        <v>121</v>
      </c>
      <c r="Z69" s="149"/>
      <c r="AA69" s="149"/>
      <c r="AB69" s="149"/>
      <c r="AC69" s="149"/>
      <c r="AD69" s="149"/>
      <c r="AE69" s="149"/>
      <c r="AF69" s="149"/>
      <c r="AG69" s="149" t="s">
        <v>122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ht="20.399999999999999" outlineLevel="1" x14ac:dyDescent="0.25">
      <c r="A70" s="178">
        <v>48</v>
      </c>
      <c r="B70" s="179" t="s">
        <v>240</v>
      </c>
      <c r="C70" s="185" t="s">
        <v>241</v>
      </c>
      <c r="D70" s="180" t="s">
        <v>161</v>
      </c>
      <c r="E70" s="181">
        <v>1</v>
      </c>
      <c r="F70" s="182"/>
      <c r="G70" s="183">
        <f t="shared" si="7"/>
        <v>0</v>
      </c>
      <c r="H70" s="160">
        <v>0</v>
      </c>
      <c r="I70" s="159">
        <f t="shared" si="8"/>
        <v>0</v>
      </c>
      <c r="J70" s="160">
        <v>243</v>
      </c>
      <c r="K70" s="159">
        <f t="shared" si="9"/>
        <v>243</v>
      </c>
      <c r="L70" s="159">
        <v>21</v>
      </c>
      <c r="M70" s="159">
        <f t="shared" si="10"/>
        <v>0</v>
      </c>
      <c r="N70" s="158">
        <v>0</v>
      </c>
      <c r="O70" s="158">
        <f t="shared" si="11"/>
        <v>0</v>
      </c>
      <c r="P70" s="158">
        <v>0</v>
      </c>
      <c r="Q70" s="158">
        <f t="shared" si="12"/>
        <v>0</v>
      </c>
      <c r="R70" s="159"/>
      <c r="S70" s="159" t="s">
        <v>165</v>
      </c>
      <c r="T70" s="159" t="s">
        <v>162</v>
      </c>
      <c r="U70" s="159">
        <v>0</v>
      </c>
      <c r="V70" s="159">
        <f t="shared" si="13"/>
        <v>0</v>
      </c>
      <c r="W70" s="159"/>
      <c r="X70" s="159" t="s">
        <v>120</v>
      </c>
      <c r="Y70" s="159" t="s">
        <v>121</v>
      </c>
      <c r="Z70" s="149"/>
      <c r="AA70" s="149"/>
      <c r="AB70" s="149"/>
      <c r="AC70" s="149"/>
      <c r="AD70" s="149"/>
      <c r="AE70" s="149"/>
      <c r="AF70" s="149"/>
      <c r="AG70" s="149" t="s">
        <v>122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ht="20.399999999999999" outlineLevel="1" x14ac:dyDescent="0.25">
      <c r="A71" s="178">
        <v>49</v>
      </c>
      <c r="B71" s="179" t="s">
        <v>242</v>
      </c>
      <c r="C71" s="185" t="s">
        <v>243</v>
      </c>
      <c r="D71" s="180" t="s">
        <v>161</v>
      </c>
      <c r="E71" s="181">
        <v>1</v>
      </c>
      <c r="F71" s="182"/>
      <c r="G71" s="183">
        <f t="shared" si="7"/>
        <v>0</v>
      </c>
      <c r="H71" s="160">
        <v>0</v>
      </c>
      <c r="I71" s="159">
        <f t="shared" si="8"/>
        <v>0</v>
      </c>
      <c r="J71" s="160">
        <v>234</v>
      </c>
      <c r="K71" s="159">
        <f t="shared" si="9"/>
        <v>234</v>
      </c>
      <c r="L71" s="159">
        <v>21</v>
      </c>
      <c r="M71" s="159">
        <f t="shared" si="10"/>
        <v>0</v>
      </c>
      <c r="N71" s="158">
        <v>0</v>
      </c>
      <c r="O71" s="158">
        <f t="shared" si="11"/>
        <v>0</v>
      </c>
      <c r="P71" s="158">
        <v>0</v>
      </c>
      <c r="Q71" s="158">
        <f t="shared" si="12"/>
        <v>0</v>
      </c>
      <c r="R71" s="159"/>
      <c r="S71" s="159" t="s">
        <v>165</v>
      </c>
      <c r="T71" s="159" t="s">
        <v>162</v>
      </c>
      <c r="U71" s="159">
        <v>0</v>
      </c>
      <c r="V71" s="159">
        <f t="shared" si="13"/>
        <v>0</v>
      </c>
      <c r="W71" s="159"/>
      <c r="X71" s="159" t="s">
        <v>120</v>
      </c>
      <c r="Y71" s="159" t="s">
        <v>121</v>
      </c>
      <c r="Z71" s="149"/>
      <c r="AA71" s="149"/>
      <c r="AB71" s="149"/>
      <c r="AC71" s="149"/>
      <c r="AD71" s="149"/>
      <c r="AE71" s="149"/>
      <c r="AF71" s="149"/>
      <c r="AG71" s="149" t="s">
        <v>122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ht="20.399999999999999" outlineLevel="1" x14ac:dyDescent="0.25">
      <c r="A72" s="178">
        <v>50</v>
      </c>
      <c r="B72" s="179" t="s">
        <v>244</v>
      </c>
      <c r="C72" s="185" t="s">
        <v>245</v>
      </c>
      <c r="D72" s="180" t="s">
        <v>161</v>
      </c>
      <c r="E72" s="181">
        <v>4</v>
      </c>
      <c r="F72" s="182"/>
      <c r="G72" s="183">
        <f t="shared" si="7"/>
        <v>0</v>
      </c>
      <c r="H72" s="160">
        <v>0</v>
      </c>
      <c r="I72" s="159">
        <f t="shared" si="8"/>
        <v>0</v>
      </c>
      <c r="J72" s="160">
        <v>234</v>
      </c>
      <c r="K72" s="159">
        <f t="shared" si="9"/>
        <v>936</v>
      </c>
      <c r="L72" s="159">
        <v>21</v>
      </c>
      <c r="M72" s="159">
        <f t="shared" si="10"/>
        <v>0</v>
      </c>
      <c r="N72" s="158">
        <v>0</v>
      </c>
      <c r="O72" s="158">
        <f t="shared" si="11"/>
        <v>0</v>
      </c>
      <c r="P72" s="158">
        <v>0</v>
      </c>
      <c r="Q72" s="158">
        <f t="shared" si="12"/>
        <v>0</v>
      </c>
      <c r="R72" s="159"/>
      <c r="S72" s="159" t="s">
        <v>165</v>
      </c>
      <c r="T72" s="159" t="s">
        <v>162</v>
      </c>
      <c r="U72" s="159">
        <v>0</v>
      </c>
      <c r="V72" s="159">
        <f t="shared" si="13"/>
        <v>0</v>
      </c>
      <c r="W72" s="159"/>
      <c r="X72" s="159" t="s">
        <v>120</v>
      </c>
      <c r="Y72" s="159" t="s">
        <v>121</v>
      </c>
      <c r="Z72" s="149"/>
      <c r="AA72" s="149"/>
      <c r="AB72" s="149"/>
      <c r="AC72" s="149"/>
      <c r="AD72" s="149"/>
      <c r="AE72" s="149"/>
      <c r="AF72" s="149"/>
      <c r="AG72" s="149" t="s">
        <v>122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ht="20.399999999999999" outlineLevel="1" x14ac:dyDescent="0.25">
      <c r="A73" s="178">
        <v>51</v>
      </c>
      <c r="B73" s="179" t="s">
        <v>246</v>
      </c>
      <c r="C73" s="185" t="s">
        <v>247</v>
      </c>
      <c r="D73" s="180" t="s">
        <v>161</v>
      </c>
      <c r="E73" s="181">
        <v>4</v>
      </c>
      <c r="F73" s="182"/>
      <c r="G73" s="183">
        <f t="shared" si="7"/>
        <v>0</v>
      </c>
      <c r="H73" s="160">
        <v>0</v>
      </c>
      <c r="I73" s="159">
        <f t="shared" si="8"/>
        <v>0</v>
      </c>
      <c r="J73" s="160">
        <v>180</v>
      </c>
      <c r="K73" s="159">
        <f t="shared" si="9"/>
        <v>720</v>
      </c>
      <c r="L73" s="159">
        <v>21</v>
      </c>
      <c r="M73" s="159">
        <f t="shared" si="10"/>
        <v>0</v>
      </c>
      <c r="N73" s="158">
        <v>0</v>
      </c>
      <c r="O73" s="158">
        <f t="shared" si="11"/>
        <v>0</v>
      </c>
      <c r="P73" s="158">
        <v>0</v>
      </c>
      <c r="Q73" s="158">
        <f t="shared" si="12"/>
        <v>0</v>
      </c>
      <c r="R73" s="159"/>
      <c r="S73" s="159" t="s">
        <v>165</v>
      </c>
      <c r="T73" s="159" t="s">
        <v>162</v>
      </c>
      <c r="U73" s="159">
        <v>0</v>
      </c>
      <c r="V73" s="159">
        <f t="shared" si="13"/>
        <v>0</v>
      </c>
      <c r="W73" s="159"/>
      <c r="X73" s="159" t="s">
        <v>120</v>
      </c>
      <c r="Y73" s="159" t="s">
        <v>121</v>
      </c>
      <c r="Z73" s="149"/>
      <c r="AA73" s="149"/>
      <c r="AB73" s="149"/>
      <c r="AC73" s="149"/>
      <c r="AD73" s="149"/>
      <c r="AE73" s="149"/>
      <c r="AF73" s="149"/>
      <c r="AG73" s="149" t="s">
        <v>122</v>
      </c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5">
      <c r="A74" s="178">
        <v>52</v>
      </c>
      <c r="B74" s="179" t="s">
        <v>248</v>
      </c>
      <c r="C74" s="185" t="s">
        <v>249</v>
      </c>
      <c r="D74" s="180" t="s">
        <v>161</v>
      </c>
      <c r="E74" s="181">
        <v>2</v>
      </c>
      <c r="F74" s="182"/>
      <c r="G74" s="183">
        <f t="shared" si="7"/>
        <v>0</v>
      </c>
      <c r="H74" s="160">
        <v>0</v>
      </c>
      <c r="I74" s="159">
        <f t="shared" si="8"/>
        <v>0</v>
      </c>
      <c r="J74" s="160">
        <v>44709</v>
      </c>
      <c r="K74" s="159">
        <f t="shared" si="9"/>
        <v>89418</v>
      </c>
      <c r="L74" s="159">
        <v>21</v>
      </c>
      <c r="M74" s="159">
        <f t="shared" si="10"/>
        <v>0</v>
      </c>
      <c r="N74" s="158">
        <v>0</v>
      </c>
      <c r="O74" s="158">
        <f t="shared" si="11"/>
        <v>0</v>
      </c>
      <c r="P74" s="158">
        <v>0</v>
      </c>
      <c r="Q74" s="158">
        <f t="shared" si="12"/>
        <v>0</v>
      </c>
      <c r="R74" s="159"/>
      <c r="S74" s="159" t="s">
        <v>165</v>
      </c>
      <c r="T74" s="159" t="s">
        <v>162</v>
      </c>
      <c r="U74" s="159">
        <v>0</v>
      </c>
      <c r="V74" s="159">
        <f t="shared" si="13"/>
        <v>0</v>
      </c>
      <c r="W74" s="159"/>
      <c r="X74" s="159" t="s">
        <v>120</v>
      </c>
      <c r="Y74" s="159" t="s">
        <v>121</v>
      </c>
      <c r="Z74" s="149"/>
      <c r="AA74" s="149"/>
      <c r="AB74" s="149"/>
      <c r="AC74" s="149"/>
      <c r="AD74" s="149"/>
      <c r="AE74" s="149"/>
      <c r="AF74" s="149"/>
      <c r="AG74" s="149" t="s">
        <v>122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ht="20.399999999999999" outlineLevel="1" x14ac:dyDescent="0.25">
      <c r="A75" s="178">
        <v>53</v>
      </c>
      <c r="B75" s="179" t="s">
        <v>250</v>
      </c>
      <c r="C75" s="185" t="s">
        <v>251</v>
      </c>
      <c r="D75" s="180" t="s">
        <v>161</v>
      </c>
      <c r="E75" s="181">
        <v>1</v>
      </c>
      <c r="F75" s="182"/>
      <c r="G75" s="183">
        <f t="shared" si="7"/>
        <v>0</v>
      </c>
      <c r="H75" s="160">
        <v>0</v>
      </c>
      <c r="I75" s="159">
        <f t="shared" si="8"/>
        <v>0</v>
      </c>
      <c r="J75" s="160">
        <v>16799</v>
      </c>
      <c r="K75" s="159">
        <f t="shared" si="9"/>
        <v>16799</v>
      </c>
      <c r="L75" s="159">
        <v>21</v>
      </c>
      <c r="M75" s="159">
        <f t="shared" si="10"/>
        <v>0</v>
      </c>
      <c r="N75" s="158">
        <v>0</v>
      </c>
      <c r="O75" s="158">
        <f t="shared" si="11"/>
        <v>0</v>
      </c>
      <c r="P75" s="158">
        <v>0</v>
      </c>
      <c r="Q75" s="158">
        <f t="shared" si="12"/>
        <v>0</v>
      </c>
      <c r="R75" s="159"/>
      <c r="S75" s="159" t="s">
        <v>165</v>
      </c>
      <c r="T75" s="159" t="s">
        <v>162</v>
      </c>
      <c r="U75" s="159">
        <v>0</v>
      </c>
      <c r="V75" s="159">
        <f t="shared" si="13"/>
        <v>0</v>
      </c>
      <c r="W75" s="159"/>
      <c r="X75" s="159" t="s">
        <v>120</v>
      </c>
      <c r="Y75" s="159" t="s">
        <v>121</v>
      </c>
      <c r="Z75" s="149"/>
      <c r="AA75" s="149"/>
      <c r="AB75" s="149"/>
      <c r="AC75" s="149"/>
      <c r="AD75" s="149"/>
      <c r="AE75" s="149"/>
      <c r="AF75" s="149"/>
      <c r="AG75" s="149" t="s">
        <v>122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x14ac:dyDescent="0.25">
      <c r="A76" s="165" t="s">
        <v>114</v>
      </c>
      <c r="B76" s="166" t="s">
        <v>71</v>
      </c>
      <c r="C76" s="184" t="s">
        <v>72</v>
      </c>
      <c r="D76" s="167"/>
      <c r="E76" s="168"/>
      <c r="F76" s="169"/>
      <c r="G76" s="170">
        <f>SUMIF(AG77:AG80,"&lt;&gt;NOR",G77:G80)</f>
        <v>0</v>
      </c>
      <c r="H76" s="164"/>
      <c r="I76" s="164">
        <f>SUM(I77:I80)</f>
        <v>54412</v>
      </c>
      <c r="J76" s="164"/>
      <c r="K76" s="164">
        <f>SUM(K77:K80)</f>
        <v>16612</v>
      </c>
      <c r="L76" s="164"/>
      <c r="M76" s="164">
        <f>SUM(M77:M80)</f>
        <v>0</v>
      </c>
      <c r="N76" s="163"/>
      <c r="O76" s="163">
        <f>SUM(O77:O80)</f>
        <v>0</v>
      </c>
      <c r="P76" s="163"/>
      <c r="Q76" s="163">
        <f>SUM(Q77:Q80)</f>
        <v>0</v>
      </c>
      <c r="R76" s="164"/>
      <c r="S76" s="164"/>
      <c r="T76" s="164"/>
      <c r="U76" s="164"/>
      <c r="V76" s="164">
        <f>SUM(V77:V80)</f>
        <v>0</v>
      </c>
      <c r="W76" s="164"/>
      <c r="X76" s="164"/>
      <c r="Y76" s="164"/>
      <c r="AG76" t="s">
        <v>115</v>
      </c>
    </row>
    <row r="77" spans="1:60" ht="20.399999999999999" outlineLevel="1" x14ac:dyDescent="0.25">
      <c r="A77" s="178">
        <v>54</v>
      </c>
      <c r="B77" s="179" t="s">
        <v>252</v>
      </c>
      <c r="C77" s="185" t="s">
        <v>253</v>
      </c>
      <c r="D77" s="180" t="s">
        <v>171</v>
      </c>
      <c r="E77" s="181">
        <v>18</v>
      </c>
      <c r="F77" s="182"/>
      <c r="G77" s="183">
        <f>ROUND(E77*F77,2)</f>
        <v>0</v>
      </c>
      <c r="H77" s="160">
        <v>0</v>
      </c>
      <c r="I77" s="159">
        <f>ROUND(E77*H77,2)</f>
        <v>0</v>
      </c>
      <c r="J77" s="160">
        <v>845</v>
      </c>
      <c r="K77" s="159">
        <f>ROUND(E77*J77,2)</f>
        <v>15210</v>
      </c>
      <c r="L77" s="159">
        <v>21</v>
      </c>
      <c r="M77" s="159">
        <f>G77*(1+L77/100)</f>
        <v>0</v>
      </c>
      <c r="N77" s="158">
        <v>0</v>
      </c>
      <c r="O77" s="158">
        <f>ROUND(E77*N77,2)</f>
        <v>0</v>
      </c>
      <c r="P77" s="158">
        <v>0</v>
      </c>
      <c r="Q77" s="158">
        <f>ROUND(E77*P77,2)</f>
        <v>0</v>
      </c>
      <c r="R77" s="159"/>
      <c r="S77" s="159" t="s">
        <v>165</v>
      </c>
      <c r="T77" s="159" t="s">
        <v>162</v>
      </c>
      <c r="U77" s="159">
        <v>0</v>
      </c>
      <c r="V77" s="159">
        <f>ROUND(E77*U77,2)</f>
        <v>0</v>
      </c>
      <c r="W77" s="159"/>
      <c r="X77" s="159" t="s">
        <v>120</v>
      </c>
      <c r="Y77" s="159" t="s">
        <v>121</v>
      </c>
      <c r="Z77" s="149"/>
      <c r="AA77" s="149"/>
      <c r="AB77" s="149"/>
      <c r="AC77" s="149"/>
      <c r="AD77" s="149"/>
      <c r="AE77" s="149"/>
      <c r="AF77" s="149"/>
      <c r="AG77" s="149" t="s">
        <v>122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ht="20.399999999999999" outlineLevel="1" x14ac:dyDescent="0.25">
      <c r="A78" s="178">
        <v>55</v>
      </c>
      <c r="B78" s="179" t="s">
        <v>254</v>
      </c>
      <c r="C78" s="185" t="s">
        <v>255</v>
      </c>
      <c r="D78" s="180" t="s">
        <v>161</v>
      </c>
      <c r="E78" s="181">
        <v>1</v>
      </c>
      <c r="F78" s="182"/>
      <c r="G78" s="183">
        <f>ROUND(E78*F78,2)</f>
        <v>0</v>
      </c>
      <c r="H78" s="160">
        <v>0</v>
      </c>
      <c r="I78" s="159">
        <f>ROUND(E78*H78,2)</f>
        <v>0</v>
      </c>
      <c r="J78" s="160">
        <v>1402</v>
      </c>
      <c r="K78" s="159">
        <f>ROUND(E78*J78,2)</f>
        <v>1402</v>
      </c>
      <c r="L78" s="159">
        <v>21</v>
      </c>
      <c r="M78" s="159">
        <f>G78*(1+L78/100)</f>
        <v>0</v>
      </c>
      <c r="N78" s="158">
        <v>0</v>
      </c>
      <c r="O78" s="158">
        <f>ROUND(E78*N78,2)</f>
        <v>0</v>
      </c>
      <c r="P78" s="158">
        <v>0</v>
      </c>
      <c r="Q78" s="158">
        <f>ROUND(E78*P78,2)</f>
        <v>0</v>
      </c>
      <c r="R78" s="159"/>
      <c r="S78" s="159" t="s">
        <v>165</v>
      </c>
      <c r="T78" s="159" t="s">
        <v>162</v>
      </c>
      <c r="U78" s="159">
        <v>0</v>
      </c>
      <c r="V78" s="159">
        <f>ROUND(E78*U78,2)</f>
        <v>0</v>
      </c>
      <c r="W78" s="159"/>
      <c r="X78" s="159" t="s">
        <v>120</v>
      </c>
      <c r="Y78" s="159" t="s">
        <v>121</v>
      </c>
      <c r="Z78" s="149"/>
      <c r="AA78" s="149"/>
      <c r="AB78" s="149"/>
      <c r="AC78" s="149"/>
      <c r="AD78" s="149"/>
      <c r="AE78" s="149"/>
      <c r="AF78" s="149"/>
      <c r="AG78" s="149" t="s">
        <v>122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5">
      <c r="A79" s="178">
        <v>56</v>
      </c>
      <c r="B79" s="179" t="s">
        <v>256</v>
      </c>
      <c r="C79" s="185" t="s">
        <v>257</v>
      </c>
      <c r="D79" s="180" t="s">
        <v>171</v>
      </c>
      <c r="E79" s="181">
        <v>18</v>
      </c>
      <c r="F79" s="182"/>
      <c r="G79" s="183">
        <f>ROUND(E79*F79,2)</f>
        <v>0</v>
      </c>
      <c r="H79" s="160">
        <v>2177</v>
      </c>
      <c r="I79" s="159">
        <f>ROUND(E79*H79,2)</f>
        <v>39186</v>
      </c>
      <c r="J79" s="160">
        <v>0</v>
      </c>
      <c r="K79" s="159">
        <f>ROUND(E79*J79,2)</f>
        <v>0</v>
      </c>
      <c r="L79" s="159">
        <v>21</v>
      </c>
      <c r="M79" s="159">
        <f>G79*(1+L79/100)</f>
        <v>0</v>
      </c>
      <c r="N79" s="158">
        <v>0</v>
      </c>
      <c r="O79" s="158">
        <f>ROUND(E79*N79,2)</f>
        <v>0</v>
      </c>
      <c r="P79" s="158">
        <v>0</v>
      </c>
      <c r="Q79" s="158">
        <f>ROUND(E79*P79,2)</f>
        <v>0</v>
      </c>
      <c r="R79" s="159"/>
      <c r="S79" s="159" t="s">
        <v>165</v>
      </c>
      <c r="T79" s="159" t="s">
        <v>162</v>
      </c>
      <c r="U79" s="159">
        <v>0</v>
      </c>
      <c r="V79" s="159">
        <f>ROUND(E79*U79,2)</f>
        <v>0</v>
      </c>
      <c r="W79" s="159"/>
      <c r="X79" s="159" t="s">
        <v>174</v>
      </c>
      <c r="Y79" s="159" t="s">
        <v>121</v>
      </c>
      <c r="Z79" s="149"/>
      <c r="AA79" s="149"/>
      <c r="AB79" s="149"/>
      <c r="AC79" s="149"/>
      <c r="AD79" s="149"/>
      <c r="AE79" s="149"/>
      <c r="AF79" s="149"/>
      <c r="AG79" s="149" t="s">
        <v>175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ht="20.399999999999999" outlineLevel="1" x14ac:dyDescent="0.25">
      <c r="A80" s="178">
        <v>57</v>
      </c>
      <c r="B80" s="179" t="s">
        <v>258</v>
      </c>
      <c r="C80" s="185" t="s">
        <v>259</v>
      </c>
      <c r="D80" s="180" t="s">
        <v>161</v>
      </c>
      <c r="E80" s="181">
        <v>1</v>
      </c>
      <c r="F80" s="182"/>
      <c r="G80" s="183">
        <f>ROUND(E80*F80,2)</f>
        <v>0</v>
      </c>
      <c r="H80" s="160">
        <v>15226</v>
      </c>
      <c r="I80" s="159">
        <f>ROUND(E80*H80,2)</f>
        <v>15226</v>
      </c>
      <c r="J80" s="160">
        <v>0</v>
      </c>
      <c r="K80" s="159">
        <f>ROUND(E80*J80,2)</f>
        <v>0</v>
      </c>
      <c r="L80" s="159">
        <v>21</v>
      </c>
      <c r="M80" s="159">
        <f>G80*(1+L80/100)</f>
        <v>0</v>
      </c>
      <c r="N80" s="158">
        <v>0</v>
      </c>
      <c r="O80" s="158">
        <f>ROUND(E80*N80,2)</f>
        <v>0</v>
      </c>
      <c r="P80" s="158">
        <v>0</v>
      </c>
      <c r="Q80" s="158">
        <f>ROUND(E80*P80,2)</f>
        <v>0</v>
      </c>
      <c r="R80" s="159"/>
      <c r="S80" s="159" t="s">
        <v>165</v>
      </c>
      <c r="T80" s="159" t="s">
        <v>162</v>
      </c>
      <c r="U80" s="159">
        <v>0</v>
      </c>
      <c r="V80" s="159">
        <f>ROUND(E80*U80,2)</f>
        <v>0</v>
      </c>
      <c r="W80" s="159"/>
      <c r="X80" s="159" t="s">
        <v>174</v>
      </c>
      <c r="Y80" s="159" t="s">
        <v>121</v>
      </c>
      <c r="Z80" s="149"/>
      <c r="AA80" s="149"/>
      <c r="AB80" s="149"/>
      <c r="AC80" s="149"/>
      <c r="AD80" s="149"/>
      <c r="AE80" s="149"/>
      <c r="AF80" s="149"/>
      <c r="AG80" s="149" t="s">
        <v>175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x14ac:dyDescent="0.25">
      <c r="A81" s="165" t="s">
        <v>114</v>
      </c>
      <c r="B81" s="166" t="s">
        <v>73</v>
      </c>
      <c r="C81" s="184" t="s">
        <v>74</v>
      </c>
      <c r="D81" s="167"/>
      <c r="E81" s="168"/>
      <c r="F81" s="169"/>
      <c r="G81" s="170">
        <f>SUMIF(AG82:AG85,"&lt;&gt;NOR",G82:G85)</f>
        <v>0</v>
      </c>
      <c r="H81" s="164"/>
      <c r="I81" s="164">
        <f>SUM(I82:I85)</f>
        <v>15096.09</v>
      </c>
      <c r="J81" s="164"/>
      <c r="K81" s="164">
        <f>SUM(K82:K85)</f>
        <v>13397.11</v>
      </c>
      <c r="L81" s="164"/>
      <c r="M81" s="164">
        <f>SUM(M82:M85)</f>
        <v>0</v>
      </c>
      <c r="N81" s="163"/>
      <c r="O81" s="163">
        <f>SUM(O82:O85)</f>
        <v>11.3</v>
      </c>
      <c r="P81" s="163"/>
      <c r="Q81" s="163">
        <f>SUM(Q82:Q85)</f>
        <v>0</v>
      </c>
      <c r="R81" s="164"/>
      <c r="S81" s="164"/>
      <c r="T81" s="164"/>
      <c r="U81" s="164"/>
      <c r="V81" s="164">
        <f>SUM(V82:V85)</f>
        <v>31.47</v>
      </c>
      <c r="W81" s="164"/>
      <c r="X81" s="164"/>
      <c r="Y81" s="164"/>
      <c r="AG81" t="s">
        <v>115</v>
      </c>
    </row>
    <row r="82" spans="1:60" ht="20.399999999999999" outlineLevel="1" x14ac:dyDescent="0.25">
      <c r="A82" s="178">
        <v>58</v>
      </c>
      <c r="B82" s="179" t="s">
        <v>260</v>
      </c>
      <c r="C82" s="185" t="s">
        <v>261</v>
      </c>
      <c r="D82" s="180" t="s">
        <v>262</v>
      </c>
      <c r="E82" s="181">
        <v>11.3</v>
      </c>
      <c r="F82" s="182"/>
      <c r="G82" s="183">
        <f>ROUND(E82*F82,2)</f>
        <v>0</v>
      </c>
      <c r="H82" s="160">
        <v>396.38</v>
      </c>
      <c r="I82" s="159">
        <f>ROUND(E82*H82,2)</f>
        <v>4479.09</v>
      </c>
      <c r="J82" s="160">
        <v>977.62</v>
      </c>
      <c r="K82" s="159">
        <f>ROUND(E82*J82,2)</f>
        <v>11047.11</v>
      </c>
      <c r="L82" s="159">
        <v>21</v>
      </c>
      <c r="M82" s="159">
        <f>G82*(1+L82/100)</f>
        <v>0</v>
      </c>
      <c r="N82" s="158">
        <v>1</v>
      </c>
      <c r="O82" s="158">
        <f>ROUND(E82*N82,2)</f>
        <v>11.3</v>
      </c>
      <c r="P82" s="158">
        <v>0</v>
      </c>
      <c r="Q82" s="158">
        <f>ROUND(E82*P82,2)</f>
        <v>0</v>
      </c>
      <c r="R82" s="159"/>
      <c r="S82" s="159" t="s">
        <v>119</v>
      </c>
      <c r="T82" s="159" t="s">
        <v>162</v>
      </c>
      <c r="U82" s="159">
        <v>2.7850000000000001</v>
      </c>
      <c r="V82" s="159">
        <f>ROUND(E82*U82,2)</f>
        <v>31.47</v>
      </c>
      <c r="W82" s="159"/>
      <c r="X82" s="159" t="s">
        <v>120</v>
      </c>
      <c r="Y82" s="159" t="s">
        <v>121</v>
      </c>
      <c r="Z82" s="149"/>
      <c r="AA82" s="149"/>
      <c r="AB82" s="149"/>
      <c r="AC82" s="149"/>
      <c r="AD82" s="149"/>
      <c r="AE82" s="149"/>
      <c r="AF82" s="149"/>
      <c r="AG82" s="149" t="s">
        <v>122</v>
      </c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ht="20.399999999999999" outlineLevel="1" x14ac:dyDescent="0.25">
      <c r="A83" s="178">
        <v>59</v>
      </c>
      <c r="B83" s="179" t="s">
        <v>263</v>
      </c>
      <c r="C83" s="185" t="s">
        <v>264</v>
      </c>
      <c r="D83" s="180" t="s">
        <v>161</v>
      </c>
      <c r="E83" s="181">
        <v>10</v>
      </c>
      <c r="F83" s="182"/>
      <c r="G83" s="183">
        <f>ROUND(E83*F83,2)</f>
        <v>0</v>
      </c>
      <c r="H83" s="160">
        <v>0</v>
      </c>
      <c r="I83" s="159">
        <f>ROUND(E83*H83,2)</f>
        <v>0</v>
      </c>
      <c r="J83" s="160">
        <v>235</v>
      </c>
      <c r="K83" s="159">
        <f>ROUND(E83*J83,2)</f>
        <v>2350</v>
      </c>
      <c r="L83" s="159">
        <v>21</v>
      </c>
      <c r="M83" s="159">
        <f>G83*(1+L83/100)</f>
        <v>0</v>
      </c>
      <c r="N83" s="158">
        <v>0</v>
      </c>
      <c r="O83" s="158">
        <f>ROUND(E83*N83,2)</f>
        <v>0</v>
      </c>
      <c r="P83" s="158">
        <v>0</v>
      </c>
      <c r="Q83" s="158">
        <f>ROUND(E83*P83,2)</f>
        <v>0</v>
      </c>
      <c r="R83" s="159"/>
      <c r="S83" s="159" t="s">
        <v>165</v>
      </c>
      <c r="T83" s="159" t="s">
        <v>162</v>
      </c>
      <c r="U83" s="159">
        <v>0</v>
      </c>
      <c r="V83" s="159">
        <f>ROUND(E83*U83,2)</f>
        <v>0</v>
      </c>
      <c r="W83" s="159"/>
      <c r="X83" s="159" t="s">
        <v>120</v>
      </c>
      <c r="Y83" s="159" t="s">
        <v>121</v>
      </c>
      <c r="Z83" s="149"/>
      <c r="AA83" s="149"/>
      <c r="AB83" s="149"/>
      <c r="AC83" s="149"/>
      <c r="AD83" s="149"/>
      <c r="AE83" s="149"/>
      <c r="AF83" s="149"/>
      <c r="AG83" s="149" t="s">
        <v>122</v>
      </c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ht="20.399999999999999" outlineLevel="1" x14ac:dyDescent="0.25">
      <c r="A84" s="178">
        <v>60</v>
      </c>
      <c r="B84" s="179" t="s">
        <v>265</v>
      </c>
      <c r="C84" s="185" t="s">
        <v>266</v>
      </c>
      <c r="D84" s="180" t="s">
        <v>161</v>
      </c>
      <c r="E84" s="181">
        <v>10</v>
      </c>
      <c r="F84" s="182"/>
      <c r="G84" s="183">
        <f>ROUND(E84*F84,2)</f>
        <v>0</v>
      </c>
      <c r="H84" s="160">
        <v>225</v>
      </c>
      <c r="I84" s="159">
        <f>ROUND(E84*H84,2)</f>
        <v>2250</v>
      </c>
      <c r="J84" s="160">
        <v>0</v>
      </c>
      <c r="K84" s="159">
        <f>ROUND(E84*J84,2)</f>
        <v>0</v>
      </c>
      <c r="L84" s="159">
        <v>21</v>
      </c>
      <c r="M84" s="159">
        <f>G84*(1+L84/100)</f>
        <v>0</v>
      </c>
      <c r="N84" s="158">
        <v>0</v>
      </c>
      <c r="O84" s="158">
        <f>ROUND(E84*N84,2)</f>
        <v>0</v>
      </c>
      <c r="P84" s="158">
        <v>0</v>
      </c>
      <c r="Q84" s="158">
        <f>ROUND(E84*P84,2)</f>
        <v>0</v>
      </c>
      <c r="R84" s="159"/>
      <c r="S84" s="159" t="s">
        <v>165</v>
      </c>
      <c r="T84" s="159" t="s">
        <v>162</v>
      </c>
      <c r="U84" s="159">
        <v>0</v>
      </c>
      <c r="V84" s="159">
        <f>ROUND(E84*U84,2)</f>
        <v>0</v>
      </c>
      <c r="W84" s="159"/>
      <c r="X84" s="159" t="s">
        <v>174</v>
      </c>
      <c r="Y84" s="159" t="s">
        <v>121</v>
      </c>
      <c r="Z84" s="149"/>
      <c r="AA84" s="149"/>
      <c r="AB84" s="149"/>
      <c r="AC84" s="149"/>
      <c r="AD84" s="149"/>
      <c r="AE84" s="149"/>
      <c r="AF84" s="149"/>
      <c r="AG84" s="149" t="s">
        <v>175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5">
      <c r="A85" s="178">
        <v>61</v>
      </c>
      <c r="B85" s="179" t="s">
        <v>267</v>
      </c>
      <c r="C85" s="185" t="s">
        <v>268</v>
      </c>
      <c r="D85" s="180" t="s">
        <v>161</v>
      </c>
      <c r="E85" s="181">
        <v>1</v>
      </c>
      <c r="F85" s="182"/>
      <c r="G85" s="183">
        <f>ROUND(E85*F85,2)</f>
        <v>0</v>
      </c>
      <c r="H85" s="160">
        <v>8367</v>
      </c>
      <c r="I85" s="159">
        <f>ROUND(E85*H85,2)</f>
        <v>8367</v>
      </c>
      <c r="J85" s="160">
        <v>0</v>
      </c>
      <c r="K85" s="159">
        <f>ROUND(E85*J85,2)</f>
        <v>0</v>
      </c>
      <c r="L85" s="159">
        <v>21</v>
      </c>
      <c r="M85" s="159">
        <f>G85*(1+L85/100)</f>
        <v>0</v>
      </c>
      <c r="N85" s="158">
        <v>0</v>
      </c>
      <c r="O85" s="158">
        <f>ROUND(E85*N85,2)</f>
        <v>0</v>
      </c>
      <c r="P85" s="158">
        <v>0</v>
      </c>
      <c r="Q85" s="158">
        <f>ROUND(E85*P85,2)</f>
        <v>0</v>
      </c>
      <c r="R85" s="159"/>
      <c r="S85" s="159" t="s">
        <v>165</v>
      </c>
      <c r="T85" s="159" t="s">
        <v>162</v>
      </c>
      <c r="U85" s="159">
        <v>0</v>
      </c>
      <c r="V85" s="159">
        <f>ROUND(E85*U85,2)</f>
        <v>0</v>
      </c>
      <c r="W85" s="159"/>
      <c r="X85" s="159" t="s">
        <v>174</v>
      </c>
      <c r="Y85" s="159" t="s">
        <v>121</v>
      </c>
      <c r="Z85" s="149"/>
      <c r="AA85" s="149"/>
      <c r="AB85" s="149"/>
      <c r="AC85" s="149"/>
      <c r="AD85" s="149"/>
      <c r="AE85" s="149"/>
      <c r="AF85" s="149"/>
      <c r="AG85" s="149" t="s">
        <v>175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x14ac:dyDescent="0.25">
      <c r="A86" s="165" t="s">
        <v>114</v>
      </c>
      <c r="B86" s="166" t="s">
        <v>75</v>
      </c>
      <c r="C86" s="184" t="s">
        <v>76</v>
      </c>
      <c r="D86" s="167"/>
      <c r="E86" s="168"/>
      <c r="F86" s="169"/>
      <c r="G86" s="170">
        <f>SUMIF(AG87:AG87,"&lt;&gt;NOR",G87:G87)</f>
        <v>0</v>
      </c>
      <c r="H86" s="164"/>
      <c r="I86" s="164">
        <f>SUM(I87:I87)</f>
        <v>1259.7</v>
      </c>
      <c r="J86" s="164"/>
      <c r="K86" s="164">
        <f>SUM(K87:K87)</f>
        <v>2392.8000000000002</v>
      </c>
      <c r="L86" s="164"/>
      <c r="M86" s="164">
        <f>SUM(M87:M87)</f>
        <v>0</v>
      </c>
      <c r="N86" s="163"/>
      <c r="O86" s="163">
        <f>SUM(O87:O87)</f>
        <v>0.09</v>
      </c>
      <c r="P86" s="163"/>
      <c r="Q86" s="163">
        <f>SUM(Q87:Q87)</f>
        <v>0</v>
      </c>
      <c r="R86" s="164"/>
      <c r="S86" s="164"/>
      <c r="T86" s="164"/>
      <c r="U86" s="164"/>
      <c r="V86" s="164">
        <f>SUM(V87:V87)</f>
        <v>3.9</v>
      </c>
      <c r="W86" s="164"/>
      <c r="X86" s="164"/>
      <c r="Y86" s="164"/>
      <c r="AG86" t="s">
        <v>115</v>
      </c>
    </row>
    <row r="87" spans="1:60" outlineLevel="1" x14ac:dyDescent="0.25">
      <c r="A87" s="178">
        <v>62</v>
      </c>
      <c r="B87" s="179" t="s">
        <v>269</v>
      </c>
      <c r="C87" s="185" t="s">
        <v>270</v>
      </c>
      <c r="D87" s="180" t="s">
        <v>118</v>
      </c>
      <c r="E87" s="181">
        <v>15</v>
      </c>
      <c r="F87" s="182"/>
      <c r="G87" s="183">
        <f>ROUND(E87*F87,2)</f>
        <v>0</v>
      </c>
      <c r="H87" s="160">
        <v>83.98</v>
      </c>
      <c r="I87" s="159">
        <f>ROUND(E87*H87,2)</f>
        <v>1259.7</v>
      </c>
      <c r="J87" s="160">
        <v>159.52000000000001</v>
      </c>
      <c r="K87" s="159">
        <f>ROUND(E87*J87,2)</f>
        <v>2392.8000000000002</v>
      </c>
      <c r="L87" s="159">
        <v>21</v>
      </c>
      <c r="M87" s="159">
        <f>G87*(1+L87/100)</f>
        <v>0</v>
      </c>
      <c r="N87" s="158">
        <v>5.9100000000000003E-3</v>
      </c>
      <c r="O87" s="158">
        <f>ROUND(E87*N87,2)</f>
        <v>0.09</v>
      </c>
      <c r="P87" s="158">
        <v>0</v>
      </c>
      <c r="Q87" s="158">
        <f>ROUND(E87*P87,2)</f>
        <v>0</v>
      </c>
      <c r="R87" s="159"/>
      <c r="S87" s="159" t="s">
        <v>119</v>
      </c>
      <c r="T87" s="159" t="s">
        <v>119</v>
      </c>
      <c r="U87" s="159">
        <v>0.26</v>
      </c>
      <c r="V87" s="159">
        <f>ROUND(E87*U87,2)</f>
        <v>3.9</v>
      </c>
      <c r="W87" s="159"/>
      <c r="X87" s="159" t="s">
        <v>120</v>
      </c>
      <c r="Y87" s="159" t="s">
        <v>121</v>
      </c>
      <c r="Z87" s="149"/>
      <c r="AA87" s="149"/>
      <c r="AB87" s="149"/>
      <c r="AC87" s="149"/>
      <c r="AD87" s="149"/>
      <c r="AE87" s="149"/>
      <c r="AF87" s="149"/>
      <c r="AG87" s="149" t="s">
        <v>122</v>
      </c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ht="26.4" x14ac:dyDescent="0.25">
      <c r="A88" s="165" t="s">
        <v>114</v>
      </c>
      <c r="B88" s="166" t="s">
        <v>77</v>
      </c>
      <c r="C88" s="184" t="s">
        <v>78</v>
      </c>
      <c r="D88" s="167"/>
      <c r="E88" s="168"/>
      <c r="F88" s="169"/>
      <c r="G88" s="170">
        <f>SUMIF(AG89:AG96,"&lt;&gt;NOR",G89:G96)</f>
        <v>0</v>
      </c>
      <c r="H88" s="164"/>
      <c r="I88" s="164">
        <f>SUM(I89:I96)</f>
        <v>115431</v>
      </c>
      <c r="J88" s="164"/>
      <c r="K88" s="164">
        <f>SUM(K89:K96)</f>
        <v>42651</v>
      </c>
      <c r="L88" s="164"/>
      <c r="M88" s="164">
        <f>SUM(M89:M96)</f>
        <v>0</v>
      </c>
      <c r="N88" s="163"/>
      <c r="O88" s="163">
        <f>SUM(O89:O96)</f>
        <v>0</v>
      </c>
      <c r="P88" s="163"/>
      <c r="Q88" s="163">
        <f>SUM(Q89:Q96)</f>
        <v>0</v>
      </c>
      <c r="R88" s="164"/>
      <c r="S88" s="164"/>
      <c r="T88" s="164"/>
      <c r="U88" s="164"/>
      <c r="V88" s="164">
        <f>SUM(V89:V96)</f>
        <v>0</v>
      </c>
      <c r="W88" s="164"/>
      <c r="X88" s="164"/>
      <c r="Y88" s="164"/>
      <c r="AG88" t="s">
        <v>115</v>
      </c>
    </row>
    <row r="89" spans="1:60" outlineLevel="1" x14ac:dyDescent="0.25">
      <c r="A89" s="178">
        <v>63</v>
      </c>
      <c r="B89" s="179" t="s">
        <v>271</v>
      </c>
      <c r="C89" s="185" t="s">
        <v>272</v>
      </c>
      <c r="D89" s="180" t="s">
        <v>190</v>
      </c>
      <c r="E89" s="181">
        <v>1</v>
      </c>
      <c r="F89" s="182"/>
      <c r="G89" s="183">
        <f t="shared" ref="G89:G96" si="14">ROUND(E89*F89,2)</f>
        <v>0</v>
      </c>
      <c r="H89" s="160">
        <v>0</v>
      </c>
      <c r="I89" s="159">
        <f t="shared" ref="I89:I96" si="15">ROUND(E89*H89,2)</f>
        <v>0</v>
      </c>
      <c r="J89" s="160">
        <v>3488</v>
      </c>
      <c r="K89" s="159">
        <f t="shared" ref="K89:K96" si="16">ROUND(E89*J89,2)</f>
        <v>3488</v>
      </c>
      <c r="L89" s="159">
        <v>21</v>
      </c>
      <c r="M89" s="159">
        <f t="shared" ref="M89:M96" si="17">G89*(1+L89/100)</f>
        <v>0</v>
      </c>
      <c r="N89" s="158">
        <v>0</v>
      </c>
      <c r="O89" s="158">
        <f t="shared" ref="O89:O96" si="18">ROUND(E89*N89,2)</f>
        <v>0</v>
      </c>
      <c r="P89" s="158">
        <v>0</v>
      </c>
      <c r="Q89" s="158">
        <f t="shared" ref="Q89:Q96" si="19">ROUND(E89*P89,2)</f>
        <v>0</v>
      </c>
      <c r="R89" s="159"/>
      <c r="S89" s="159" t="s">
        <v>165</v>
      </c>
      <c r="T89" s="159" t="s">
        <v>162</v>
      </c>
      <c r="U89" s="159">
        <v>0</v>
      </c>
      <c r="V89" s="159">
        <f t="shared" ref="V89:V96" si="20">ROUND(E89*U89,2)</f>
        <v>0</v>
      </c>
      <c r="W89" s="159"/>
      <c r="X89" s="159" t="s">
        <v>120</v>
      </c>
      <c r="Y89" s="159" t="s">
        <v>121</v>
      </c>
      <c r="Z89" s="149"/>
      <c r="AA89" s="149"/>
      <c r="AB89" s="149"/>
      <c r="AC89" s="149"/>
      <c r="AD89" s="149"/>
      <c r="AE89" s="149"/>
      <c r="AF89" s="149"/>
      <c r="AG89" s="149" t="s">
        <v>122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ht="20.399999999999999" outlineLevel="1" x14ac:dyDescent="0.25">
      <c r="A90" s="178">
        <v>64</v>
      </c>
      <c r="B90" s="179" t="s">
        <v>273</v>
      </c>
      <c r="C90" s="185" t="s">
        <v>274</v>
      </c>
      <c r="D90" s="180" t="s">
        <v>161</v>
      </c>
      <c r="E90" s="181">
        <v>2</v>
      </c>
      <c r="F90" s="182"/>
      <c r="G90" s="183">
        <f t="shared" si="14"/>
        <v>0</v>
      </c>
      <c r="H90" s="160">
        <v>0</v>
      </c>
      <c r="I90" s="159">
        <f t="shared" si="15"/>
        <v>0</v>
      </c>
      <c r="J90" s="160">
        <v>3745</v>
      </c>
      <c r="K90" s="159">
        <f t="shared" si="16"/>
        <v>7490</v>
      </c>
      <c r="L90" s="159">
        <v>21</v>
      </c>
      <c r="M90" s="159">
        <f t="shared" si="17"/>
        <v>0</v>
      </c>
      <c r="N90" s="158">
        <v>0</v>
      </c>
      <c r="O90" s="158">
        <f t="shared" si="18"/>
        <v>0</v>
      </c>
      <c r="P90" s="158">
        <v>0</v>
      </c>
      <c r="Q90" s="158">
        <f t="shared" si="19"/>
        <v>0</v>
      </c>
      <c r="R90" s="159"/>
      <c r="S90" s="159" t="s">
        <v>165</v>
      </c>
      <c r="T90" s="159" t="s">
        <v>162</v>
      </c>
      <c r="U90" s="159">
        <v>0</v>
      </c>
      <c r="V90" s="159">
        <f t="shared" si="20"/>
        <v>0</v>
      </c>
      <c r="W90" s="159"/>
      <c r="X90" s="159" t="s">
        <v>120</v>
      </c>
      <c r="Y90" s="159" t="s">
        <v>121</v>
      </c>
      <c r="Z90" s="149"/>
      <c r="AA90" s="149"/>
      <c r="AB90" s="149"/>
      <c r="AC90" s="149"/>
      <c r="AD90" s="149"/>
      <c r="AE90" s="149"/>
      <c r="AF90" s="149"/>
      <c r="AG90" s="149" t="s">
        <v>122</v>
      </c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ht="20.399999999999999" outlineLevel="1" x14ac:dyDescent="0.25">
      <c r="A91" s="178">
        <v>65</v>
      </c>
      <c r="B91" s="179" t="s">
        <v>275</v>
      </c>
      <c r="C91" s="185" t="s">
        <v>276</v>
      </c>
      <c r="D91" s="180" t="s">
        <v>161</v>
      </c>
      <c r="E91" s="181">
        <v>2</v>
      </c>
      <c r="F91" s="182"/>
      <c r="G91" s="183">
        <f t="shared" si="14"/>
        <v>0</v>
      </c>
      <c r="H91" s="160">
        <v>0</v>
      </c>
      <c r="I91" s="159">
        <f t="shared" si="15"/>
        <v>0</v>
      </c>
      <c r="J91" s="160">
        <v>1231</v>
      </c>
      <c r="K91" s="159">
        <f t="shared" si="16"/>
        <v>2462</v>
      </c>
      <c r="L91" s="159">
        <v>21</v>
      </c>
      <c r="M91" s="159">
        <f t="shared" si="17"/>
        <v>0</v>
      </c>
      <c r="N91" s="158">
        <v>0</v>
      </c>
      <c r="O91" s="158">
        <f t="shared" si="18"/>
        <v>0</v>
      </c>
      <c r="P91" s="158">
        <v>0</v>
      </c>
      <c r="Q91" s="158">
        <f t="shared" si="19"/>
        <v>0</v>
      </c>
      <c r="R91" s="159"/>
      <c r="S91" s="159" t="s">
        <v>165</v>
      </c>
      <c r="T91" s="159" t="s">
        <v>162</v>
      </c>
      <c r="U91" s="159">
        <v>0</v>
      </c>
      <c r="V91" s="159">
        <f t="shared" si="20"/>
        <v>0</v>
      </c>
      <c r="W91" s="159"/>
      <c r="X91" s="159" t="s">
        <v>120</v>
      </c>
      <c r="Y91" s="159" t="s">
        <v>121</v>
      </c>
      <c r="Z91" s="149"/>
      <c r="AA91" s="149"/>
      <c r="AB91" s="149"/>
      <c r="AC91" s="149"/>
      <c r="AD91" s="149"/>
      <c r="AE91" s="149"/>
      <c r="AF91" s="149"/>
      <c r="AG91" s="149" t="s">
        <v>122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ht="40.799999999999997" outlineLevel="1" x14ac:dyDescent="0.25">
      <c r="A92" s="178">
        <v>66</v>
      </c>
      <c r="B92" s="179" t="s">
        <v>277</v>
      </c>
      <c r="C92" s="185" t="s">
        <v>278</v>
      </c>
      <c r="D92" s="180" t="s">
        <v>161</v>
      </c>
      <c r="E92" s="181">
        <v>1</v>
      </c>
      <c r="F92" s="182"/>
      <c r="G92" s="183">
        <f t="shared" si="14"/>
        <v>0</v>
      </c>
      <c r="H92" s="160">
        <v>0</v>
      </c>
      <c r="I92" s="159">
        <f t="shared" si="15"/>
        <v>0</v>
      </c>
      <c r="J92" s="160">
        <v>29211</v>
      </c>
      <c r="K92" s="159">
        <f t="shared" si="16"/>
        <v>29211</v>
      </c>
      <c r="L92" s="159">
        <v>21</v>
      </c>
      <c r="M92" s="159">
        <f t="shared" si="17"/>
        <v>0</v>
      </c>
      <c r="N92" s="158">
        <v>0</v>
      </c>
      <c r="O92" s="158">
        <f t="shared" si="18"/>
        <v>0</v>
      </c>
      <c r="P92" s="158">
        <v>0</v>
      </c>
      <c r="Q92" s="158">
        <f t="shared" si="19"/>
        <v>0</v>
      </c>
      <c r="R92" s="159"/>
      <c r="S92" s="159" t="s">
        <v>165</v>
      </c>
      <c r="T92" s="159" t="s">
        <v>162</v>
      </c>
      <c r="U92" s="159">
        <v>0</v>
      </c>
      <c r="V92" s="159">
        <f t="shared" si="20"/>
        <v>0</v>
      </c>
      <c r="W92" s="159"/>
      <c r="X92" s="159" t="s">
        <v>120</v>
      </c>
      <c r="Y92" s="159" t="s">
        <v>121</v>
      </c>
      <c r="Z92" s="149"/>
      <c r="AA92" s="149"/>
      <c r="AB92" s="149"/>
      <c r="AC92" s="149"/>
      <c r="AD92" s="149"/>
      <c r="AE92" s="149"/>
      <c r="AF92" s="149"/>
      <c r="AG92" s="149" t="s">
        <v>122</v>
      </c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5">
      <c r="A93" s="178">
        <v>67</v>
      </c>
      <c r="B93" s="179" t="s">
        <v>279</v>
      </c>
      <c r="C93" s="185" t="s">
        <v>280</v>
      </c>
      <c r="D93" s="180" t="s">
        <v>161</v>
      </c>
      <c r="E93" s="181">
        <v>2</v>
      </c>
      <c r="F93" s="182"/>
      <c r="G93" s="183">
        <f t="shared" si="14"/>
        <v>0</v>
      </c>
      <c r="H93" s="160">
        <v>44362</v>
      </c>
      <c r="I93" s="159">
        <f t="shared" si="15"/>
        <v>88724</v>
      </c>
      <c r="J93" s="160">
        <v>0</v>
      </c>
      <c r="K93" s="159">
        <f t="shared" si="16"/>
        <v>0</v>
      </c>
      <c r="L93" s="159">
        <v>21</v>
      </c>
      <c r="M93" s="159">
        <f t="shared" si="17"/>
        <v>0</v>
      </c>
      <c r="N93" s="158">
        <v>0</v>
      </c>
      <c r="O93" s="158">
        <f t="shared" si="18"/>
        <v>0</v>
      </c>
      <c r="P93" s="158">
        <v>0</v>
      </c>
      <c r="Q93" s="158">
        <f t="shared" si="19"/>
        <v>0</v>
      </c>
      <c r="R93" s="159"/>
      <c r="S93" s="159" t="s">
        <v>165</v>
      </c>
      <c r="T93" s="159" t="s">
        <v>162</v>
      </c>
      <c r="U93" s="159">
        <v>0</v>
      </c>
      <c r="V93" s="159">
        <f t="shared" si="20"/>
        <v>0</v>
      </c>
      <c r="W93" s="159"/>
      <c r="X93" s="159" t="s">
        <v>174</v>
      </c>
      <c r="Y93" s="159" t="s">
        <v>121</v>
      </c>
      <c r="Z93" s="149"/>
      <c r="AA93" s="149"/>
      <c r="AB93" s="149"/>
      <c r="AC93" s="149"/>
      <c r="AD93" s="149"/>
      <c r="AE93" s="149"/>
      <c r="AF93" s="149"/>
      <c r="AG93" s="149" t="s">
        <v>175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ht="20.399999999999999" outlineLevel="1" x14ac:dyDescent="0.25">
      <c r="A94" s="178">
        <v>68</v>
      </c>
      <c r="B94" s="179" t="s">
        <v>281</v>
      </c>
      <c r="C94" s="185" t="s">
        <v>282</v>
      </c>
      <c r="D94" s="180" t="s">
        <v>161</v>
      </c>
      <c r="E94" s="181">
        <v>2</v>
      </c>
      <c r="F94" s="182"/>
      <c r="G94" s="183">
        <f t="shared" si="14"/>
        <v>0</v>
      </c>
      <c r="H94" s="160">
        <v>5564</v>
      </c>
      <c r="I94" s="159">
        <f t="shared" si="15"/>
        <v>11128</v>
      </c>
      <c r="J94" s="160">
        <v>0</v>
      </c>
      <c r="K94" s="159">
        <f t="shared" si="16"/>
        <v>0</v>
      </c>
      <c r="L94" s="159">
        <v>21</v>
      </c>
      <c r="M94" s="159">
        <f t="shared" si="17"/>
        <v>0</v>
      </c>
      <c r="N94" s="158">
        <v>0</v>
      </c>
      <c r="O94" s="158">
        <f t="shared" si="18"/>
        <v>0</v>
      </c>
      <c r="P94" s="158">
        <v>0</v>
      </c>
      <c r="Q94" s="158">
        <f t="shared" si="19"/>
        <v>0</v>
      </c>
      <c r="R94" s="159"/>
      <c r="S94" s="159" t="s">
        <v>165</v>
      </c>
      <c r="T94" s="159" t="s">
        <v>162</v>
      </c>
      <c r="U94" s="159">
        <v>0</v>
      </c>
      <c r="V94" s="159">
        <f t="shared" si="20"/>
        <v>0</v>
      </c>
      <c r="W94" s="159"/>
      <c r="X94" s="159" t="s">
        <v>174</v>
      </c>
      <c r="Y94" s="159" t="s">
        <v>121</v>
      </c>
      <c r="Z94" s="149"/>
      <c r="AA94" s="149"/>
      <c r="AB94" s="149"/>
      <c r="AC94" s="149"/>
      <c r="AD94" s="149"/>
      <c r="AE94" s="149"/>
      <c r="AF94" s="149"/>
      <c r="AG94" s="149" t="s">
        <v>175</v>
      </c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ht="30.6" outlineLevel="1" x14ac:dyDescent="0.25">
      <c r="A95" s="178">
        <v>69</v>
      </c>
      <c r="B95" s="179" t="s">
        <v>283</v>
      </c>
      <c r="C95" s="185" t="s">
        <v>284</v>
      </c>
      <c r="D95" s="180" t="s">
        <v>285</v>
      </c>
      <c r="E95" s="181">
        <v>1</v>
      </c>
      <c r="F95" s="182"/>
      <c r="G95" s="183">
        <f t="shared" si="14"/>
        <v>0</v>
      </c>
      <c r="H95" s="160">
        <v>13610</v>
      </c>
      <c r="I95" s="159">
        <f t="shared" si="15"/>
        <v>13610</v>
      </c>
      <c r="J95" s="160">
        <v>0</v>
      </c>
      <c r="K95" s="159">
        <f t="shared" si="16"/>
        <v>0</v>
      </c>
      <c r="L95" s="159">
        <v>21</v>
      </c>
      <c r="M95" s="159">
        <f t="shared" si="17"/>
        <v>0</v>
      </c>
      <c r="N95" s="158">
        <v>0</v>
      </c>
      <c r="O95" s="158">
        <f t="shared" si="18"/>
        <v>0</v>
      </c>
      <c r="P95" s="158">
        <v>0</v>
      </c>
      <c r="Q95" s="158">
        <f t="shared" si="19"/>
        <v>0</v>
      </c>
      <c r="R95" s="159"/>
      <c r="S95" s="159" t="s">
        <v>165</v>
      </c>
      <c r="T95" s="159" t="s">
        <v>162</v>
      </c>
      <c r="U95" s="159">
        <v>0</v>
      </c>
      <c r="V95" s="159">
        <f t="shared" si="20"/>
        <v>0</v>
      </c>
      <c r="W95" s="159"/>
      <c r="X95" s="159" t="s">
        <v>174</v>
      </c>
      <c r="Y95" s="159" t="s">
        <v>121</v>
      </c>
      <c r="Z95" s="149"/>
      <c r="AA95" s="149"/>
      <c r="AB95" s="149"/>
      <c r="AC95" s="149"/>
      <c r="AD95" s="149"/>
      <c r="AE95" s="149"/>
      <c r="AF95" s="149"/>
      <c r="AG95" s="149" t="s">
        <v>175</v>
      </c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ht="30.6" outlineLevel="1" x14ac:dyDescent="0.25">
      <c r="A96" s="178">
        <v>70</v>
      </c>
      <c r="B96" s="179" t="s">
        <v>286</v>
      </c>
      <c r="C96" s="185" t="s">
        <v>287</v>
      </c>
      <c r="D96" s="180" t="s">
        <v>161</v>
      </c>
      <c r="E96" s="181">
        <v>1</v>
      </c>
      <c r="F96" s="182"/>
      <c r="G96" s="183">
        <f t="shared" si="14"/>
        <v>0</v>
      </c>
      <c r="H96" s="160">
        <v>1969</v>
      </c>
      <c r="I96" s="159">
        <f t="shared" si="15"/>
        <v>1969</v>
      </c>
      <c r="J96" s="160">
        <v>0</v>
      </c>
      <c r="K96" s="159">
        <f t="shared" si="16"/>
        <v>0</v>
      </c>
      <c r="L96" s="159">
        <v>21</v>
      </c>
      <c r="M96" s="159">
        <f t="shared" si="17"/>
        <v>0</v>
      </c>
      <c r="N96" s="158">
        <v>0</v>
      </c>
      <c r="O96" s="158">
        <f t="shared" si="18"/>
        <v>0</v>
      </c>
      <c r="P96" s="158">
        <v>0</v>
      </c>
      <c r="Q96" s="158">
        <f t="shared" si="19"/>
        <v>0</v>
      </c>
      <c r="R96" s="159"/>
      <c r="S96" s="159" t="s">
        <v>165</v>
      </c>
      <c r="T96" s="159" t="s">
        <v>162</v>
      </c>
      <c r="U96" s="159">
        <v>0</v>
      </c>
      <c r="V96" s="159">
        <f t="shared" si="20"/>
        <v>0</v>
      </c>
      <c r="W96" s="159"/>
      <c r="X96" s="159" t="s">
        <v>174</v>
      </c>
      <c r="Y96" s="159" t="s">
        <v>121</v>
      </c>
      <c r="Z96" s="149"/>
      <c r="AA96" s="149"/>
      <c r="AB96" s="149"/>
      <c r="AC96" s="149"/>
      <c r="AD96" s="149"/>
      <c r="AE96" s="149"/>
      <c r="AF96" s="149"/>
      <c r="AG96" s="149" t="s">
        <v>175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x14ac:dyDescent="0.25">
      <c r="A97" s="165" t="s">
        <v>114</v>
      </c>
      <c r="B97" s="166" t="s">
        <v>79</v>
      </c>
      <c r="C97" s="184" t="s">
        <v>80</v>
      </c>
      <c r="D97" s="167"/>
      <c r="E97" s="168"/>
      <c r="F97" s="169"/>
      <c r="G97" s="170">
        <f>SUMIF(AG98:AG101,"&lt;&gt;NOR",G98:G101)</f>
        <v>0</v>
      </c>
      <c r="H97" s="164"/>
      <c r="I97" s="164">
        <f>SUM(I98:I101)</f>
        <v>0</v>
      </c>
      <c r="J97" s="164"/>
      <c r="K97" s="164">
        <f>SUM(K98:K101)</f>
        <v>76104</v>
      </c>
      <c r="L97" s="164"/>
      <c r="M97" s="164">
        <f>SUM(M98:M101)</f>
        <v>0</v>
      </c>
      <c r="N97" s="163"/>
      <c r="O97" s="163">
        <f>SUM(O98:O101)</f>
        <v>0</v>
      </c>
      <c r="P97" s="163"/>
      <c r="Q97" s="163">
        <f>SUM(Q98:Q101)</f>
        <v>0</v>
      </c>
      <c r="R97" s="164"/>
      <c r="S97" s="164"/>
      <c r="T97" s="164"/>
      <c r="U97" s="164"/>
      <c r="V97" s="164">
        <f>SUM(V98:V101)</f>
        <v>0</v>
      </c>
      <c r="W97" s="164"/>
      <c r="X97" s="164"/>
      <c r="Y97" s="164"/>
      <c r="AG97" t="s">
        <v>115</v>
      </c>
    </row>
    <row r="98" spans="1:60" ht="20.399999999999999" outlineLevel="1" x14ac:dyDescent="0.25">
      <c r="A98" s="178">
        <v>71</v>
      </c>
      <c r="B98" s="179" t="s">
        <v>288</v>
      </c>
      <c r="C98" s="185" t="s">
        <v>289</v>
      </c>
      <c r="D98" s="180" t="s">
        <v>168</v>
      </c>
      <c r="E98" s="181">
        <v>420</v>
      </c>
      <c r="F98" s="182"/>
      <c r="G98" s="183">
        <f>ROUND(E98*F98,2)</f>
        <v>0</v>
      </c>
      <c r="H98" s="160">
        <v>0</v>
      </c>
      <c r="I98" s="159">
        <f>ROUND(E98*H98,2)</f>
        <v>0</v>
      </c>
      <c r="J98" s="160">
        <v>118</v>
      </c>
      <c r="K98" s="159">
        <f>ROUND(E98*J98,2)</f>
        <v>49560</v>
      </c>
      <c r="L98" s="159">
        <v>21</v>
      </c>
      <c r="M98" s="159">
        <f>G98*(1+L98/100)</f>
        <v>0</v>
      </c>
      <c r="N98" s="158">
        <v>0</v>
      </c>
      <c r="O98" s="158">
        <f>ROUND(E98*N98,2)</f>
        <v>0</v>
      </c>
      <c r="P98" s="158">
        <v>0</v>
      </c>
      <c r="Q98" s="158">
        <f>ROUND(E98*P98,2)</f>
        <v>0</v>
      </c>
      <c r="R98" s="159"/>
      <c r="S98" s="159" t="s">
        <v>165</v>
      </c>
      <c r="T98" s="159" t="s">
        <v>162</v>
      </c>
      <c r="U98" s="159">
        <v>0</v>
      </c>
      <c r="V98" s="159">
        <f>ROUND(E98*U98,2)</f>
        <v>0</v>
      </c>
      <c r="W98" s="159"/>
      <c r="X98" s="159" t="s">
        <v>120</v>
      </c>
      <c r="Y98" s="159" t="s">
        <v>121</v>
      </c>
      <c r="Z98" s="149"/>
      <c r="AA98" s="149"/>
      <c r="AB98" s="149"/>
      <c r="AC98" s="149"/>
      <c r="AD98" s="149"/>
      <c r="AE98" s="149"/>
      <c r="AF98" s="149"/>
      <c r="AG98" s="149" t="s">
        <v>122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5">
      <c r="A99" s="178">
        <v>72</v>
      </c>
      <c r="B99" s="179" t="s">
        <v>290</v>
      </c>
      <c r="C99" s="185" t="s">
        <v>291</v>
      </c>
      <c r="D99" s="180" t="s">
        <v>190</v>
      </c>
      <c r="E99" s="181">
        <v>1</v>
      </c>
      <c r="F99" s="182"/>
      <c r="G99" s="183">
        <f>ROUND(E99*F99,2)</f>
        <v>0</v>
      </c>
      <c r="H99" s="160">
        <v>0</v>
      </c>
      <c r="I99" s="159">
        <f>ROUND(E99*H99,2)</f>
        <v>0</v>
      </c>
      <c r="J99" s="160">
        <v>12423</v>
      </c>
      <c r="K99" s="159">
        <f>ROUND(E99*J99,2)</f>
        <v>12423</v>
      </c>
      <c r="L99" s="159">
        <v>21</v>
      </c>
      <c r="M99" s="159">
        <f>G99*(1+L99/100)</f>
        <v>0</v>
      </c>
      <c r="N99" s="158">
        <v>0</v>
      </c>
      <c r="O99" s="158">
        <f>ROUND(E99*N99,2)</f>
        <v>0</v>
      </c>
      <c r="P99" s="158">
        <v>0</v>
      </c>
      <c r="Q99" s="158">
        <f>ROUND(E99*P99,2)</f>
        <v>0</v>
      </c>
      <c r="R99" s="159"/>
      <c r="S99" s="159" t="s">
        <v>165</v>
      </c>
      <c r="T99" s="159" t="s">
        <v>162</v>
      </c>
      <c r="U99" s="159">
        <v>0</v>
      </c>
      <c r="V99" s="159">
        <f>ROUND(E99*U99,2)</f>
        <v>0</v>
      </c>
      <c r="W99" s="159"/>
      <c r="X99" s="159" t="s">
        <v>120</v>
      </c>
      <c r="Y99" s="159" t="s">
        <v>121</v>
      </c>
      <c r="Z99" s="149"/>
      <c r="AA99" s="149"/>
      <c r="AB99" s="149"/>
      <c r="AC99" s="149"/>
      <c r="AD99" s="149"/>
      <c r="AE99" s="149"/>
      <c r="AF99" s="149"/>
      <c r="AG99" s="149" t="s">
        <v>122</v>
      </c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ht="20.399999999999999" outlineLevel="1" x14ac:dyDescent="0.25">
      <c r="A100" s="178">
        <v>73</v>
      </c>
      <c r="B100" s="179" t="s">
        <v>292</v>
      </c>
      <c r="C100" s="185" t="s">
        <v>293</v>
      </c>
      <c r="D100" s="180" t="s">
        <v>161</v>
      </c>
      <c r="E100" s="181">
        <v>9</v>
      </c>
      <c r="F100" s="182"/>
      <c r="G100" s="183">
        <f>ROUND(E100*F100,2)</f>
        <v>0</v>
      </c>
      <c r="H100" s="160">
        <v>0</v>
      </c>
      <c r="I100" s="159">
        <f>ROUND(E100*H100,2)</f>
        <v>0</v>
      </c>
      <c r="J100" s="160">
        <v>1166</v>
      </c>
      <c r="K100" s="159">
        <f>ROUND(E100*J100,2)</f>
        <v>10494</v>
      </c>
      <c r="L100" s="159">
        <v>21</v>
      </c>
      <c r="M100" s="159">
        <f>G100*(1+L100/100)</f>
        <v>0</v>
      </c>
      <c r="N100" s="158">
        <v>0</v>
      </c>
      <c r="O100" s="158">
        <f>ROUND(E100*N100,2)</f>
        <v>0</v>
      </c>
      <c r="P100" s="158">
        <v>0</v>
      </c>
      <c r="Q100" s="158">
        <f>ROUND(E100*P100,2)</f>
        <v>0</v>
      </c>
      <c r="R100" s="159"/>
      <c r="S100" s="159" t="s">
        <v>165</v>
      </c>
      <c r="T100" s="159" t="s">
        <v>162</v>
      </c>
      <c r="U100" s="159">
        <v>0</v>
      </c>
      <c r="V100" s="159">
        <f>ROUND(E100*U100,2)</f>
        <v>0</v>
      </c>
      <c r="W100" s="159"/>
      <c r="X100" s="159" t="s">
        <v>120</v>
      </c>
      <c r="Y100" s="159" t="s">
        <v>121</v>
      </c>
      <c r="Z100" s="149"/>
      <c r="AA100" s="149"/>
      <c r="AB100" s="149"/>
      <c r="AC100" s="149"/>
      <c r="AD100" s="149"/>
      <c r="AE100" s="149"/>
      <c r="AF100" s="149"/>
      <c r="AG100" s="149" t="s">
        <v>122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ht="20.399999999999999" outlineLevel="1" x14ac:dyDescent="0.25">
      <c r="A101" s="178">
        <v>74</v>
      </c>
      <c r="B101" s="179" t="s">
        <v>294</v>
      </c>
      <c r="C101" s="185" t="s">
        <v>295</v>
      </c>
      <c r="D101" s="180" t="s">
        <v>190</v>
      </c>
      <c r="E101" s="181">
        <v>1</v>
      </c>
      <c r="F101" s="182"/>
      <c r="G101" s="183">
        <f>ROUND(E101*F101,2)</f>
        <v>0</v>
      </c>
      <c r="H101" s="160">
        <v>0</v>
      </c>
      <c r="I101" s="159">
        <f>ROUND(E101*H101,2)</f>
        <v>0</v>
      </c>
      <c r="J101" s="160">
        <v>3627</v>
      </c>
      <c r="K101" s="159">
        <f>ROUND(E101*J101,2)</f>
        <v>3627</v>
      </c>
      <c r="L101" s="159">
        <v>21</v>
      </c>
      <c r="M101" s="159">
        <f>G101*(1+L101/100)</f>
        <v>0</v>
      </c>
      <c r="N101" s="158">
        <v>0</v>
      </c>
      <c r="O101" s="158">
        <f>ROUND(E101*N101,2)</f>
        <v>0</v>
      </c>
      <c r="P101" s="158">
        <v>0</v>
      </c>
      <c r="Q101" s="158">
        <f>ROUND(E101*P101,2)</f>
        <v>0</v>
      </c>
      <c r="R101" s="159"/>
      <c r="S101" s="159" t="s">
        <v>165</v>
      </c>
      <c r="T101" s="159" t="s">
        <v>162</v>
      </c>
      <c r="U101" s="159">
        <v>0</v>
      </c>
      <c r="V101" s="159">
        <f>ROUND(E101*U101,2)</f>
        <v>0</v>
      </c>
      <c r="W101" s="159"/>
      <c r="X101" s="159" t="s">
        <v>120</v>
      </c>
      <c r="Y101" s="159" t="s">
        <v>121</v>
      </c>
      <c r="Z101" s="149"/>
      <c r="AA101" s="149"/>
      <c r="AB101" s="149"/>
      <c r="AC101" s="149"/>
      <c r="AD101" s="149"/>
      <c r="AE101" s="149"/>
      <c r="AF101" s="149"/>
      <c r="AG101" s="149" t="s">
        <v>122</v>
      </c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x14ac:dyDescent="0.25">
      <c r="A102" s="165" t="s">
        <v>114</v>
      </c>
      <c r="B102" s="166" t="s">
        <v>81</v>
      </c>
      <c r="C102" s="184" t="s">
        <v>82</v>
      </c>
      <c r="D102" s="167"/>
      <c r="E102" s="168"/>
      <c r="F102" s="169"/>
      <c r="G102" s="170">
        <f>SUMIF(AG103:AG103,"&lt;&gt;NOR",G103:G103)</f>
        <v>0</v>
      </c>
      <c r="H102" s="164"/>
      <c r="I102" s="164">
        <f>SUM(I103:I103)</f>
        <v>0</v>
      </c>
      <c r="J102" s="164"/>
      <c r="K102" s="164">
        <f>SUM(K103:K103)</f>
        <v>16668.95</v>
      </c>
      <c r="L102" s="164"/>
      <c r="M102" s="164">
        <f>SUM(M103:M103)</f>
        <v>0</v>
      </c>
      <c r="N102" s="163"/>
      <c r="O102" s="163">
        <f>SUM(O103:O103)</f>
        <v>0</v>
      </c>
      <c r="P102" s="163"/>
      <c r="Q102" s="163">
        <f>SUM(Q103:Q103)</f>
        <v>0</v>
      </c>
      <c r="R102" s="164"/>
      <c r="S102" s="164"/>
      <c r="T102" s="164"/>
      <c r="U102" s="164"/>
      <c r="V102" s="164">
        <f>SUM(V103:V103)</f>
        <v>16.670000000000002</v>
      </c>
      <c r="W102" s="164"/>
      <c r="X102" s="164"/>
      <c r="Y102" s="164"/>
      <c r="AG102" t="s">
        <v>115</v>
      </c>
    </row>
    <row r="103" spans="1:60" outlineLevel="1" x14ac:dyDescent="0.25">
      <c r="A103" s="178">
        <v>75</v>
      </c>
      <c r="B103" s="179" t="s">
        <v>296</v>
      </c>
      <c r="C103" s="185" t="s">
        <v>297</v>
      </c>
      <c r="D103" s="180" t="s">
        <v>298</v>
      </c>
      <c r="E103" s="181">
        <v>166.68952999999999</v>
      </c>
      <c r="F103" s="182"/>
      <c r="G103" s="183">
        <f>ROUND(E103*F103,2)</f>
        <v>0</v>
      </c>
      <c r="H103" s="160">
        <v>0</v>
      </c>
      <c r="I103" s="159">
        <f>ROUND(E103*H103,2)</f>
        <v>0</v>
      </c>
      <c r="J103" s="160">
        <v>100</v>
      </c>
      <c r="K103" s="159">
        <f>ROUND(E103*J103,2)</f>
        <v>16668.95</v>
      </c>
      <c r="L103" s="159">
        <v>21</v>
      </c>
      <c r="M103" s="159">
        <f>G103*(1+L103/100)</f>
        <v>0</v>
      </c>
      <c r="N103" s="158">
        <v>0</v>
      </c>
      <c r="O103" s="158">
        <f>ROUND(E103*N103,2)</f>
        <v>0</v>
      </c>
      <c r="P103" s="158">
        <v>0</v>
      </c>
      <c r="Q103" s="158">
        <f>ROUND(E103*P103,2)</f>
        <v>0</v>
      </c>
      <c r="R103" s="159"/>
      <c r="S103" s="159" t="s">
        <v>119</v>
      </c>
      <c r="T103" s="159" t="s">
        <v>119</v>
      </c>
      <c r="U103" s="159">
        <v>0.1</v>
      </c>
      <c r="V103" s="159">
        <f>ROUND(E103*U103,2)</f>
        <v>16.670000000000002</v>
      </c>
      <c r="W103" s="159"/>
      <c r="X103" s="159" t="s">
        <v>299</v>
      </c>
      <c r="Y103" s="159" t="s">
        <v>121</v>
      </c>
      <c r="Z103" s="149"/>
      <c r="AA103" s="149"/>
      <c r="AB103" s="149"/>
      <c r="AC103" s="149"/>
      <c r="AD103" s="149"/>
      <c r="AE103" s="149"/>
      <c r="AF103" s="149"/>
      <c r="AG103" s="149" t="s">
        <v>300</v>
      </c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x14ac:dyDescent="0.25">
      <c r="A104" s="165" t="s">
        <v>114</v>
      </c>
      <c r="B104" s="166" t="s">
        <v>83</v>
      </c>
      <c r="C104" s="184" t="s">
        <v>84</v>
      </c>
      <c r="D104" s="167"/>
      <c r="E104" s="168"/>
      <c r="F104" s="169"/>
      <c r="G104" s="170">
        <f>SUMIF(AG105:AG112,"&lt;&gt;NOR",G105:G112)</f>
        <v>0</v>
      </c>
      <c r="H104" s="164"/>
      <c r="I104" s="164">
        <f>SUM(I105:I112)</f>
        <v>0</v>
      </c>
      <c r="J104" s="164"/>
      <c r="K104" s="164">
        <f>SUM(K105:K112)</f>
        <v>524298.93000000005</v>
      </c>
      <c r="L104" s="164"/>
      <c r="M104" s="164">
        <f>SUM(M105:M112)</f>
        <v>0</v>
      </c>
      <c r="N104" s="163"/>
      <c r="O104" s="163">
        <f>SUM(O105:O112)</f>
        <v>0</v>
      </c>
      <c r="P104" s="163"/>
      <c r="Q104" s="163">
        <f>SUM(Q105:Q112)</f>
        <v>0</v>
      </c>
      <c r="R104" s="164"/>
      <c r="S104" s="164"/>
      <c r="T104" s="164"/>
      <c r="U104" s="164"/>
      <c r="V104" s="164">
        <f>SUM(V105:V112)</f>
        <v>470.09000000000003</v>
      </c>
      <c r="W104" s="164"/>
      <c r="X104" s="164"/>
      <c r="Y104" s="164"/>
      <c r="AG104" t="s">
        <v>115</v>
      </c>
    </row>
    <row r="105" spans="1:60" ht="20.399999999999999" outlineLevel="1" x14ac:dyDescent="0.25">
      <c r="A105" s="178">
        <v>76</v>
      </c>
      <c r="B105" s="179" t="s">
        <v>301</v>
      </c>
      <c r="C105" s="185" t="s">
        <v>302</v>
      </c>
      <c r="D105" s="180" t="s">
        <v>262</v>
      </c>
      <c r="E105" s="181">
        <v>14</v>
      </c>
      <c r="F105" s="182"/>
      <c r="G105" s="183">
        <f t="shared" ref="G105:G112" si="21">ROUND(E105*F105,2)</f>
        <v>0</v>
      </c>
      <c r="H105" s="160">
        <v>0</v>
      </c>
      <c r="I105" s="159">
        <f t="shared" ref="I105:I112" si="22">ROUND(E105*H105,2)</f>
        <v>0</v>
      </c>
      <c r="J105" s="160">
        <v>6260</v>
      </c>
      <c r="K105" s="159">
        <f t="shared" ref="K105:K112" si="23">ROUND(E105*J105,2)</f>
        <v>87640</v>
      </c>
      <c r="L105" s="159">
        <v>21</v>
      </c>
      <c r="M105" s="159">
        <f t="shared" ref="M105:M112" si="24">G105*(1+L105/100)</f>
        <v>0</v>
      </c>
      <c r="N105" s="158">
        <v>0</v>
      </c>
      <c r="O105" s="158">
        <f t="shared" ref="O105:O112" si="25">ROUND(E105*N105,2)</f>
        <v>0</v>
      </c>
      <c r="P105" s="158">
        <v>0</v>
      </c>
      <c r="Q105" s="158">
        <f t="shared" ref="Q105:Q112" si="26">ROUND(E105*P105,2)</f>
        <v>0</v>
      </c>
      <c r="R105" s="159"/>
      <c r="S105" s="159" t="s">
        <v>165</v>
      </c>
      <c r="T105" s="159" t="s">
        <v>162</v>
      </c>
      <c r="U105" s="159">
        <v>0</v>
      </c>
      <c r="V105" s="159">
        <f t="shared" ref="V105:V112" si="27">ROUND(E105*U105,2)</f>
        <v>0</v>
      </c>
      <c r="W105" s="159"/>
      <c r="X105" s="159" t="s">
        <v>120</v>
      </c>
      <c r="Y105" s="159" t="s">
        <v>121</v>
      </c>
      <c r="Z105" s="149"/>
      <c r="AA105" s="149"/>
      <c r="AB105" s="149"/>
      <c r="AC105" s="149"/>
      <c r="AD105" s="149"/>
      <c r="AE105" s="149"/>
      <c r="AF105" s="149"/>
      <c r="AG105" s="149" t="s">
        <v>122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ht="20.399999999999999" outlineLevel="1" x14ac:dyDescent="0.25">
      <c r="A106" s="178">
        <v>77</v>
      </c>
      <c r="B106" s="179" t="s">
        <v>303</v>
      </c>
      <c r="C106" s="185" t="s">
        <v>304</v>
      </c>
      <c r="D106" s="180" t="s">
        <v>190</v>
      </c>
      <c r="E106" s="181">
        <v>1</v>
      </c>
      <c r="F106" s="182"/>
      <c r="G106" s="183">
        <f t="shared" si="21"/>
        <v>0</v>
      </c>
      <c r="H106" s="160">
        <v>0</v>
      </c>
      <c r="I106" s="159">
        <f t="shared" si="22"/>
        <v>0</v>
      </c>
      <c r="J106" s="160">
        <v>14723</v>
      </c>
      <c r="K106" s="159">
        <f t="shared" si="23"/>
        <v>14723</v>
      </c>
      <c r="L106" s="159">
        <v>21</v>
      </c>
      <c r="M106" s="159">
        <f t="shared" si="24"/>
        <v>0</v>
      </c>
      <c r="N106" s="158">
        <v>0</v>
      </c>
      <c r="O106" s="158">
        <f t="shared" si="25"/>
        <v>0</v>
      </c>
      <c r="P106" s="158">
        <v>0</v>
      </c>
      <c r="Q106" s="158">
        <f t="shared" si="26"/>
        <v>0</v>
      </c>
      <c r="R106" s="159"/>
      <c r="S106" s="159" t="s">
        <v>165</v>
      </c>
      <c r="T106" s="159" t="s">
        <v>162</v>
      </c>
      <c r="U106" s="159">
        <v>0</v>
      </c>
      <c r="V106" s="159">
        <f t="shared" si="27"/>
        <v>0</v>
      </c>
      <c r="W106" s="159"/>
      <c r="X106" s="159" t="s">
        <v>120</v>
      </c>
      <c r="Y106" s="159" t="s">
        <v>121</v>
      </c>
      <c r="Z106" s="149"/>
      <c r="AA106" s="149"/>
      <c r="AB106" s="149"/>
      <c r="AC106" s="149"/>
      <c r="AD106" s="149"/>
      <c r="AE106" s="149"/>
      <c r="AF106" s="149"/>
      <c r="AG106" s="149" t="s">
        <v>122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5">
      <c r="A107" s="178">
        <v>78</v>
      </c>
      <c r="B107" s="179" t="s">
        <v>305</v>
      </c>
      <c r="C107" s="185" t="s">
        <v>306</v>
      </c>
      <c r="D107" s="180" t="s">
        <v>298</v>
      </c>
      <c r="E107" s="181">
        <v>121.97499999999999</v>
      </c>
      <c r="F107" s="182"/>
      <c r="G107" s="183">
        <f t="shared" si="21"/>
        <v>0</v>
      </c>
      <c r="H107" s="160">
        <v>0</v>
      </c>
      <c r="I107" s="159">
        <f t="shared" si="22"/>
        <v>0</v>
      </c>
      <c r="J107" s="160">
        <v>413.5</v>
      </c>
      <c r="K107" s="159">
        <f t="shared" si="23"/>
        <v>50436.66</v>
      </c>
      <c r="L107" s="159">
        <v>21</v>
      </c>
      <c r="M107" s="159">
        <f t="shared" si="24"/>
        <v>0</v>
      </c>
      <c r="N107" s="158">
        <v>0</v>
      </c>
      <c r="O107" s="158">
        <f t="shared" si="25"/>
        <v>0</v>
      </c>
      <c r="P107" s="158">
        <v>0</v>
      </c>
      <c r="Q107" s="158">
        <f t="shared" si="26"/>
        <v>0</v>
      </c>
      <c r="R107" s="159"/>
      <c r="S107" s="159" t="s">
        <v>119</v>
      </c>
      <c r="T107" s="159" t="s">
        <v>119</v>
      </c>
      <c r="U107" s="159">
        <v>0.746</v>
      </c>
      <c r="V107" s="159">
        <f t="shared" si="27"/>
        <v>90.99</v>
      </c>
      <c r="W107" s="159"/>
      <c r="X107" s="159" t="s">
        <v>307</v>
      </c>
      <c r="Y107" s="159" t="s">
        <v>121</v>
      </c>
      <c r="Z107" s="149"/>
      <c r="AA107" s="149"/>
      <c r="AB107" s="149"/>
      <c r="AC107" s="149"/>
      <c r="AD107" s="149"/>
      <c r="AE107" s="149"/>
      <c r="AF107" s="149"/>
      <c r="AG107" s="149" t="s">
        <v>308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5">
      <c r="A108" s="178">
        <v>79</v>
      </c>
      <c r="B108" s="179" t="s">
        <v>309</v>
      </c>
      <c r="C108" s="185" t="s">
        <v>310</v>
      </c>
      <c r="D108" s="180" t="s">
        <v>298</v>
      </c>
      <c r="E108" s="181">
        <v>121.97499999999999</v>
      </c>
      <c r="F108" s="182"/>
      <c r="G108" s="183">
        <f t="shared" si="21"/>
        <v>0</v>
      </c>
      <c r="H108" s="160">
        <v>0</v>
      </c>
      <c r="I108" s="159">
        <f t="shared" si="22"/>
        <v>0</v>
      </c>
      <c r="J108" s="160">
        <v>2120</v>
      </c>
      <c r="K108" s="159">
        <f t="shared" si="23"/>
        <v>258587</v>
      </c>
      <c r="L108" s="159">
        <v>21</v>
      </c>
      <c r="M108" s="159">
        <f t="shared" si="24"/>
        <v>0</v>
      </c>
      <c r="N108" s="158">
        <v>0</v>
      </c>
      <c r="O108" s="158">
        <f t="shared" si="25"/>
        <v>0</v>
      </c>
      <c r="P108" s="158">
        <v>0</v>
      </c>
      <c r="Q108" s="158">
        <f t="shared" si="26"/>
        <v>0</v>
      </c>
      <c r="R108" s="159"/>
      <c r="S108" s="159" t="s">
        <v>119</v>
      </c>
      <c r="T108" s="159" t="s">
        <v>119</v>
      </c>
      <c r="U108" s="159">
        <v>2.6120000000000001</v>
      </c>
      <c r="V108" s="159">
        <f t="shared" si="27"/>
        <v>318.60000000000002</v>
      </c>
      <c r="W108" s="159"/>
      <c r="X108" s="159" t="s">
        <v>307</v>
      </c>
      <c r="Y108" s="159" t="s">
        <v>121</v>
      </c>
      <c r="Z108" s="149"/>
      <c r="AA108" s="149"/>
      <c r="AB108" s="149"/>
      <c r="AC108" s="149"/>
      <c r="AD108" s="149"/>
      <c r="AE108" s="149"/>
      <c r="AF108" s="149"/>
      <c r="AG108" s="149" t="s">
        <v>308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5">
      <c r="A109" s="178">
        <v>80</v>
      </c>
      <c r="B109" s="179" t="s">
        <v>311</v>
      </c>
      <c r="C109" s="185" t="s">
        <v>312</v>
      </c>
      <c r="D109" s="180" t="s">
        <v>298</v>
      </c>
      <c r="E109" s="181">
        <v>121.97499999999999</v>
      </c>
      <c r="F109" s="182"/>
      <c r="G109" s="183">
        <f t="shared" si="21"/>
        <v>0</v>
      </c>
      <c r="H109" s="160">
        <v>0</v>
      </c>
      <c r="I109" s="159">
        <f t="shared" si="22"/>
        <v>0</v>
      </c>
      <c r="J109" s="160">
        <v>330.5</v>
      </c>
      <c r="K109" s="159">
        <f t="shared" si="23"/>
        <v>40312.74</v>
      </c>
      <c r="L109" s="159">
        <v>21</v>
      </c>
      <c r="M109" s="159">
        <f t="shared" si="24"/>
        <v>0</v>
      </c>
      <c r="N109" s="158">
        <v>0</v>
      </c>
      <c r="O109" s="158">
        <f t="shared" si="25"/>
        <v>0</v>
      </c>
      <c r="P109" s="158">
        <v>0</v>
      </c>
      <c r="Q109" s="158">
        <f t="shared" si="26"/>
        <v>0</v>
      </c>
      <c r="R109" s="159"/>
      <c r="S109" s="159" t="s">
        <v>119</v>
      </c>
      <c r="T109" s="159" t="s">
        <v>119</v>
      </c>
      <c r="U109" s="159">
        <v>0.49</v>
      </c>
      <c r="V109" s="159">
        <f t="shared" si="27"/>
        <v>59.77</v>
      </c>
      <c r="W109" s="159"/>
      <c r="X109" s="159" t="s">
        <v>307</v>
      </c>
      <c r="Y109" s="159" t="s">
        <v>121</v>
      </c>
      <c r="Z109" s="149"/>
      <c r="AA109" s="149"/>
      <c r="AB109" s="149"/>
      <c r="AC109" s="149"/>
      <c r="AD109" s="149"/>
      <c r="AE109" s="149"/>
      <c r="AF109" s="149"/>
      <c r="AG109" s="149" t="s">
        <v>308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 x14ac:dyDescent="0.25">
      <c r="A110" s="178">
        <v>81</v>
      </c>
      <c r="B110" s="179" t="s">
        <v>313</v>
      </c>
      <c r="C110" s="185" t="s">
        <v>314</v>
      </c>
      <c r="D110" s="180" t="s">
        <v>298</v>
      </c>
      <c r="E110" s="181">
        <v>1097.7750000000001</v>
      </c>
      <c r="F110" s="182"/>
      <c r="G110" s="183">
        <f t="shared" si="21"/>
        <v>0</v>
      </c>
      <c r="H110" s="160">
        <v>0</v>
      </c>
      <c r="I110" s="159">
        <f t="shared" si="22"/>
        <v>0</v>
      </c>
      <c r="J110" s="160">
        <v>28.2</v>
      </c>
      <c r="K110" s="159">
        <f t="shared" si="23"/>
        <v>30957.26</v>
      </c>
      <c r="L110" s="159">
        <v>21</v>
      </c>
      <c r="M110" s="159">
        <f t="shared" si="24"/>
        <v>0</v>
      </c>
      <c r="N110" s="158">
        <v>0</v>
      </c>
      <c r="O110" s="158">
        <f t="shared" si="25"/>
        <v>0</v>
      </c>
      <c r="P110" s="158">
        <v>0</v>
      </c>
      <c r="Q110" s="158">
        <f t="shared" si="26"/>
        <v>0</v>
      </c>
      <c r="R110" s="159"/>
      <c r="S110" s="159" t="s">
        <v>119</v>
      </c>
      <c r="T110" s="159" t="s">
        <v>119</v>
      </c>
      <c r="U110" s="159">
        <v>0</v>
      </c>
      <c r="V110" s="159">
        <f t="shared" si="27"/>
        <v>0</v>
      </c>
      <c r="W110" s="159"/>
      <c r="X110" s="159" t="s">
        <v>307</v>
      </c>
      <c r="Y110" s="159" t="s">
        <v>121</v>
      </c>
      <c r="Z110" s="149"/>
      <c r="AA110" s="149"/>
      <c r="AB110" s="149"/>
      <c r="AC110" s="149"/>
      <c r="AD110" s="149"/>
      <c r="AE110" s="149"/>
      <c r="AF110" s="149"/>
      <c r="AG110" s="149" t="s">
        <v>308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5">
      <c r="A111" s="178">
        <v>82</v>
      </c>
      <c r="B111" s="179" t="s">
        <v>315</v>
      </c>
      <c r="C111" s="185" t="s">
        <v>316</v>
      </c>
      <c r="D111" s="180" t="s">
        <v>298</v>
      </c>
      <c r="E111" s="181">
        <v>121.97499999999999</v>
      </c>
      <c r="F111" s="182"/>
      <c r="G111" s="183">
        <f t="shared" si="21"/>
        <v>0</v>
      </c>
      <c r="H111" s="160">
        <v>0</v>
      </c>
      <c r="I111" s="159">
        <f t="shared" si="22"/>
        <v>0</v>
      </c>
      <c r="J111" s="160">
        <v>327.39999999999998</v>
      </c>
      <c r="K111" s="159">
        <f t="shared" si="23"/>
        <v>39934.620000000003</v>
      </c>
      <c r="L111" s="159">
        <v>21</v>
      </c>
      <c r="M111" s="159">
        <f t="shared" si="24"/>
        <v>0</v>
      </c>
      <c r="N111" s="158">
        <v>0</v>
      </c>
      <c r="O111" s="158">
        <f t="shared" si="25"/>
        <v>0</v>
      </c>
      <c r="P111" s="158">
        <v>0</v>
      </c>
      <c r="Q111" s="158">
        <f t="shared" si="26"/>
        <v>0</v>
      </c>
      <c r="R111" s="159"/>
      <c r="S111" s="159" t="s">
        <v>119</v>
      </c>
      <c r="T111" s="159" t="s">
        <v>162</v>
      </c>
      <c r="U111" s="159">
        <v>0</v>
      </c>
      <c r="V111" s="159">
        <f t="shared" si="27"/>
        <v>0</v>
      </c>
      <c r="W111" s="159"/>
      <c r="X111" s="159" t="s">
        <v>307</v>
      </c>
      <c r="Y111" s="159" t="s">
        <v>121</v>
      </c>
      <c r="Z111" s="149"/>
      <c r="AA111" s="149"/>
      <c r="AB111" s="149"/>
      <c r="AC111" s="149"/>
      <c r="AD111" s="149"/>
      <c r="AE111" s="149"/>
      <c r="AF111" s="149"/>
      <c r="AG111" s="149" t="s">
        <v>308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1" x14ac:dyDescent="0.25">
      <c r="A112" s="178">
        <v>83</v>
      </c>
      <c r="B112" s="179" t="s">
        <v>317</v>
      </c>
      <c r="C112" s="185" t="s">
        <v>318</v>
      </c>
      <c r="D112" s="180" t="s">
        <v>298</v>
      </c>
      <c r="E112" s="181">
        <v>121.97499999999999</v>
      </c>
      <c r="F112" s="182"/>
      <c r="G112" s="183">
        <f t="shared" si="21"/>
        <v>0</v>
      </c>
      <c r="H112" s="160">
        <v>0</v>
      </c>
      <c r="I112" s="159">
        <f t="shared" si="22"/>
        <v>0</v>
      </c>
      <c r="J112" s="160">
        <v>14</v>
      </c>
      <c r="K112" s="159">
        <f t="shared" si="23"/>
        <v>1707.65</v>
      </c>
      <c r="L112" s="159">
        <v>21</v>
      </c>
      <c r="M112" s="159">
        <f t="shared" si="24"/>
        <v>0</v>
      </c>
      <c r="N112" s="158">
        <v>0</v>
      </c>
      <c r="O112" s="158">
        <f t="shared" si="25"/>
        <v>0</v>
      </c>
      <c r="P112" s="158">
        <v>0</v>
      </c>
      <c r="Q112" s="158">
        <f t="shared" si="26"/>
        <v>0</v>
      </c>
      <c r="R112" s="159"/>
      <c r="S112" s="159" t="s">
        <v>119</v>
      </c>
      <c r="T112" s="159" t="s">
        <v>119</v>
      </c>
      <c r="U112" s="159">
        <v>6.0000000000000001E-3</v>
      </c>
      <c r="V112" s="159">
        <f t="shared" si="27"/>
        <v>0.73</v>
      </c>
      <c r="W112" s="159"/>
      <c r="X112" s="159" t="s">
        <v>307</v>
      </c>
      <c r="Y112" s="159" t="s">
        <v>121</v>
      </c>
      <c r="Z112" s="149"/>
      <c r="AA112" s="149"/>
      <c r="AB112" s="149"/>
      <c r="AC112" s="149"/>
      <c r="AD112" s="149"/>
      <c r="AE112" s="149"/>
      <c r="AF112" s="149"/>
      <c r="AG112" s="149" t="s">
        <v>308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x14ac:dyDescent="0.25">
      <c r="A113" s="165" t="s">
        <v>114</v>
      </c>
      <c r="B113" s="166" t="s">
        <v>86</v>
      </c>
      <c r="C113" s="184" t="s">
        <v>29</v>
      </c>
      <c r="D113" s="167"/>
      <c r="E113" s="168"/>
      <c r="F113" s="169"/>
      <c r="G113" s="170">
        <f>SUMIF(AG114:AG119,"&lt;&gt;NOR",G114:G119)</f>
        <v>0</v>
      </c>
      <c r="H113" s="164"/>
      <c r="I113" s="164">
        <f>SUM(I114:I119)</f>
        <v>0</v>
      </c>
      <c r="J113" s="164"/>
      <c r="K113" s="164">
        <f>SUM(K114:K119)</f>
        <v>273804.11000000004</v>
      </c>
      <c r="L113" s="164"/>
      <c r="M113" s="164">
        <f>SUM(M114:M119)</f>
        <v>0</v>
      </c>
      <c r="N113" s="163"/>
      <c r="O113" s="163">
        <f>SUM(O114:O119)</f>
        <v>0</v>
      </c>
      <c r="P113" s="163"/>
      <c r="Q113" s="163">
        <f>SUM(Q114:Q119)</f>
        <v>0</v>
      </c>
      <c r="R113" s="164"/>
      <c r="S113" s="164"/>
      <c r="T113" s="164"/>
      <c r="U113" s="164"/>
      <c r="V113" s="164">
        <f>SUM(V114:V119)</f>
        <v>0</v>
      </c>
      <c r="W113" s="164"/>
      <c r="X113" s="164"/>
      <c r="Y113" s="164"/>
      <c r="AG113" t="s">
        <v>115</v>
      </c>
    </row>
    <row r="114" spans="1:60" outlineLevel="1" x14ac:dyDescent="0.25">
      <c r="A114" s="178">
        <v>84</v>
      </c>
      <c r="B114" s="179" t="s">
        <v>319</v>
      </c>
      <c r="C114" s="185" t="s">
        <v>320</v>
      </c>
      <c r="D114" s="180" t="s">
        <v>321</v>
      </c>
      <c r="E114" s="181">
        <v>1</v>
      </c>
      <c r="F114" s="182"/>
      <c r="G114" s="183">
        <f t="shared" ref="G114:G119" si="28">ROUND(E114*F114,2)</f>
        <v>0</v>
      </c>
      <c r="H114" s="160">
        <v>0</v>
      </c>
      <c r="I114" s="159">
        <f t="shared" ref="I114:I119" si="29">ROUND(E114*H114,2)</f>
        <v>0</v>
      </c>
      <c r="J114" s="160">
        <v>81607.98</v>
      </c>
      <c r="K114" s="159">
        <f t="shared" ref="K114:K119" si="30">ROUND(E114*J114,2)</f>
        <v>81607.98</v>
      </c>
      <c r="L114" s="159">
        <v>21</v>
      </c>
      <c r="M114" s="159">
        <f t="shared" ref="M114:M119" si="31">G114*(1+L114/100)</f>
        <v>0</v>
      </c>
      <c r="N114" s="158">
        <v>0</v>
      </c>
      <c r="O114" s="158">
        <f t="shared" ref="O114:O119" si="32">ROUND(E114*N114,2)</f>
        <v>0</v>
      </c>
      <c r="P114" s="158">
        <v>0</v>
      </c>
      <c r="Q114" s="158">
        <f t="shared" ref="Q114:Q119" si="33">ROUND(E114*P114,2)</f>
        <v>0</v>
      </c>
      <c r="R114" s="159"/>
      <c r="S114" s="159" t="s">
        <v>119</v>
      </c>
      <c r="T114" s="159" t="s">
        <v>162</v>
      </c>
      <c r="U114" s="159">
        <v>0</v>
      </c>
      <c r="V114" s="159">
        <f t="shared" ref="V114:V119" si="34">ROUND(E114*U114,2)</f>
        <v>0</v>
      </c>
      <c r="W114" s="159"/>
      <c r="X114" s="159" t="s">
        <v>322</v>
      </c>
      <c r="Y114" s="159" t="s">
        <v>121</v>
      </c>
      <c r="Z114" s="149"/>
      <c r="AA114" s="149"/>
      <c r="AB114" s="149"/>
      <c r="AC114" s="149"/>
      <c r="AD114" s="149"/>
      <c r="AE114" s="149"/>
      <c r="AF114" s="149"/>
      <c r="AG114" s="149" t="s">
        <v>323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5">
      <c r="A115" s="178">
        <v>85</v>
      </c>
      <c r="B115" s="179" t="s">
        <v>324</v>
      </c>
      <c r="C115" s="185" t="s">
        <v>325</v>
      </c>
      <c r="D115" s="180" t="s">
        <v>321</v>
      </c>
      <c r="E115" s="181">
        <v>1</v>
      </c>
      <c r="F115" s="182"/>
      <c r="G115" s="183">
        <f t="shared" si="28"/>
        <v>0</v>
      </c>
      <c r="H115" s="160">
        <v>0</v>
      </c>
      <c r="I115" s="159">
        <f t="shared" si="29"/>
        <v>0</v>
      </c>
      <c r="J115" s="160">
        <v>40803.99</v>
      </c>
      <c r="K115" s="159">
        <f t="shared" si="30"/>
        <v>40803.99</v>
      </c>
      <c r="L115" s="159">
        <v>21</v>
      </c>
      <c r="M115" s="159">
        <f t="shared" si="31"/>
        <v>0</v>
      </c>
      <c r="N115" s="158">
        <v>0</v>
      </c>
      <c r="O115" s="158">
        <f t="shared" si="32"/>
        <v>0</v>
      </c>
      <c r="P115" s="158">
        <v>0</v>
      </c>
      <c r="Q115" s="158">
        <f t="shared" si="33"/>
        <v>0</v>
      </c>
      <c r="R115" s="159"/>
      <c r="S115" s="159" t="s">
        <v>119</v>
      </c>
      <c r="T115" s="159" t="s">
        <v>162</v>
      </c>
      <c r="U115" s="159">
        <v>0</v>
      </c>
      <c r="V115" s="159">
        <f t="shared" si="34"/>
        <v>0</v>
      </c>
      <c r="W115" s="159"/>
      <c r="X115" s="159" t="s">
        <v>322</v>
      </c>
      <c r="Y115" s="159" t="s">
        <v>121</v>
      </c>
      <c r="Z115" s="149"/>
      <c r="AA115" s="149"/>
      <c r="AB115" s="149"/>
      <c r="AC115" s="149"/>
      <c r="AD115" s="149"/>
      <c r="AE115" s="149"/>
      <c r="AF115" s="149"/>
      <c r="AG115" s="149" t="s">
        <v>326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 x14ac:dyDescent="0.25">
      <c r="A116" s="178">
        <v>86</v>
      </c>
      <c r="B116" s="179" t="s">
        <v>327</v>
      </c>
      <c r="C116" s="185" t="s">
        <v>328</v>
      </c>
      <c r="D116" s="180" t="s">
        <v>321</v>
      </c>
      <c r="E116" s="181">
        <v>1</v>
      </c>
      <c r="F116" s="182"/>
      <c r="G116" s="183">
        <f t="shared" si="28"/>
        <v>0</v>
      </c>
      <c r="H116" s="160">
        <v>0</v>
      </c>
      <c r="I116" s="159">
        <f t="shared" si="29"/>
        <v>0</v>
      </c>
      <c r="J116" s="160">
        <v>54405.32</v>
      </c>
      <c r="K116" s="159">
        <f t="shared" si="30"/>
        <v>54405.32</v>
      </c>
      <c r="L116" s="159">
        <v>21</v>
      </c>
      <c r="M116" s="159">
        <f t="shared" si="31"/>
        <v>0</v>
      </c>
      <c r="N116" s="158">
        <v>0</v>
      </c>
      <c r="O116" s="158">
        <f t="shared" si="32"/>
        <v>0</v>
      </c>
      <c r="P116" s="158">
        <v>0</v>
      </c>
      <c r="Q116" s="158">
        <f t="shared" si="33"/>
        <v>0</v>
      </c>
      <c r="R116" s="159"/>
      <c r="S116" s="159" t="s">
        <v>119</v>
      </c>
      <c r="T116" s="159" t="s">
        <v>162</v>
      </c>
      <c r="U116" s="159">
        <v>0</v>
      </c>
      <c r="V116" s="159">
        <f t="shared" si="34"/>
        <v>0</v>
      </c>
      <c r="W116" s="159"/>
      <c r="X116" s="159" t="s">
        <v>322</v>
      </c>
      <c r="Y116" s="159" t="s">
        <v>121</v>
      </c>
      <c r="Z116" s="149"/>
      <c r="AA116" s="149"/>
      <c r="AB116" s="149"/>
      <c r="AC116" s="149"/>
      <c r="AD116" s="149"/>
      <c r="AE116" s="149"/>
      <c r="AF116" s="149"/>
      <c r="AG116" s="149" t="s">
        <v>326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5">
      <c r="A117" s="178">
        <v>87</v>
      </c>
      <c r="B117" s="179" t="s">
        <v>329</v>
      </c>
      <c r="C117" s="185" t="s">
        <v>330</v>
      </c>
      <c r="D117" s="180" t="s">
        <v>321</v>
      </c>
      <c r="E117" s="181">
        <v>1</v>
      </c>
      <c r="F117" s="182"/>
      <c r="G117" s="183">
        <f t="shared" si="28"/>
        <v>0</v>
      </c>
      <c r="H117" s="160">
        <v>0</v>
      </c>
      <c r="I117" s="159">
        <f t="shared" si="29"/>
        <v>0</v>
      </c>
      <c r="J117" s="160">
        <v>54405.32</v>
      </c>
      <c r="K117" s="159">
        <f t="shared" si="30"/>
        <v>54405.32</v>
      </c>
      <c r="L117" s="159">
        <v>21</v>
      </c>
      <c r="M117" s="159">
        <f t="shared" si="31"/>
        <v>0</v>
      </c>
      <c r="N117" s="158">
        <v>0</v>
      </c>
      <c r="O117" s="158">
        <f t="shared" si="32"/>
        <v>0</v>
      </c>
      <c r="P117" s="158">
        <v>0</v>
      </c>
      <c r="Q117" s="158">
        <f t="shared" si="33"/>
        <v>0</v>
      </c>
      <c r="R117" s="159"/>
      <c r="S117" s="159" t="s">
        <v>119</v>
      </c>
      <c r="T117" s="159" t="s">
        <v>162</v>
      </c>
      <c r="U117" s="159">
        <v>0</v>
      </c>
      <c r="V117" s="159">
        <f t="shared" si="34"/>
        <v>0</v>
      </c>
      <c r="W117" s="159"/>
      <c r="X117" s="159" t="s">
        <v>322</v>
      </c>
      <c r="Y117" s="159" t="s">
        <v>121</v>
      </c>
      <c r="Z117" s="149"/>
      <c r="AA117" s="149"/>
      <c r="AB117" s="149"/>
      <c r="AC117" s="149"/>
      <c r="AD117" s="149"/>
      <c r="AE117" s="149"/>
      <c r="AF117" s="149"/>
      <c r="AG117" s="149" t="s">
        <v>323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1" x14ac:dyDescent="0.25">
      <c r="A118" s="178">
        <v>88</v>
      </c>
      <c r="B118" s="179" t="s">
        <v>331</v>
      </c>
      <c r="C118" s="185" t="s">
        <v>332</v>
      </c>
      <c r="D118" s="180" t="s">
        <v>321</v>
      </c>
      <c r="E118" s="181">
        <v>1</v>
      </c>
      <c r="F118" s="182"/>
      <c r="G118" s="183">
        <f t="shared" si="28"/>
        <v>0</v>
      </c>
      <c r="H118" s="160">
        <v>0</v>
      </c>
      <c r="I118" s="159">
        <f t="shared" si="29"/>
        <v>0</v>
      </c>
      <c r="J118" s="160">
        <v>27202.66</v>
      </c>
      <c r="K118" s="159">
        <f t="shared" si="30"/>
        <v>27202.66</v>
      </c>
      <c r="L118" s="159">
        <v>21</v>
      </c>
      <c r="M118" s="159">
        <f t="shared" si="31"/>
        <v>0</v>
      </c>
      <c r="N118" s="158">
        <v>0</v>
      </c>
      <c r="O118" s="158">
        <f t="shared" si="32"/>
        <v>0</v>
      </c>
      <c r="P118" s="158">
        <v>0</v>
      </c>
      <c r="Q118" s="158">
        <f t="shared" si="33"/>
        <v>0</v>
      </c>
      <c r="R118" s="159"/>
      <c r="S118" s="159" t="s">
        <v>119</v>
      </c>
      <c r="T118" s="159" t="s">
        <v>162</v>
      </c>
      <c r="U118" s="159">
        <v>0</v>
      </c>
      <c r="V118" s="159">
        <f t="shared" si="34"/>
        <v>0</v>
      </c>
      <c r="W118" s="159"/>
      <c r="X118" s="159" t="s">
        <v>322</v>
      </c>
      <c r="Y118" s="159" t="s">
        <v>121</v>
      </c>
      <c r="Z118" s="149"/>
      <c r="AA118" s="149"/>
      <c r="AB118" s="149"/>
      <c r="AC118" s="149"/>
      <c r="AD118" s="149"/>
      <c r="AE118" s="149"/>
      <c r="AF118" s="149"/>
      <c r="AG118" s="149" t="s">
        <v>323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1" x14ac:dyDescent="0.25">
      <c r="A119" s="172">
        <v>89</v>
      </c>
      <c r="B119" s="173" t="s">
        <v>333</v>
      </c>
      <c r="C119" s="186" t="s">
        <v>334</v>
      </c>
      <c r="D119" s="174" t="s">
        <v>321</v>
      </c>
      <c r="E119" s="175">
        <v>1</v>
      </c>
      <c r="F119" s="176"/>
      <c r="G119" s="177">
        <f t="shared" si="28"/>
        <v>0</v>
      </c>
      <c r="H119" s="160">
        <v>0</v>
      </c>
      <c r="I119" s="159">
        <f t="shared" si="29"/>
        <v>0</v>
      </c>
      <c r="J119" s="160">
        <v>15378.84</v>
      </c>
      <c r="K119" s="159">
        <f t="shared" si="30"/>
        <v>15378.84</v>
      </c>
      <c r="L119" s="159">
        <v>21</v>
      </c>
      <c r="M119" s="159">
        <f t="shared" si="31"/>
        <v>0</v>
      </c>
      <c r="N119" s="158">
        <v>0</v>
      </c>
      <c r="O119" s="158">
        <f t="shared" si="32"/>
        <v>0</v>
      </c>
      <c r="P119" s="158">
        <v>0</v>
      </c>
      <c r="Q119" s="158">
        <f t="shared" si="33"/>
        <v>0</v>
      </c>
      <c r="R119" s="159"/>
      <c r="S119" s="159" t="s">
        <v>119</v>
      </c>
      <c r="T119" s="159" t="s">
        <v>162</v>
      </c>
      <c r="U119" s="159">
        <v>0</v>
      </c>
      <c r="V119" s="159">
        <f t="shared" si="34"/>
        <v>0</v>
      </c>
      <c r="W119" s="159"/>
      <c r="X119" s="159" t="s">
        <v>322</v>
      </c>
      <c r="Y119" s="159" t="s">
        <v>121</v>
      </c>
      <c r="Z119" s="149"/>
      <c r="AA119" s="149"/>
      <c r="AB119" s="149"/>
      <c r="AC119" s="149"/>
      <c r="AD119" s="149"/>
      <c r="AE119" s="149"/>
      <c r="AF119" s="149"/>
      <c r="AG119" s="149" t="s">
        <v>335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x14ac:dyDescent="0.25">
      <c r="A120" s="3"/>
      <c r="B120" s="4"/>
      <c r="C120" s="188"/>
      <c r="D120" s="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E120">
        <v>12</v>
      </c>
      <c r="AF120">
        <v>21</v>
      </c>
      <c r="AG120" t="s">
        <v>100</v>
      </c>
    </row>
    <row r="121" spans="1:60" x14ac:dyDescent="0.25">
      <c r="A121" s="152"/>
      <c r="B121" s="153" t="s">
        <v>31</v>
      </c>
      <c r="C121" s="189"/>
      <c r="D121" s="154"/>
      <c r="E121" s="155"/>
      <c r="F121" s="155"/>
      <c r="G121" s="171">
        <f>G8+G20+G32+G40+G76+G81+G86+G88+G97+G102+G104+G113</f>
        <v>0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E121">
        <f>SUMIF(L7:L119,AE120,G7:G119)</f>
        <v>0</v>
      </c>
      <c r="AF121">
        <f>SUMIF(L7:L119,AF120,G7:G119)</f>
        <v>0</v>
      </c>
      <c r="AG121" t="s">
        <v>336</v>
      </c>
    </row>
    <row r="122" spans="1:60" x14ac:dyDescent="0.25">
      <c r="A122" s="3"/>
      <c r="B122" s="4"/>
      <c r="C122" s="188"/>
      <c r="D122" s="6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60" x14ac:dyDescent="0.25">
      <c r="A123" s="3"/>
      <c r="B123" s="4"/>
      <c r="C123" s="188"/>
      <c r="D123" s="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60" x14ac:dyDescent="0.25">
      <c r="A124" s="266" t="s">
        <v>337</v>
      </c>
      <c r="B124" s="266"/>
      <c r="C124" s="267"/>
      <c r="D124" s="6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60" x14ac:dyDescent="0.25">
      <c r="A125" s="247"/>
      <c r="B125" s="248"/>
      <c r="C125" s="249"/>
      <c r="D125" s="248"/>
      <c r="E125" s="248"/>
      <c r="F125" s="248"/>
      <c r="G125" s="250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G125" t="s">
        <v>338</v>
      </c>
    </row>
    <row r="126" spans="1:60" x14ac:dyDescent="0.25">
      <c r="A126" s="251"/>
      <c r="B126" s="252"/>
      <c r="C126" s="253"/>
      <c r="D126" s="252"/>
      <c r="E126" s="252"/>
      <c r="F126" s="252"/>
      <c r="G126" s="25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60" x14ac:dyDescent="0.25">
      <c r="A127" s="251"/>
      <c r="B127" s="252"/>
      <c r="C127" s="253"/>
      <c r="D127" s="252"/>
      <c r="E127" s="252"/>
      <c r="F127" s="252"/>
      <c r="G127" s="25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60" x14ac:dyDescent="0.25">
      <c r="A128" s="251"/>
      <c r="B128" s="252"/>
      <c r="C128" s="253"/>
      <c r="D128" s="252"/>
      <c r="E128" s="252"/>
      <c r="F128" s="252"/>
      <c r="G128" s="25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33" x14ac:dyDescent="0.25">
      <c r="A129" s="255"/>
      <c r="B129" s="256"/>
      <c r="C129" s="257"/>
      <c r="D129" s="256"/>
      <c r="E129" s="256"/>
      <c r="F129" s="256"/>
      <c r="G129" s="258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33" x14ac:dyDescent="0.25">
      <c r="A130" s="3"/>
      <c r="B130" s="4"/>
      <c r="C130" s="188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33" x14ac:dyDescent="0.25">
      <c r="C131" s="190"/>
      <c r="D131" s="10"/>
      <c r="AG131" t="s">
        <v>339</v>
      </c>
    </row>
    <row r="132" spans="1:33" x14ac:dyDescent="0.25">
      <c r="D132" s="10"/>
    </row>
    <row r="133" spans="1:33" x14ac:dyDescent="0.25">
      <c r="D133" s="10"/>
    </row>
    <row r="134" spans="1:33" x14ac:dyDescent="0.25">
      <c r="D134" s="10"/>
    </row>
    <row r="135" spans="1:33" x14ac:dyDescent="0.25">
      <c r="D135" s="10"/>
    </row>
    <row r="136" spans="1:33" x14ac:dyDescent="0.25">
      <c r="D136" s="10"/>
    </row>
    <row r="137" spans="1:33" x14ac:dyDescent="0.25">
      <c r="D137" s="10"/>
    </row>
    <row r="138" spans="1:33" x14ac:dyDescent="0.25">
      <c r="D138" s="10"/>
    </row>
    <row r="139" spans="1:33" x14ac:dyDescent="0.25">
      <c r="D139" s="10"/>
    </row>
    <row r="140" spans="1:33" x14ac:dyDescent="0.25">
      <c r="D140" s="10"/>
    </row>
    <row r="141" spans="1:33" x14ac:dyDescent="0.25">
      <c r="D141" s="10"/>
    </row>
    <row r="142" spans="1:33" x14ac:dyDescent="0.25">
      <c r="D142" s="10"/>
    </row>
    <row r="143" spans="1:33" x14ac:dyDescent="0.25">
      <c r="D143" s="10"/>
    </row>
    <row r="144" spans="1:33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25:G129"/>
    <mergeCell ref="A1:G1"/>
    <mergeCell ref="C2:G2"/>
    <mergeCell ref="C3:G3"/>
    <mergeCell ref="C4:G4"/>
    <mergeCell ref="A124:C12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Beran</dc:creator>
  <cp:lastModifiedBy>Ludvík Pohořalý</cp:lastModifiedBy>
  <cp:lastPrinted>2019-03-19T12:27:02Z</cp:lastPrinted>
  <dcterms:created xsi:type="dcterms:W3CDTF">2009-04-08T07:15:50Z</dcterms:created>
  <dcterms:modified xsi:type="dcterms:W3CDTF">2025-04-15T04:23:33Z</dcterms:modified>
</cp:coreProperties>
</file>