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___Work 2025 05 25\__BN\3 - Chodník pod židovským hřbitovem\Rozpočet 25 V2 -rozšířená\"/>
    </mc:Choice>
  </mc:AlternateContent>
  <xr:revisionPtr revIDLastSave="0" documentId="13_ncr:1_{9BE54048-1395-41C4-8148-C9C29506ADCC}" xr6:coauthVersionLast="47" xr6:coauthVersionMax="47" xr10:uidLastSave="{00000000-0000-0000-0000-000000000000}"/>
  <bookViews>
    <workbookView xWindow="29070" yWindow="1125" windowWidth="21165" windowHeight="13695" firstSheet="1" activeTab="1" xr2:uid="{00000000-000D-0000-FFFF-FFFF00000000}"/>
  </bookViews>
  <sheets>
    <sheet name="Rekapitulace stavby" sheetId="1" state="veryHidden" r:id="rId1"/>
    <sheet name="N18 - Benešov - chodní..." sheetId="2" r:id="rId2"/>
  </sheets>
  <definedNames>
    <definedName name="_xlnm._FilterDatabase" localSheetId="1" hidden="1">'N18 - Benešov - chodní...'!$C$119:$K$213</definedName>
    <definedName name="_xlnm.Print_Titles" localSheetId="1">'N18 - Benešov - chodní...'!$119:$119</definedName>
    <definedName name="_xlnm.Print_Titles" localSheetId="0">'Rekapitulace stavby'!$92:$92</definedName>
    <definedName name="_xlnm.Print_Area" localSheetId="1">'N18 - Benešov - chodní...'!$C$4:$J$76,'N18 - Benešov - chodní...'!$C$109:$J$213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T208" i="2" s="1"/>
  <c r="R209" i="2"/>
  <c r="R208" i="2"/>
  <c r="P209" i="2"/>
  <c r="P208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F114" i="2"/>
  <c r="E112" i="2"/>
  <c r="F87" i="2"/>
  <c r="E85" i="2"/>
  <c r="J22" i="2"/>
  <c r="E22" i="2"/>
  <c r="J90" i="2" s="1"/>
  <c r="J21" i="2"/>
  <c r="J19" i="2"/>
  <c r="E19" i="2"/>
  <c r="J116" i="2" s="1"/>
  <c r="J18" i="2"/>
  <c r="J16" i="2"/>
  <c r="E16" i="2"/>
  <c r="F117" i="2" s="1"/>
  <c r="J15" i="2"/>
  <c r="J13" i="2"/>
  <c r="E13" i="2"/>
  <c r="F116" i="2"/>
  <c r="J12" i="2"/>
  <c r="J10" i="2"/>
  <c r="J87" i="2" s="1"/>
  <c r="L90" i="1"/>
  <c r="AM90" i="1"/>
  <c r="AM89" i="1"/>
  <c r="L89" i="1"/>
  <c r="AM87" i="1"/>
  <c r="L87" i="1"/>
  <c r="L85" i="1"/>
  <c r="L84" i="1"/>
  <c r="BK167" i="2"/>
  <c r="J133" i="2"/>
  <c r="BK123" i="2"/>
  <c r="BK180" i="2"/>
  <c r="J157" i="2"/>
  <c r="BK138" i="2"/>
  <c r="F33" i="2"/>
  <c r="AS94" i="1"/>
  <c r="J194" i="2"/>
  <c r="J182" i="2"/>
  <c r="BK127" i="2"/>
  <c r="BK134" i="2"/>
  <c r="BK181" i="2"/>
  <c r="BK157" i="2"/>
  <c r="BK212" i="2"/>
  <c r="J209" i="2"/>
  <c r="J202" i="2"/>
  <c r="BK192" i="2"/>
  <c r="J186" i="2"/>
  <c r="J171" i="2"/>
  <c r="J136" i="2"/>
  <c r="J212" i="2"/>
  <c r="J167" i="2"/>
  <c r="BK142" i="2"/>
  <c r="J123" i="2"/>
  <c r="J213" i="2"/>
  <c r="BK176" i="2"/>
  <c r="BK161" i="2"/>
  <c r="BK150" i="2"/>
  <c r="BK133" i="2"/>
  <c r="BK190" i="2"/>
  <c r="J176" i="2"/>
  <c r="J159" i="2"/>
  <c r="BK144" i="2"/>
  <c r="BK182" i="2"/>
  <c r="BK166" i="2"/>
  <c r="J144" i="2"/>
  <c r="BK131" i="2"/>
  <c r="BK198" i="2"/>
  <c r="J197" i="2"/>
  <c r="BK171" i="2"/>
  <c r="BK163" i="2"/>
  <c r="BK159" i="2"/>
  <c r="J146" i="2"/>
  <c r="BK136" i="2"/>
  <c r="BK188" i="2"/>
  <c r="J183" i="2"/>
  <c r="BK168" i="2"/>
  <c r="J131" i="2"/>
  <c r="J169" i="2"/>
  <c r="J150" i="2"/>
  <c r="J127" i="2"/>
  <c r="J198" i="2"/>
  <c r="BK169" i="2"/>
  <c r="J200" i="2"/>
  <c r="BK202" i="2"/>
  <c r="BK186" i="2"/>
  <c r="BK146" i="2"/>
  <c r="J168" i="2"/>
  <c r="BK197" i="2"/>
  <c r="J142" i="2"/>
  <c r="BK206" i="2"/>
  <c r="J190" i="2"/>
  <c r="BK183" i="2"/>
  <c r="BK170" i="2"/>
  <c r="BK213" i="2"/>
  <c r="BK194" i="2"/>
  <c r="BK200" i="2"/>
  <c r="BK211" i="2"/>
  <c r="BK209" i="2"/>
  <c r="J206" i="2"/>
  <c r="J193" i="2"/>
  <c r="J188" i="2"/>
  <c r="J185" i="2"/>
  <c r="J180" i="2"/>
  <c r="J161" i="2"/>
  <c r="J134" i="2"/>
  <c r="J32" i="2"/>
  <c r="F35" i="2"/>
  <c r="J125" i="2"/>
  <c r="J211" i="2"/>
  <c r="BK193" i="2"/>
  <c r="BK185" i="2"/>
  <c r="J192" i="2"/>
  <c r="J181" i="2"/>
  <c r="J151" i="2"/>
  <c r="BK125" i="2"/>
  <c r="J163" i="2"/>
  <c r="BK155" i="2"/>
  <c r="J140" i="2"/>
  <c r="F32" i="2"/>
  <c r="J170" i="2"/>
  <c r="J155" i="2"/>
  <c r="BK140" i="2"/>
  <c r="F34" i="2"/>
  <c r="J166" i="2"/>
  <c r="BK151" i="2"/>
  <c r="J138" i="2"/>
  <c r="R122" i="2" l="1"/>
  <c r="R165" i="2"/>
  <c r="R179" i="2"/>
  <c r="BK122" i="2"/>
  <c r="J122" i="2" s="1"/>
  <c r="J96" i="2" s="1"/>
  <c r="P122" i="2"/>
  <c r="T122" i="2"/>
  <c r="BK165" i="2"/>
  <c r="J165" i="2" s="1"/>
  <c r="J97" i="2" s="1"/>
  <c r="P165" i="2"/>
  <c r="T165" i="2"/>
  <c r="T121" i="2" s="1"/>
  <c r="T120" i="2" s="1"/>
  <c r="BK179" i="2"/>
  <c r="J179" i="2"/>
  <c r="J98" i="2" s="1"/>
  <c r="P179" i="2"/>
  <c r="T179" i="2"/>
  <c r="BK184" i="2"/>
  <c r="J184" i="2" s="1"/>
  <c r="J99" i="2" s="1"/>
  <c r="P184" i="2"/>
  <c r="R184" i="2"/>
  <c r="T184" i="2"/>
  <c r="BK196" i="2"/>
  <c r="J196" i="2" s="1"/>
  <c r="J100" i="2" s="1"/>
  <c r="P196" i="2"/>
  <c r="R196" i="2"/>
  <c r="T196" i="2"/>
  <c r="BK210" i="2"/>
  <c r="J210" i="2" s="1"/>
  <c r="J102" i="2" s="1"/>
  <c r="P210" i="2"/>
  <c r="R210" i="2"/>
  <c r="T210" i="2"/>
  <c r="BK208" i="2"/>
  <c r="J208" i="2" s="1"/>
  <c r="J101" i="2" s="1"/>
  <c r="BE213" i="2"/>
  <c r="F89" i="2"/>
  <c r="F90" i="2"/>
  <c r="J114" i="2"/>
  <c r="J117" i="2"/>
  <c r="BE155" i="2"/>
  <c r="BE161" i="2"/>
  <c r="BE166" i="2"/>
  <c r="BE167" i="2"/>
  <c r="BE170" i="2"/>
  <c r="BE180" i="2"/>
  <c r="BE181" i="2"/>
  <c r="BE212" i="2"/>
  <c r="AW95" i="1"/>
  <c r="BE197" i="2"/>
  <c r="BE198" i="2"/>
  <c r="BB95" i="1"/>
  <c r="J89" i="2"/>
  <c r="BE125" i="2"/>
  <c r="BE133" i="2"/>
  <c r="BE144" i="2"/>
  <c r="BE150" i="2"/>
  <c r="BE159" i="2"/>
  <c r="BE169" i="2"/>
  <c r="BE171" i="2"/>
  <c r="BE176" i="2"/>
  <c r="BE200" i="2"/>
  <c r="BE211" i="2"/>
  <c r="BA95" i="1"/>
  <c r="BD95" i="1"/>
  <c r="BE134" i="2"/>
  <c r="BE136" i="2"/>
  <c r="BE138" i="2"/>
  <c r="BE140" i="2"/>
  <c r="BE142" i="2"/>
  <c r="BE146" i="2"/>
  <c r="BE151" i="2"/>
  <c r="BE157" i="2"/>
  <c r="BE163" i="2"/>
  <c r="BE168" i="2"/>
  <c r="BE182" i="2"/>
  <c r="BE183" i="2"/>
  <c r="BE185" i="2"/>
  <c r="BE186" i="2"/>
  <c r="BE188" i="2"/>
  <c r="BE190" i="2"/>
  <c r="BE192" i="2"/>
  <c r="BE193" i="2"/>
  <c r="BE194" i="2"/>
  <c r="BE202" i="2"/>
  <c r="BE206" i="2"/>
  <c r="BE209" i="2"/>
  <c r="BE123" i="2"/>
  <c r="BE127" i="2"/>
  <c r="BE131" i="2"/>
  <c r="BC95" i="1"/>
  <c r="BC94" i="1" s="1"/>
  <c r="W32" i="1" s="1"/>
  <c r="BD94" i="1"/>
  <c r="W33" i="1"/>
  <c r="BB94" i="1"/>
  <c r="AX94" i="1" s="1"/>
  <c r="BA94" i="1"/>
  <c r="AW94" i="1"/>
  <c r="AK30" i="1" s="1"/>
  <c r="P121" i="2" l="1"/>
  <c r="P120" i="2"/>
  <c r="AU95" i="1"/>
  <c r="R121" i="2"/>
  <c r="R120" i="2"/>
  <c r="BK121" i="2"/>
  <c r="J121" i="2" s="1"/>
  <c r="J95" i="2" s="1"/>
  <c r="AU94" i="1"/>
  <c r="W30" i="1"/>
  <c r="W31" i="1"/>
  <c r="J31" i="2"/>
  <c r="AV95" i="1" s="1"/>
  <c r="AT95" i="1" s="1"/>
  <c r="AY94" i="1"/>
  <c r="F31" i="2"/>
  <c r="AZ95" i="1" s="1"/>
  <c r="AZ94" i="1" s="1"/>
  <c r="AV94" i="1" s="1"/>
  <c r="AK29" i="1" s="1"/>
  <c r="BK120" i="2" l="1"/>
  <c r="J120" i="2"/>
  <c r="J94" i="2" s="1"/>
  <c r="W29" i="1"/>
  <c r="AT94" i="1"/>
  <c r="J28" i="2" l="1"/>
  <c r="AG95" i="1"/>
  <c r="AG94" i="1"/>
  <c r="AK26" i="1"/>
  <c r="AK35" i="1"/>
  <c r="AN94" i="1" l="1"/>
  <c r="J37" i="2"/>
  <c r="AN95" i="1"/>
</calcChain>
</file>

<file path=xl/sharedStrings.xml><?xml version="1.0" encoding="utf-8"?>
<sst xmlns="http://schemas.openxmlformats.org/spreadsheetml/2006/main" count="1286" uniqueCount="346">
  <si>
    <t>Export Komplet</t>
  </si>
  <si>
    <t/>
  </si>
  <si>
    <t>2.0</t>
  </si>
  <si>
    <t>ZAMOK</t>
  </si>
  <si>
    <t>False</t>
  </si>
  <si>
    <t>{4284bbc2-aad3-4457-98f9-8079bbc50e66}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</si>
  <si>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</si>
  <si>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</si>
  <si>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</si>
  <si>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</si>
  <si>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</si>
  <si>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</si>
  <si>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</si>
  <si>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</si>
  <si>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N18803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</si>
  <si>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</si>
  <si>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</si>
  <si>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Benešov - chodník pod židovským hřbitovem - obnova povrchu</t>
  </si>
  <si>
    <t>KSO:</t>
  </si>
  <si>
    <t>CC-CZ:</t>
  </si>
  <si>
    <t>Místo:</t>
  </si>
  <si>
    <t xml:space="preserve"> </t>
  </si>
  <si>
    <t>Datum:</t>
  </si>
  <si>
    <t>24. 2. 2025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</si>
  <si>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</si>
  <si>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</si>
  <si>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</si>
  <si>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</si>
  <si>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</si>
  <si>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</si>
  <si>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</si>
  <si>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</si>
  <si>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</si>
  <si>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</si>
  <si>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</si>
  <si>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</si>
  <si>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</si>
  <si>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</si>
  <si>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</si>
  <si>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</si>
  <si>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</si>
  <si>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</si>
  <si>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</si>
  <si>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</si>
  <si>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</si>
  <si>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</si>
  <si>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</si>
  <si>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</si>
  <si>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</si>
  <si>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</si>
  <si>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</si>
  <si>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</si>
  <si>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</si>
  <si>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</si>
  <si>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</si>
  <si>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</si>
  <si>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</si>
  <si>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</si>
  <si>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</si>
  <si>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</si>
  <si>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</si>
  <si>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</si>
  <si>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</si>
  <si>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</si>
  <si>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</si>
  <si>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</si>
  <si>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</si>
  <si>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</si>
  <si>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</si>
  <si>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</si>
  <si>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</si>
  <si>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</si>
  <si>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</si>
  <si>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</si>
  <si>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</si>
  <si>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</si>
  <si>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</si>
  <si>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</si>
  <si>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</si>
  <si>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</si>
  <si>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</si>
  <si>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</si>
  <si>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</si>
  <si>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</si>
  <si>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</si>
  <si>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</si>
  <si>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</si>
  <si>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</si>
  <si>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</si>
  <si>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</si>
  <si>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</si>
  <si>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</si>
  <si>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</si>
  <si>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</si>
  <si>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</si>
  <si>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</si>
  <si>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</si>
  <si>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</si>
  <si>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</si>
  <si>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</si>
  <si>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</si>
  <si>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</si>
  <si>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</si>
  <si>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</si>
  <si>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</si>
  <si>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</si>
  <si>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</si>
  <si>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</si>
  <si>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</si>
  <si>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</si>
  <si>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</si>
  <si>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</si>
  <si>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</si>
  <si>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</si>
  <si>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</si>
  <si>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</si>
  <si>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</si>
  <si>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-1657099495</t>
  </si>
  <si>
    <t>VV</t>
  </si>
  <si>
    <t>"okolo laviček" 11</t>
  </si>
  <si>
    <t>113107142</t>
  </si>
  <si>
    <t>Odstranění podkladu živičného tl 100 mm ručně</t>
  </si>
  <si>
    <t>578888276</t>
  </si>
  <si>
    <t>"napojení ZU + KU" (3,5+3,0+2,4+2,5*3+4,8)*1</t>
  </si>
  <si>
    <t>3</t>
  </si>
  <si>
    <t>113107223</t>
  </si>
  <si>
    <t>Odstranění podkladu z kameniva drceného tl přes 200 do 300 mm strojně pl přes 200 m2</t>
  </si>
  <si>
    <t>-1592847333</t>
  </si>
  <si>
    <t>"celkem chodníky" 905</t>
  </si>
  <si>
    <t>Součet</t>
  </si>
  <si>
    <t>113107242</t>
  </si>
  <si>
    <t>Odstranění podkladu živičného tl přes 50 do 100 mm strojně pl přes 200 m2</t>
  </si>
  <si>
    <t>-1658143471</t>
  </si>
  <si>
    <t>"chodník" 905</t>
  </si>
  <si>
    <t>5</t>
  </si>
  <si>
    <t>113107323</t>
  </si>
  <si>
    <t>Odstranění podkladu z kameniva drceného tl přes 200 do 300 mm strojně pl do 50 m2</t>
  </si>
  <si>
    <t>924756195</t>
  </si>
  <si>
    <t>6</t>
  </si>
  <si>
    <t>113202111</t>
  </si>
  <si>
    <t>Vytrhání obrub krajníků obrubníků stojatých</t>
  </si>
  <si>
    <t>m</t>
  </si>
  <si>
    <t>-650379609</t>
  </si>
  <si>
    <t>"chodník / tráva"  727</t>
  </si>
  <si>
    <t>7</t>
  </si>
  <si>
    <t>139951121</t>
  </si>
  <si>
    <t>Bourání kcí v hloubených vykopávkách ze zdiva z betonu prostého strojně</t>
  </si>
  <si>
    <t>m3</t>
  </si>
  <si>
    <t>244833267</t>
  </si>
  <si>
    <t>"bourání beton lože obrub"    727*0,25*0,25</t>
  </si>
  <si>
    <t>8</t>
  </si>
  <si>
    <t>132212132</t>
  </si>
  <si>
    <t>Hloubení nezapažených rýh šířky do 800 mm v nesoudržných horninách třídy těžitelnosti I skupiny 3 ručně</t>
  </si>
  <si>
    <t>393754160</t>
  </si>
  <si>
    <t>"výkop rýh pro obnovu obrub "  727*0,4*0,3</t>
  </si>
  <si>
    <t>9</t>
  </si>
  <si>
    <t>139001101</t>
  </si>
  <si>
    <t>Příplatek za ztížení vykopávky v blízkosti podzemního vedení</t>
  </si>
  <si>
    <t>-2142724484</t>
  </si>
  <si>
    <t>"objem rýh 20%"   87,24*0,2</t>
  </si>
  <si>
    <t>10</t>
  </si>
  <si>
    <t>162751157</t>
  </si>
  <si>
    <t>Vodorovné přemístění přes 9 000 do 10000 m výkopku/sypaniny z horniny třídy těžitelnosti III skupiny 6 a 7</t>
  </si>
  <si>
    <t>-912190582</t>
  </si>
  <si>
    <t>45,438+87,24</t>
  </si>
  <si>
    <t>11</t>
  </si>
  <si>
    <t>162751159</t>
  </si>
  <si>
    <t>Příplatek k vodorovnému přemístění výkopku/sypaniny z horniny třídy těžitelnosti III skupiny 6 a 7 ZKD 1000 m přes 10000 m</t>
  </si>
  <si>
    <t>635991510</t>
  </si>
  <si>
    <t>"celkem 18km" (18-10)*132,678</t>
  </si>
  <si>
    <t>171201231</t>
  </si>
  <si>
    <t>Poplatek za uložení zeminy a kamení na recyklační skládce (skládkovné) kód odpadu 17 05 04</t>
  </si>
  <si>
    <t>t</t>
  </si>
  <si>
    <t>501379701</t>
  </si>
  <si>
    <t>"beton" 45,438*2,5</t>
  </si>
  <si>
    <t>"zemina" 87,24*2</t>
  </si>
  <si>
    <t>13</t>
  </si>
  <si>
    <t>171251201</t>
  </si>
  <si>
    <t>Uložení sypaniny na skládky nebo meziskládky</t>
  </si>
  <si>
    <t>834043715</t>
  </si>
  <si>
    <t>14</t>
  </si>
  <si>
    <t>181152302</t>
  </si>
  <si>
    <t>Úprava pláně pro silnice a dálnice v zářezech se zhutněním</t>
  </si>
  <si>
    <t>365081185</t>
  </si>
  <si>
    <t>"úprava základní plochy vč. předlažby"  905+11</t>
  </si>
  <si>
    <t>"úprava pod obruby" 727*0,4</t>
  </si>
  <si>
    <t>15</t>
  </si>
  <si>
    <t>181311103</t>
  </si>
  <si>
    <t>Rozprostření ornice tl vrstvy do 200 mm v rovině nebo ve svahu do 1:5 ručně</t>
  </si>
  <si>
    <t>-400505137</t>
  </si>
  <si>
    <t>"úprava pásu za obrubou š. 1,5m 20%" (722)*1,5*0,2</t>
  </si>
  <si>
    <t>16</t>
  </si>
  <si>
    <t>181351003</t>
  </si>
  <si>
    <t>Rozprostření ornice tl vrstvy do 200 mm pl do 100 m2 v rovině nebo ve svahu do 1:5 strojně</t>
  </si>
  <si>
    <t>1870979291</t>
  </si>
  <si>
    <t>"úprava pásu za obrubou š. 1,5m 80%" (727)*1,5*0,8</t>
  </si>
  <si>
    <t>17</t>
  </si>
  <si>
    <t>M</t>
  </si>
  <si>
    <t>10364100</t>
  </si>
  <si>
    <t>zemina pro terénní úpravy - tříděná</t>
  </si>
  <si>
    <t>-1047207328</t>
  </si>
  <si>
    <t>261,72*0,5 'Přepočtené koeficientem množství</t>
  </si>
  <si>
    <t>18</t>
  </si>
  <si>
    <t>181411121</t>
  </si>
  <si>
    <t>Založení lučního trávníku výsevem pl do 1000 m2 v rovině a ve svahu do 1:5</t>
  </si>
  <si>
    <t>-1588137727</t>
  </si>
  <si>
    <t>"úprava pásu za obrubou š. 1,5m" 727*1,5</t>
  </si>
  <si>
    <t>19</t>
  </si>
  <si>
    <t>00572472</t>
  </si>
  <si>
    <t>osivo směs travní krajinná-rovinná</t>
  </si>
  <si>
    <t>kg</t>
  </si>
  <si>
    <t>-583528584</t>
  </si>
  <si>
    <t>1090,5*0,02 'Přepočtené koeficientem množství</t>
  </si>
  <si>
    <t>Komunikace pozemní</t>
  </si>
  <si>
    <t>20</t>
  </si>
  <si>
    <t>564760111</t>
  </si>
  <si>
    <t>Podklad z kameniva hrubého drceného vel. 16-32 mm plochy přes 100 m2 tl 200 mm</t>
  </si>
  <si>
    <t>900835913</t>
  </si>
  <si>
    <t>564760101</t>
  </si>
  <si>
    <t>Podklad z kameniva hrubého drceného vel. 16-32 mm plochy do 100 m2 tl 200 mm</t>
  </si>
  <si>
    <t>2099245442</t>
  </si>
  <si>
    <t>22</t>
  </si>
  <si>
    <t>566501111</t>
  </si>
  <si>
    <t>Úprava krytu z kameniva drceného pro nový kryt s doplněním kameniva drceného přes 0,08 do 0,10 m3/m2</t>
  </si>
  <si>
    <t>-1311724540</t>
  </si>
  <si>
    <t>23</t>
  </si>
  <si>
    <t>572340112</t>
  </si>
  <si>
    <t>Vyspravení krytu komunikací po překopech plochy do 15 m2 asfaltovým betonem ACO (AB) tl 70 mm</t>
  </si>
  <si>
    <t>1684844827</t>
  </si>
  <si>
    <t>24</t>
  </si>
  <si>
    <t>596211212</t>
  </si>
  <si>
    <t>Kladení zámkové dlažby komunikací pro pěší ručně tl 80 mm skupiny A pl přes 100 do 300 m2</t>
  </si>
  <si>
    <t>2121567276</t>
  </si>
  <si>
    <t>25</t>
  </si>
  <si>
    <t>59245020</t>
  </si>
  <si>
    <t>dlažba skladebná betonová 200x100mm tl 80mm přírodní</t>
  </si>
  <si>
    <t>1400087700</t>
  </si>
  <si>
    <t>"celkem ZD"  916</t>
  </si>
  <si>
    <t>"odečet signál.pásy" -2*1,2*0,4</t>
  </si>
  <si>
    <t>915,04*1,03 'Přepočtené koeficientem množství</t>
  </si>
  <si>
    <t>26</t>
  </si>
  <si>
    <t>BET.B06N02</t>
  </si>
  <si>
    <t>BEST-BEATON PRO NEVIDOMÉ/6CM ČERVENÁ</t>
  </si>
  <si>
    <t>1030847901</t>
  </si>
  <si>
    <t>"průchody do ulice z podélného chodníku"  2*1,2*0,4</t>
  </si>
  <si>
    <t>0,96*1,03 'Přepočtené koeficientem množství</t>
  </si>
  <si>
    <t>Trubní vedení</t>
  </si>
  <si>
    <t>27</t>
  </si>
  <si>
    <t>899132121</t>
  </si>
  <si>
    <t>Výměna (výšková úprava) poklopu kanalizačního pevného s ošetřením podkladu hloubky do 25 cm</t>
  </si>
  <si>
    <t>kus</t>
  </si>
  <si>
    <t>900739939</t>
  </si>
  <si>
    <t>28</t>
  </si>
  <si>
    <t>55241030</t>
  </si>
  <si>
    <t>poklop šachtový litinový kruhový DN 600 bez ventilace tř D400 pro intenzivní provoz</t>
  </si>
  <si>
    <t>1210281057</t>
  </si>
  <si>
    <t>29</t>
  </si>
  <si>
    <t>899133211</t>
  </si>
  <si>
    <t>Výměna (výšková úprava) vtokové mříže uliční vpusti s použitím betonových vyrovnávacích prvků</t>
  </si>
  <si>
    <t>-524371712</t>
  </si>
  <si>
    <t>30</t>
  </si>
  <si>
    <t>59224480</t>
  </si>
  <si>
    <t>mříž vtoková s rámem pro uliční vpusť 500x500, zatížení 25 tun</t>
  </si>
  <si>
    <t>-1098973322</t>
  </si>
  <si>
    <t>Ostatní konstrukce a práce, bourání</t>
  </si>
  <si>
    <t>31</t>
  </si>
  <si>
    <t>916231213</t>
  </si>
  <si>
    <t>Osazení chodníkového obrubníku betonového stojatého s boční opěrou do lože z betonu prostého</t>
  </si>
  <si>
    <t>-938001328</t>
  </si>
  <si>
    <t>32</t>
  </si>
  <si>
    <t>59217016</t>
  </si>
  <si>
    <t>obrubník betonový chodníkový 1000x80x250mm</t>
  </si>
  <si>
    <t>1452789512</t>
  </si>
  <si>
    <t>727*1,02 'Přepočtené koeficientem množství</t>
  </si>
  <si>
    <t>33</t>
  </si>
  <si>
    <t>916991121</t>
  </si>
  <si>
    <t>Lože pod obrubníky, krajníky nebo obruby z dlažebních kostek z betonu prostého</t>
  </si>
  <si>
    <t>-1417688151</t>
  </si>
  <si>
    <t>727*0,3*0,25</t>
  </si>
  <si>
    <t>34</t>
  </si>
  <si>
    <t>919112212</t>
  </si>
  <si>
    <t>Řezání spár pro vytvoření komůrky š 10 mm hl 20 mm pro těsnící zálivku v živičném krytu</t>
  </si>
  <si>
    <t>-1739688778</t>
  </si>
  <si>
    <t>"napojení na stávající AC povrchy" 3,5*2+2,4+2,5*3+5*2*1+4,8</t>
  </si>
  <si>
    <t>35</t>
  </si>
  <si>
    <t>919122111</t>
  </si>
  <si>
    <t>Těsnění spár zálivkou za tepla pro komůrky š 10 mm hl 20 mm s těsnicím profilem</t>
  </si>
  <si>
    <t>-2135049680</t>
  </si>
  <si>
    <t>36</t>
  </si>
  <si>
    <t>919735111</t>
  </si>
  <si>
    <t>Řezání stávajícího živičného krytu hl do 50 mm</t>
  </si>
  <si>
    <t>795106850</t>
  </si>
  <si>
    <t>37</t>
  </si>
  <si>
    <t>91979444R</t>
  </si>
  <si>
    <t>Úprava ploch kolem hydrantů, šoupat, poklopů a mříží nebo sloupů pl do 2 m2</t>
  </si>
  <si>
    <t>22186421</t>
  </si>
  <si>
    <t>1+3</t>
  </si>
  <si>
    <t>997</t>
  </si>
  <si>
    <t>Přesun sutě</t>
  </si>
  <si>
    <t>38</t>
  </si>
  <si>
    <t>997221551</t>
  </si>
  <si>
    <t>Vodorovná doprava suti ze sypkých materiálů do 1 km</t>
  </si>
  <si>
    <t>-1631913911</t>
  </si>
  <si>
    <t>39</t>
  </si>
  <si>
    <t>997221559</t>
  </si>
  <si>
    <t>Příplatek ZKD 1 km u vodorovné dopravy suti ze sypkých materiálů</t>
  </si>
  <si>
    <t>1898861159</t>
  </si>
  <si>
    <t>765,764*17 'Přepočtené koeficientem množství</t>
  </si>
  <si>
    <t>40</t>
  </si>
  <si>
    <t>997221861</t>
  </si>
  <si>
    <t>Poplatek za uložení stavebního odpadu na recyklační skládce (skládkovné) z prostého betonu pod kódem 17 01 01</t>
  </si>
  <si>
    <t>-59486157</t>
  </si>
  <si>
    <t>"vybourané dlažby a obruby"  2,805+149,035</t>
  </si>
  <si>
    <t>41</t>
  </si>
  <si>
    <t>997221873</t>
  </si>
  <si>
    <t>Poplatek za uložení stavebního odpadu na recyklační skládce (skládkovné) zeminy a kamení zatříděného do Katalogu odpadů pod kódem 17 05 04</t>
  </si>
  <si>
    <t>551472409</t>
  </si>
  <si>
    <t>"celkem "  765,764</t>
  </si>
  <si>
    <t>"odečet AC + B" -(151,84+203,764)</t>
  </si>
  <si>
    <t>42</t>
  </si>
  <si>
    <t>997221875</t>
  </si>
  <si>
    <t>Poplatek za uložení stavebního odpadu na recyklační skládce (skládkovné) asfaltového bez obsahu dehtu zatříděného do Katalogu odpadů pod kódem 17 03 02</t>
  </si>
  <si>
    <t>-550322416</t>
  </si>
  <si>
    <t>4,664+199,1</t>
  </si>
  <si>
    <t>998</t>
  </si>
  <si>
    <t>Přesun hmot</t>
  </si>
  <si>
    <t>43</t>
  </si>
  <si>
    <t>998229112</t>
  </si>
  <si>
    <t>Přesun hmot ruční pro pozemní komunikace s krytem dlážděným na vzdálenost do 50 m</t>
  </si>
  <si>
    <t>-1529916436</t>
  </si>
  <si>
    <t>VRN</t>
  </si>
  <si>
    <t>Vedlejší rozpočtové náklady</t>
  </si>
  <si>
    <t>44</t>
  </si>
  <si>
    <t>030001000</t>
  </si>
  <si>
    <t>Zařízení staveniště</t>
  </si>
  <si>
    <t>kpl</t>
  </si>
  <si>
    <t>1024</t>
  </si>
  <si>
    <t>1168434992</t>
  </si>
  <si>
    <t>45</t>
  </si>
  <si>
    <t>043002000</t>
  </si>
  <si>
    <t>Zkoušky a ostatní měření - kontrola vedení inženýrských sítí</t>
  </si>
  <si>
    <t>1089883702</t>
  </si>
  <si>
    <t>46</t>
  </si>
  <si>
    <t>070001000</t>
  </si>
  <si>
    <t xml:space="preserve">Provozní vlivy - DIO </t>
  </si>
  <si>
    <t>106681730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</si>
</sst>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4" t="s">
        <v>14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R5" s="18"/>
      <c r="BE5" s="171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76" t="s">
        <v>17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R6" s="18"/>
      <c r="BE6" s="172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2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2"/>
      <c r="BS8" s="15" t="s">
        <v>6</v>
      </c>
    </row>
    <row r="9" spans="1:74" ht="14.45" customHeight="1">
      <c r="B9" s="18"/>
      <c r="AR9" s="18"/>
      <c r="BE9" s="172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2"/>
      <c r="BS10" s="15" t="s">
        <v>6</v>
      </c>
    </row>
    <row r="11" spans="1:74" ht="18.399999999999999" customHeight="1">
      <c r="B11" s="18"/>
      <c r="E11" s="23" t="s">
        <v>21</v>
      </c>
      <c r="AK11" s="25" t="s">
        <v>26</v>
      </c>
      <c r="AN11" s="23" t="s">
        <v>1</v>
      </c>
      <c r="AR11" s="18"/>
      <c r="BE11" s="172"/>
      <c r="BS11" s="15" t="s">
        <v>6</v>
      </c>
    </row>
    <row r="12" spans="1:74" ht="6.95" customHeight="1">
      <c r="B12" s="18"/>
      <c r="AR12" s="18"/>
      <c r="BE12" s="172"/>
      <c r="BS12" s="15" t="s">
        <v>6</v>
      </c>
    </row>
    <row r="13" spans="1:74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172"/>
      <c r="BS13" s="15" t="s">
        <v>6</v>
      </c>
    </row>
    <row r="14" spans="1:74" ht="12.75">
      <c r="B14" s="18"/>
      <c r="E14" s="177" t="s">
        <v>28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25" t="s">
        <v>26</v>
      </c>
      <c r="AN14" s="27" t="s">
        <v>28</v>
      </c>
      <c r="AR14" s="18"/>
      <c r="BE14" s="172"/>
      <c r="BS14" s="15" t="s">
        <v>6</v>
      </c>
    </row>
    <row r="15" spans="1:74" ht="6.95" customHeight="1">
      <c r="B15" s="18"/>
      <c r="AR15" s="18"/>
      <c r="BE15" s="172"/>
      <c r="BS15" s="15" t="s">
        <v>4</v>
      </c>
    </row>
    <row r="16" spans="1:74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172"/>
      <c r="BS16" s="15" t="s">
        <v>4</v>
      </c>
    </row>
    <row r="17" spans="2:71" ht="18.399999999999999" customHeight="1">
      <c r="B17" s="18"/>
      <c r="E17" s="23" t="s">
        <v>21</v>
      </c>
      <c r="AK17" s="25" t="s">
        <v>26</v>
      </c>
      <c r="AN17" s="23" t="s">
        <v>1</v>
      </c>
      <c r="AR17" s="18"/>
      <c r="BE17" s="172"/>
      <c r="BS17" s="15" t="s">
        <v>30</v>
      </c>
    </row>
    <row r="18" spans="2:71" ht="6.95" customHeight="1">
      <c r="B18" s="18"/>
      <c r="AR18" s="18"/>
      <c r="BE18" s="172"/>
      <c r="BS18" s="15" t="s">
        <v>6</v>
      </c>
    </row>
    <row r="19" spans="2:71" ht="12" customHeight="1">
      <c r="B19" s="18"/>
      <c r="D19" s="25" t="s">
        <v>31</v>
      </c>
      <c r="AK19" s="25" t="s">
        <v>25</v>
      </c>
      <c r="AN19" s="23" t="s">
        <v>1</v>
      </c>
      <c r="AR19" s="18"/>
      <c r="BE19" s="172"/>
      <c r="BS19" s="15" t="s">
        <v>6</v>
      </c>
    </row>
    <row r="20" spans="2:71" ht="18.399999999999999" customHeight="1">
      <c r="B20" s="18"/>
      <c r="E20" s="23" t="s">
        <v>21</v>
      </c>
      <c r="AK20" s="25" t="s">
        <v>26</v>
      </c>
      <c r="AN20" s="23" t="s">
        <v>1</v>
      </c>
      <c r="AR20" s="18"/>
      <c r="BE20" s="172"/>
      <c r="BS20" s="15" t="s">
        <v>30</v>
      </c>
    </row>
    <row r="21" spans="2:71" ht="6.95" customHeight="1">
      <c r="B21" s="18"/>
      <c r="AR21" s="18"/>
      <c r="BE21" s="172"/>
    </row>
    <row r="22" spans="2:71" ht="12" customHeight="1">
      <c r="B22" s="18"/>
      <c r="D22" s="25" t="s">
        <v>32</v>
      </c>
      <c r="AR22" s="18"/>
      <c r="BE22" s="172"/>
    </row>
    <row r="23" spans="2:71" ht="16.5" customHeight="1">
      <c r="B23" s="18"/>
      <c r="E23" s="179" t="s">
        <v>1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8"/>
      <c r="BE23" s="172"/>
    </row>
    <row r="24" spans="2:71" ht="6.95" customHeight="1">
      <c r="B24" s="18"/>
      <c r="AR24" s="18"/>
      <c r="BE24" s="172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2"/>
    </row>
    <row r="26" spans="2:71" s="1" customFormat="1" ht="25.9" customHeight="1">
      <c r="B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0">
        <f>ROUND(AG94,2)</f>
        <v>0</v>
      </c>
      <c r="AL26" s="181"/>
      <c r="AM26" s="181"/>
      <c r="AN26" s="181"/>
      <c r="AO26" s="181"/>
      <c r="AR26" s="30"/>
      <c r="BE26" s="172"/>
    </row>
    <row r="27" spans="2:71" s="1" customFormat="1" ht="6.95" customHeight="1">
      <c r="B27" s="30"/>
      <c r="AR27" s="30"/>
      <c r="BE27" s="172"/>
    </row>
    <row r="28" spans="2:71" s="1" customFormat="1" ht="12.75">
      <c r="B28" s="30"/>
      <c r="L28" s="182" t="s">
        <v>34</v>
      </c>
      <c r="M28" s="182"/>
      <c r="N28" s="182"/>
      <c r="O28" s="182"/>
      <c r="P28" s="182"/>
      <c r="W28" s="182" t="s">
        <v>35</v>
      </c>
      <c r="X28" s="182"/>
      <c r="Y28" s="182"/>
      <c r="Z28" s="182"/>
      <c r="AA28" s="182"/>
      <c r="AB28" s="182"/>
      <c r="AC28" s="182"/>
      <c r="AD28" s="182"/>
      <c r="AE28" s="182"/>
      <c r="AK28" s="182" t="s">
        <v>36</v>
      </c>
      <c r="AL28" s="182"/>
      <c r="AM28" s="182"/>
      <c r="AN28" s="182"/>
      <c r="AO28" s="182"/>
      <c r="AR28" s="30"/>
      <c r="BE28" s="172"/>
    </row>
    <row r="29" spans="2:71" s="2" customFormat="1" ht="14.45" customHeight="1">
      <c r="B29" s="34"/>
      <c r="D29" s="25" t="s">
        <v>37</v>
      </c>
      <c r="F29" s="25" t="s">
        <v>38</v>
      </c>
      <c r="L29" s="185">
        <v>0.21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4"/>
      <c r="BE29" s="173"/>
    </row>
    <row r="30" spans="2:71" s="2" customFormat="1" ht="14.45" customHeight="1">
      <c r="B30" s="34"/>
      <c r="F30" s="25" t="s">
        <v>39</v>
      </c>
      <c r="L30" s="185">
        <v>0.12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4"/>
      <c r="BE30" s="173"/>
    </row>
    <row r="31" spans="2:71" s="2" customFormat="1" ht="14.45" hidden="1" customHeight="1">
      <c r="B31" s="34"/>
      <c r="F31" s="25" t="s">
        <v>40</v>
      </c>
      <c r="L31" s="185">
        <v>0.21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4"/>
      <c r="BE31" s="173"/>
    </row>
    <row r="32" spans="2:71" s="2" customFormat="1" ht="14.45" hidden="1" customHeight="1">
      <c r="B32" s="34"/>
      <c r="F32" s="25" t="s">
        <v>41</v>
      </c>
      <c r="L32" s="185">
        <v>0.12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4"/>
      <c r="BE32" s="173"/>
    </row>
    <row r="33" spans="2:57" s="2" customFormat="1" ht="14.45" hidden="1" customHeight="1">
      <c r="B33" s="34"/>
      <c r="F33" s="25" t="s">
        <v>42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4"/>
      <c r="BE33" s="173"/>
    </row>
    <row r="34" spans="2:57" s="1" customFormat="1" ht="6.95" customHeight="1">
      <c r="B34" s="30"/>
      <c r="AR34" s="30"/>
      <c r="BE34" s="172"/>
    </row>
    <row r="35" spans="2:57" s="1" customFormat="1" ht="25.9" customHeight="1"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86" t="s">
        <v>45</v>
      </c>
      <c r="Y35" s="187"/>
      <c r="Z35" s="187"/>
      <c r="AA35" s="187"/>
      <c r="AB35" s="187"/>
      <c r="AC35" s="37"/>
      <c r="AD35" s="37"/>
      <c r="AE35" s="37"/>
      <c r="AF35" s="37"/>
      <c r="AG35" s="37"/>
      <c r="AH35" s="37"/>
      <c r="AI35" s="37"/>
      <c r="AJ35" s="37"/>
      <c r="AK35" s="188">
        <f>SUM(AK26:AK33)</f>
        <v>0</v>
      </c>
      <c r="AL35" s="187"/>
      <c r="AM35" s="187"/>
      <c r="AN35" s="187"/>
      <c r="AO35" s="189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48</v>
      </c>
      <c r="AI60" s="32"/>
      <c r="AJ60" s="32"/>
      <c r="AK60" s="32"/>
      <c r="AL60" s="32"/>
      <c r="AM60" s="41" t="s">
        <v>49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48</v>
      </c>
      <c r="AI75" s="32"/>
      <c r="AJ75" s="32"/>
      <c r="AK75" s="32"/>
      <c r="AL75" s="32"/>
      <c r="AM75" s="41" t="s">
        <v>49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5" customHeight="1">
      <c r="B82" s="30"/>
      <c r="C82" s="19" t="s">
        <v>52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6"/>
      <c r="C84" s="25" t="s">
        <v>13</v>
      </c>
      <c r="L84" s="3" t="str">
        <f>K5</f>
        <v>N18803</v>
      </c>
      <c r="AR84" s="46"/>
    </row>
    <row r="85" spans="1:90" s="4" customFormat="1" ht="36.950000000000003" customHeight="1">
      <c r="B85" s="47"/>
      <c r="C85" s="48" t="s">
        <v>16</v>
      </c>
      <c r="L85" s="190" t="str">
        <f>K6</f>
        <v>Benešov - chodník pod židovským hřbitovem - obnova povrchu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R85" s="47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192" t="str">
        <f>IF(AN8= "","",AN8)</f>
        <v>24. 2. 2025</v>
      </c>
      <c r="AN87" s="192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24</v>
      </c>
      <c r="L89" s="3" t="str">
        <f>IF(E11= "","",E11)</f>
        <v xml:space="preserve"> </v>
      </c>
      <c r="AI89" s="25" t="s">
        <v>29</v>
      </c>
      <c r="AM89" s="193" t="str">
        <f>IF(E17="","",E17)</f>
        <v xml:space="preserve"> </v>
      </c>
      <c r="AN89" s="194"/>
      <c r="AO89" s="194"/>
      <c r="AP89" s="194"/>
      <c r="AR89" s="30"/>
      <c r="AS89" s="195" t="s">
        <v>53</v>
      </c>
      <c r="AT89" s="196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31</v>
      </c>
      <c r="AM90" s="193" t="str">
        <f>IF(E20="","",E20)</f>
        <v xml:space="preserve"> </v>
      </c>
      <c r="AN90" s="194"/>
      <c r="AO90" s="194"/>
      <c r="AP90" s="194"/>
      <c r="AR90" s="30"/>
      <c r="AS90" s="197"/>
      <c r="AT90" s="198"/>
      <c r="BD90" s="54"/>
    </row>
    <row r="91" spans="1:90" s="1" customFormat="1" ht="10.9" customHeight="1">
      <c r="B91" s="30"/>
      <c r="AR91" s="30"/>
      <c r="AS91" s="197"/>
      <c r="AT91" s="198"/>
      <c r="BD91" s="54"/>
    </row>
    <row r="92" spans="1:90" s="1" customFormat="1" ht="29.25" customHeight="1">
      <c r="B92" s="30"/>
      <c r="C92" s="199" t="s">
        <v>54</v>
      </c>
      <c r="D92" s="200"/>
      <c r="E92" s="200"/>
      <c r="F92" s="200"/>
      <c r="G92" s="200"/>
      <c r="H92" s="55"/>
      <c r="I92" s="201" t="s">
        <v>55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2" t="s">
        <v>56</v>
      </c>
      <c r="AH92" s="200"/>
      <c r="AI92" s="200"/>
      <c r="AJ92" s="200"/>
      <c r="AK92" s="200"/>
      <c r="AL92" s="200"/>
      <c r="AM92" s="200"/>
      <c r="AN92" s="201" t="s">
        <v>57</v>
      </c>
      <c r="AO92" s="200"/>
      <c r="AP92" s="203"/>
      <c r="AQ92" s="56" t="s">
        <v>58</v>
      </c>
      <c r="AR92" s="30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0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7">
        <f>ROUND(AG95,2)</f>
        <v>0</v>
      </c>
      <c r="AH94" s="207"/>
      <c r="AI94" s="207"/>
      <c r="AJ94" s="207"/>
      <c r="AK94" s="207"/>
      <c r="AL94" s="207"/>
      <c r="AM94" s="207"/>
      <c r="AN94" s="208">
        <f>SUM(AG94,AT94)</f>
        <v>0</v>
      </c>
      <c r="AO94" s="208"/>
      <c r="AP94" s="20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V94" s="70" t="s">
        <v>74</v>
      </c>
      <c r="BW94" s="70" t="s">
        <v>5</v>
      </c>
      <c r="BX94" s="70" t="s">
        <v>75</v>
      </c>
      <c r="CL94" s="70" t="s">
        <v>1</v>
      </c>
    </row>
    <row r="95" spans="1:90" s="6" customFormat="1" ht="24.75" customHeight="1">
      <c r="A95" s="71" t="s">
        <v>76</v>
      </c>
      <c r="B95" s="72"/>
      <c r="C95" s="73"/>
      <c r="D95" s="206" t="s">
        <v>14</v>
      </c>
      <c r="E95" s="206"/>
      <c r="F95" s="206"/>
      <c r="G95" s="206"/>
      <c r="H95" s="206"/>
      <c r="I95" s="74"/>
      <c r="J95" s="206" t="s">
        <v>17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'N18 - Benešov - chodní...'!J28</f>
        <v>0</v>
      </c>
      <c r="AH95" s="205"/>
      <c r="AI95" s="205"/>
      <c r="AJ95" s="205"/>
      <c r="AK95" s="205"/>
      <c r="AL95" s="205"/>
      <c r="AM95" s="205"/>
      <c r="AN95" s="204">
        <f>SUM(AG95,AT95)</f>
        <v>0</v>
      </c>
      <c r="AO95" s="205"/>
      <c r="AP95" s="205"/>
      <c r="AQ95" s="75" t="s">
        <v>77</v>
      </c>
      <c r="AR95" s="72"/>
      <c r="AS95" s="76">
        <v>0</v>
      </c>
      <c r="AT95" s="77">
        <f>ROUND(SUM(AV95:AW95),2)</f>
        <v>0</v>
      </c>
      <c r="AU95" s="78">
        <f>'N18 - Benešov - chodní...'!P120</f>
        <v>0</v>
      </c>
      <c r="AV95" s="77">
        <f>'N18 - Benešov - chodní...'!J31</f>
        <v>0</v>
      </c>
      <c r="AW95" s="77">
        <f>'N18 - Benešov - chodní...'!J32</f>
        <v>0</v>
      </c>
      <c r="AX95" s="77">
        <f>'N18 - Benešov - chodní...'!J33</f>
        <v>0</v>
      </c>
      <c r="AY95" s="77">
        <f>'N18 - Benešov - chodní...'!J34</f>
        <v>0</v>
      </c>
      <c r="AZ95" s="77">
        <f>'N18 - Benešov - chodní...'!F31</f>
        <v>0</v>
      </c>
      <c r="BA95" s="77">
        <f>'N18 - Benešov - chodní...'!F32</f>
        <v>0</v>
      </c>
      <c r="BB95" s="77">
        <f>'N18 - Benešov - chodní...'!F33</f>
        <v>0</v>
      </c>
      <c r="BC95" s="77">
        <f>'N18 - Benešov - chodní...'!F34</f>
        <v>0</v>
      </c>
      <c r="BD95" s="79">
        <f>'N18 - Benešov - chodní...'!F35</f>
        <v>0</v>
      </c>
      <c r="BT95" s="80" t="s">
        <v>78</v>
      </c>
      <c r="BU95" s="80" t="s">
        <v>79</v>
      </c>
      <c r="BV95" s="80" t="s">
        <v>74</v>
      </c>
      <c r="BW95" s="80" t="s">
        <v>5</v>
      </c>
      <c r="BX95" s="80" t="s">
        <v>75</v>
      </c>
      <c r="CL95" s="80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i5oKeAnz6y0qreSqLHVxTR0hS/yENVe3Y4QXZddVjpkxvw8nbel7N8pRGVnrtcmtyyUJK85tS08GeZawHkZBsw==" saltValue="lsQzGSh8OYJEHtw5fqeZSK+zFLUPk9VpM3BtBEJ0Qvy7FfHYOsRPrJ9itUWEft7WZgsXMOf+aUCC25RLRy1VL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N18803 - Benešov - chodní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4"/>
  <sheetViews>
    <sheetView showGridLines="0" tabSelected="1" workbookViewId="0">
      <selection activeCell="F28" sqref="F2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5" t="s">
        <v>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5" customHeight="1">
      <c r="B4" s="18"/>
      <c r="D4" s="19" t="s">
        <v>81</v>
      </c>
      <c r="L4" s="18"/>
      <c r="M4" s="81" t="s">
        <v>10</v>
      </c>
      <c r="AT4" s="15" t="s">
        <v>4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30" customHeight="1">
      <c r="B7" s="30"/>
      <c r="E7" s="190" t="s">
        <v>17</v>
      </c>
      <c r="F7" s="209"/>
      <c r="G7" s="209"/>
      <c r="H7" s="209"/>
      <c r="L7" s="30"/>
    </row>
    <row r="8" spans="2:46" s="1" customFormat="1" ht="11.25">
      <c r="B8" s="30"/>
      <c r="L8" s="30"/>
    </row>
    <row r="9" spans="2:46" s="1" customFormat="1" ht="12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customHeight="1">
      <c r="B10" s="30"/>
      <c r="D10" s="25" t="s">
        <v>20</v>
      </c>
      <c r="F10" s="23" t="s">
        <v>21</v>
      </c>
      <c r="I10" s="25" t="s">
        <v>22</v>
      </c>
      <c r="J10" s="50" t="str">
        <f>'Rekapitulace stavby'!AN8</f>
        <v>24. 2. 2025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24</v>
      </c>
      <c r="I12" s="25" t="s">
        <v>25</v>
      </c>
      <c r="J12" s="23" t="str">
        <f>IF('Rekapitulace stavby'!AN10="","",'Rekapitulace stavby'!AN10)</f>
        <v/>
      </c>
      <c r="L12" s="30"/>
    </row>
    <row r="13" spans="2:46" s="1" customFormat="1" ht="18" customHeight="1">
      <c r="B13" s="30"/>
      <c r="E13" s="23" t="str">
        <f>IF('Rekapitulace stavby'!E11="","",'Rekapitulace stavby'!E11)</f>
        <v xml:space="preserve"> </v>
      </c>
      <c r="I13" s="25" t="s">
        <v>26</v>
      </c>
      <c r="J13" s="23" t="str">
        <f>IF('Rekapitulace stavby'!AN11="","",'Rekapitulace stavby'!AN11)</f>
        <v/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27</v>
      </c>
      <c r="I15" s="25" t="s">
        <v>25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210" t="str">
        <f>'Rekapitulace stavby'!E14</f>
        <v>Vyplň údaj</v>
      </c>
      <c r="F16" s="174"/>
      <c r="G16" s="174"/>
      <c r="H16" s="174"/>
      <c r="I16" s="25" t="s">
        <v>26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29</v>
      </c>
      <c r="I18" s="25" t="s">
        <v>25</v>
      </c>
      <c r="J18" s="23" t="str">
        <f>IF('Rekapitulace stavby'!AN16="","",'Rekapitulace stavby'!AN16)</f>
        <v/>
      </c>
      <c r="L18" s="30"/>
    </row>
    <row r="19" spans="2:12" s="1" customFormat="1" ht="18" customHeight="1">
      <c r="B19" s="30"/>
      <c r="E19" s="23" t="str">
        <f>IF('Rekapitulace stavby'!E17="","",'Rekapitulace stavby'!E17)</f>
        <v xml:space="preserve"> </v>
      </c>
      <c r="I19" s="25" t="s">
        <v>26</v>
      </c>
      <c r="J19" s="23" t="str">
        <f>IF('Rekapitulace stavby'!AN17="","",'Rekapitulace stavby'!AN17)</f>
        <v/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31</v>
      </c>
      <c r="I21" s="25" t="s">
        <v>25</v>
      </c>
      <c r="J21" s="23" t="str">
        <f>IF('Rekapitulace stavby'!AN19="","",'Rekapitulace stavby'!AN19)</f>
        <v/>
      </c>
      <c r="L21" s="30"/>
    </row>
    <row r="22" spans="2:12" s="1" customFormat="1" ht="18" customHeight="1">
      <c r="B22" s="30"/>
      <c r="E22" s="23" t="str">
        <f>IF('Rekapitulace stavby'!E20="","",'Rekapitulace stavby'!E20)</f>
        <v xml:space="preserve"> </v>
      </c>
      <c r="I22" s="25" t="s">
        <v>26</v>
      </c>
      <c r="J22" s="23" t="str">
        <f>IF('Rekapitulace stavby'!AN20="","",'Rekapitulace stavby'!AN20)</f>
        <v/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32</v>
      </c>
      <c r="L24" s="30"/>
    </row>
    <row r="25" spans="2:12" s="7" customFormat="1" ht="16.5" customHeight="1">
      <c r="B25" s="82"/>
      <c r="E25" s="179" t="s">
        <v>1</v>
      </c>
      <c r="F25" s="179"/>
      <c r="G25" s="179"/>
      <c r="H25" s="179"/>
      <c r="L25" s="82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35" customHeight="1">
      <c r="B28" s="30"/>
      <c r="D28" s="83" t="s">
        <v>33</v>
      </c>
      <c r="J28" s="64">
        <f>ROUND(J120, 2)</f>
        <v>0</v>
      </c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5" customHeight="1">
      <c r="B30" s="30"/>
      <c r="F30" s="33" t="s">
        <v>35</v>
      </c>
      <c r="I30" s="33" t="s">
        <v>34</v>
      </c>
      <c r="J30" s="33" t="s">
        <v>36</v>
      </c>
      <c r="L30" s="30"/>
    </row>
    <row r="31" spans="2:12" s="1" customFormat="1" ht="14.45" customHeight="1">
      <c r="B31" s="30"/>
      <c r="D31" s="53" t="s">
        <v>37</v>
      </c>
      <c r="E31" s="25" t="s">
        <v>38</v>
      </c>
      <c r="F31" s="84">
        <f>ROUND((SUM(BE120:BE213)),  2)</f>
        <v>0</v>
      </c>
      <c r="I31" s="85">
        <v>0.21</v>
      </c>
      <c r="J31" s="84">
        <f>ROUND(((SUM(BE120:BE213))*I31),  2)</f>
        <v>0</v>
      </c>
      <c r="L31" s="30"/>
    </row>
    <row r="32" spans="2:12" s="1" customFormat="1" ht="14.45" customHeight="1">
      <c r="B32" s="30"/>
      <c r="E32" s="25" t="s">
        <v>39</v>
      </c>
      <c r="F32" s="84">
        <f>ROUND((SUM(BF120:BF213)),  2)</f>
        <v>0</v>
      </c>
      <c r="I32" s="85">
        <v>0.12</v>
      </c>
      <c r="J32" s="84">
        <f>ROUND(((SUM(BF120:BF213))*I32),  2)</f>
        <v>0</v>
      </c>
      <c r="L32" s="30"/>
    </row>
    <row r="33" spans="2:12" s="1" customFormat="1" ht="14.45" hidden="1" customHeight="1">
      <c r="B33" s="30"/>
      <c r="E33" s="25" t="s">
        <v>40</v>
      </c>
      <c r="F33" s="84">
        <f>ROUND((SUM(BG120:BG213)),  2)</f>
        <v>0</v>
      </c>
      <c r="I33" s="85">
        <v>0.21</v>
      </c>
      <c r="J33" s="84">
        <f>0</f>
        <v>0</v>
      </c>
      <c r="L33" s="30"/>
    </row>
    <row r="34" spans="2:12" s="1" customFormat="1" ht="14.45" hidden="1" customHeight="1">
      <c r="B34" s="30"/>
      <c r="E34" s="25" t="s">
        <v>41</v>
      </c>
      <c r="F34" s="84">
        <f>ROUND((SUM(BH120:BH213)),  2)</f>
        <v>0</v>
      </c>
      <c r="I34" s="85">
        <v>0.12</v>
      </c>
      <c r="J34" s="84">
        <f>0</f>
        <v>0</v>
      </c>
      <c r="L34" s="30"/>
    </row>
    <row r="35" spans="2:12" s="1" customFormat="1" ht="14.45" hidden="1" customHeight="1">
      <c r="B35" s="30"/>
      <c r="E35" s="25" t="s">
        <v>42</v>
      </c>
      <c r="F35" s="84">
        <f>ROUND((SUM(BI120:BI213)),  2)</f>
        <v>0</v>
      </c>
      <c r="I35" s="85">
        <v>0</v>
      </c>
      <c r="J35" s="84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6"/>
      <c r="D37" s="87" t="s">
        <v>43</v>
      </c>
      <c r="E37" s="55"/>
      <c r="F37" s="55"/>
      <c r="G37" s="88" t="s">
        <v>44</v>
      </c>
      <c r="H37" s="89" t="s">
        <v>45</v>
      </c>
      <c r="I37" s="55"/>
      <c r="J37" s="90">
        <f>SUM(J28:J35)</f>
        <v>0</v>
      </c>
      <c r="K37" s="91"/>
      <c r="L37" s="30"/>
    </row>
    <row r="38" spans="2:12" s="1" customFormat="1" ht="14.45" customHeight="1">
      <c r="B38" s="30"/>
      <c r="L38" s="30"/>
    </row>
    <row r="39" spans="2:12" ht="14.45" customHeight="1">
      <c r="B39" s="18"/>
      <c r="L39" s="18"/>
    </row>
    <row r="40" spans="2:12" ht="14.45" customHeight="1">
      <c r="B40" s="18"/>
      <c r="L40" s="1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48</v>
      </c>
      <c r="E61" s="32"/>
      <c r="F61" s="92" t="s">
        <v>49</v>
      </c>
      <c r="G61" s="41" t="s">
        <v>48</v>
      </c>
      <c r="H61" s="32"/>
      <c r="I61" s="32"/>
      <c r="J61" s="93" t="s">
        <v>49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48</v>
      </c>
      <c r="E76" s="32"/>
      <c r="F76" s="92" t="s">
        <v>49</v>
      </c>
      <c r="G76" s="41" t="s">
        <v>48</v>
      </c>
      <c r="H76" s="32"/>
      <c r="I76" s="32"/>
      <c r="J76" s="93" t="s">
        <v>49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82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30" hidden="1" customHeight="1">
      <c r="B85" s="30"/>
      <c r="E85" s="190" t="str">
        <f>E7</f>
        <v>Benešov - chodník pod židovským hřbitovem - obnova povrchu</v>
      </c>
      <c r="F85" s="209"/>
      <c r="G85" s="209"/>
      <c r="H85" s="209"/>
      <c r="L85" s="30"/>
    </row>
    <row r="86" spans="2:47" s="1" customFormat="1" ht="6.95" hidden="1" customHeight="1">
      <c r="B86" s="30"/>
      <c r="L86" s="30"/>
    </row>
    <row r="87" spans="2:47" s="1" customFormat="1" ht="12" hidden="1" customHeight="1">
      <c r="B87" s="30"/>
      <c r="C87" s="25" t="s">
        <v>20</v>
      </c>
      <c r="F87" s="23" t="str">
        <f>F10</f>
        <v xml:space="preserve"> </v>
      </c>
      <c r="I87" s="25" t="s">
        <v>22</v>
      </c>
      <c r="J87" s="50" t="str">
        <f>IF(J10="","",J10)</f>
        <v>24. 2. 2025</v>
      </c>
      <c r="L87" s="30"/>
    </row>
    <row r="88" spans="2:47" s="1" customFormat="1" ht="6.95" hidden="1" customHeight="1">
      <c r="B88" s="30"/>
      <c r="L88" s="30"/>
    </row>
    <row r="89" spans="2:47" s="1" customFormat="1" ht="15.2" hidden="1" customHeight="1">
      <c r="B89" s="30"/>
      <c r="C89" s="25" t="s">
        <v>24</v>
      </c>
      <c r="F89" s="23" t="str">
        <f>E13</f>
        <v xml:space="preserve"> </v>
      </c>
      <c r="I89" s="25" t="s">
        <v>29</v>
      </c>
      <c r="J89" s="28" t="str">
        <f>E19</f>
        <v xml:space="preserve"> </v>
      </c>
      <c r="L89" s="30"/>
    </row>
    <row r="90" spans="2:47" s="1" customFormat="1" ht="15.2" hidden="1" customHeight="1">
      <c r="B90" s="30"/>
      <c r="C90" s="25" t="s">
        <v>27</v>
      </c>
      <c r="F90" s="23" t="str">
        <f>IF(E16="","",E16)</f>
        <v>Vyplň údaj</v>
      </c>
      <c r="I90" s="25" t="s">
        <v>31</v>
      </c>
      <c r="J90" s="28" t="str">
        <f>E22</f>
        <v xml:space="preserve"> </v>
      </c>
      <c r="L90" s="30"/>
    </row>
    <row r="91" spans="2:47" s="1" customFormat="1" ht="10.35" hidden="1" customHeight="1">
      <c r="B91" s="30"/>
      <c r="L91" s="30"/>
    </row>
    <row r="92" spans="2:47" s="1" customFormat="1" ht="29.25" hidden="1" customHeight="1">
      <c r="B92" s="30"/>
      <c r="C92" s="94" t="s">
        <v>83</v>
      </c>
      <c r="D92" s="86"/>
      <c r="E92" s="86"/>
      <c r="F92" s="86"/>
      <c r="G92" s="86"/>
      <c r="H92" s="86"/>
      <c r="I92" s="86"/>
      <c r="J92" s="95" t="s">
        <v>84</v>
      </c>
      <c r="K92" s="86"/>
      <c r="L92" s="30"/>
    </row>
    <row r="93" spans="2:47" s="1" customFormat="1" ht="10.35" hidden="1" customHeight="1">
      <c r="B93" s="30"/>
      <c r="L93" s="30"/>
    </row>
    <row r="94" spans="2:47" s="1" customFormat="1" ht="22.9" hidden="1" customHeight="1">
      <c r="B94" s="30"/>
      <c r="C94" s="96" t="s">
        <v>85</v>
      </c>
      <c r="J94" s="64">
        <f>J120</f>
        <v>0</v>
      </c>
      <c r="L94" s="30"/>
      <c r="AU94" s="15" t="s">
        <v>86</v>
      </c>
    </row>
    <row r="95" spans="2:47" s="8" customFormat="1" ht="24.95" hidden="1" customHeight="1">
      <c r="B95" s="97"/>
      <c r="D95" s="98" t="s">
        <v>87</v>
      </c>
      <c r="E95" s="99"/>
      <c r="F95" s="99"/>
      <c r="G95" s="99"/>
      <c r="H95" s="99"/>
      <c r="I95" s="99"/>
      <c r="J95" s="100">
        <f>J121</f>
        <v>0</v>
      </c>
      <c r="L95" s="97"/>
    </row>
    <row r="96" spans="2:47" s="9" customFormat="1" ht="19.899999999999999" hidden="1" customHeight="1">
      <c r="B96" s="101"/>
      <c r="D96" s="102" t="s">
        <v>88</v>
      </c>
      <c r="E96" s="103"/>
      <c r="F96" s="103"/>
      <c r="G96" s="103"/>
      <c r="H96" s="103"/>
      <c r="I96" s="103"/>
      <c r="J96" s="104">
        <f>J122</f>
        <v>0</v>
      </c>
      <c r="L96" s="101"/>
    </row>
    <row r="97" spans="2:12" s="9" customFormat="1" ht="19.899999999999999" hidden="1" customHeight="1">
      <c r="B97" s="101"/>
      <c r="D97" s="102" t="s">
        <v>89</v>
      </c>
      <c r="E97" s="103"/>
      <c r="F97" s="103"/>
      <c r="G97" s="103"/>
      <c r="H97" s="103"/>
      <c r="I97" s="103"/>
      <c r="J97" s="104">
        <f>J165</f>
        <v>0</v>
      </c>
      <c r="L97" s="101"/>
    </row>
    <row r="98" spans="2:12" s="9" customFormat="1" ht="19.899999999999999" hidden="1" customHeight="1">
      <c r="B98" s="101"/>
      <c r="D98" s="102" t="s">
        <v>90</v>
      </c>
      <c r="E98" s="103"/>
      <c r="F98" s="103"/>
      <c r="G98" s="103"/>
      <c r="H98" s="103"/>
      <c r="I98" s="103"/>
      <c r="J98" s="104">
        <f>J179</f>
        <v>0</v>
      </c>
      <c r="L98" s="101"/>
    </row>
    <row r="99" spans="2:12" s="9" customFormat="1" ht="19.899999999999999" hidden="1" customHeight="1">
      <c r="B99" s="101"/>
      <c r="D99" s="102" t="s">
        <v>91</v>
      </c>
      <c r="E99" s="103"/>
      <c r="F99" s="103"/>
      <c r="G99" s="103"/>
      <c r="H99" s="103"/>
      <c r="I99" s="103"/>
      <c r="J99" s="104">
        <f>J184</f>
        <v>0</v>
      </c>
      <c r="L99" s="101"/>
    </row>
    <row r="100" spans="2:12" s="9" customFormat="1" ht="19.899999999999999" hidden="1" customHeight="1">
      <c r="B100" s="101"/>
      <c r="D100" s="102" t="s">
        <v>92</v>
      </c>
      <c r="E100" s="103"/>
      <c r="F100" s="103"/>
      <c r="G100" s="103"/>
      <c r="H100" s="103"/>
      <c r="I100" s="103"/>
      <c r="J100" s="104">
        <f>J196</f>
        <v>0</v>
      </c>
      <c r="L100" s="101"/>
    </row>
    <row r="101" spans="2:12" s="9" customFormat="1" ht="19.899999999999999" hidden="1" customHeight="1">
      <c r="B101" s="101"/>
      <c r="D101" s="102" t="s">
        <v>93</v>
      </c>
      <c r="E101" s="103"/>
      <c r="F101" s="103"/>
      <c r="G101" s="103"/>
      <c r="H101" s="103"/>
      <c r="I101" s="103"/>
      <c r="J101" s="104">
        <f>J208</f>
        <v>0</v>
      </c>
      <c r="L101" s="101"/>
    </row>
    <row r="102" spans="2:12" s="8" customFormat="1" ht="24.95" hidden="1" customHeight="1">
      <c r="B102" s="97"/>
      <c r="D102" s="98" t="s">
        <v>94</v>
      </c>
      <c r="E102" s="99"/>
      <c r="F102" s="99"/>
      <c r="G102" s="99"/>
      <c r="H102" s="99"/>
      <c r="I102" s="99"/>
      <c r="J102" s="100">
        <f>J210</f>
        <v>0</v>
      </c>
      <c r="L102" s="97"/>
    </row>
    <row r="103" spans="2:12" s="1" customFormat="1" ht="21.75" hidden="1" customHeight="1">
      <c r="B103" s="30"/>
      <c r="L103" s="30"/>
    </row>
    <row r="104" spans="2:12" s="1" customFormat="1" ht="6.95" hidden="1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0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0"/>
    </row>
    <row r="109" spans="2:12" s="1" customFormat="1" ht="24.95" customHeight="1">
      <c r="B109" s="30"/>
      <c r="C109" s="19" t="s">
        <v>95</v>
      </c>
      <c r="L109" s="30"/>
    </row>
    <row r="110" spans="2:12" s="1" customFormat="1" ht="6.95" customHeight="1">
      <c r="B110" s="30"/>
      <c r="L110" s="30"/>
    </row>
    <row r="111" spans="2:12" s="1" customFormat="1" ht="12" customHeight="1">
      <c r="B111" s="30"/>
      <c r="C111" s="25" t="s">
        <v>16</v>
      </c>
      <c r="L111" s="30"/>
    </row>
    <row r="112" spans="2:12" s="1" customFormat="1" ht="30" customHeight="1">
      <c r="B112" s="30"/>
      <c r="E112" s="190" t="str">
        <f>E7</f>
        <v>Benešov - chodník pod židovským hřbitovem - obnova povrchu</v>
      </c>
      <c r="F112" s="209"/>
      <c r="G112" s="209"/>
      <c r="H112" s="209"/>
      <c r="L112" s="30"/>
    </row>
    <row r="113" spans="2:65" s="1" customFormat="1" ht="6.95" customHeight="1">
      <c r="B113" s="30"/>
      <c r="L113" s="30"/>
    </row>
    <row r="114" spans="2:65" s="1" customFormat="1" ht="12" customHeight="1">
      <c r="B114" s="30"/>
      <c r="C114" s="25" t="s">
        <v>20</v>
      </c>
      <c r="F114" s="23" t="str">
        <f>F10</f>
        <v xml:space="preserve"> </v>
      </c>
      <c r="I114" s="25" t="s">
        <v>22</v>
      </c>
      <c r="J114" s="50" t="str">
        <f>IF(J10="","",J10)</f>
        <v>24. 2. 2025</v>
      </c>
      <c r="L114" s="30"/>
    </row>
    <row r="115" spans="2:65" s="1" customFormat="1" ht="6.95" customHeight="1">
      <c r="B115" s="30"/>
      <c r="L115" s="30"/>
    </row>
    <row r="116" spans="2:65" s="1" customFormat="1" ht="15.2" customHeight="1">
      <c r="B116" s="30"/>
      <c r="C116" s="25" t="s">
        <v>24</v>
      </c>
      <c r="F116" s="23" t="str">
        <f>E13</f>
        <v xml:space="preserve"> </v>
      </c>
      <c r="I116" s="25" t="s">
        <v>29</v>
      </c>
      <c r="J116" s="28" t="str">
        <f>E19</f>
        <v xml:space="preserve"> </v>
      </c>
      <c r="L116" s="30"/>
    </row>
    <row r="117" spans="2:65" s="1" customFormat="1" ht="15.2" customHeight="1">
      <c r="B117" s="30"/>
      <c r="C117" s="25" t="s">
        <v>27</v>
      </c>
      <c r="F117" s="23" t="str">
        <f>IF(E16="","",E16)</f>
        <v>Vyplň údaj</v>
      </c>
      <c r="I117" s="25" t="s">
        <v>31</v>
      </c>
      <c r="J117" s="28" t="str">
        <f>E22</f>
        <v xml:space="preserve"> </v>
      </c>
      <c r="L117" s="30"/>
    </row>
    <row r="118" spans="2:65" s="1" customFormat="1" ht="10.35" customHeight="1">
      <c r="B118" s="30"/>
      <c r="L118" s="30"/>
    </row>
    <row r="119" spans="2:65" s="10" customFormat="1" ht="29.25" customHeight="1">
      <c r="B119" s="105"/>
      <c r="C119" s="106" t="s">
        <v>96</v>
      </c>
      <c r="D119" s="107" t="s">
        <v>58</v>
      </c>
      <c r="E119" s="107" t="s">
        <v>54</v>
      </c>
      <c r="F119" s="107" t="s">
        <v>55</v>
      </c>
      <c r="G119" s="107" t="s">
        <v>97</v>
      </c>
      <c r="H119" s="107" t="s">
        <v>98</v>
      </c>
      <c r="I119" s="107" t="s">
        <v>99</v>
      </c>
      <c r="J119" s="108" t="s">
        <v>84</v>
      </c>
      <c r="K119" s="109" t="s">
        <v>100</v>
      </c>
      <c r="L119" s="105"/>
      <c r="M119" s="57" t="s">
        <v>1</v>
      </c>
      <c r="N119" s="58" t="s">
        <v>37</v>
      </c>
      <c r="O119" s="58" t="s">
        <v>101</v>
      </c>
      <c r="P119" s="58" t="s">
        <v>102</v>
      </c>
      <c r="Q119" s="58" t="s">
        <v>103</v>
      </c>
      <c r="R119" s="58" t="s">
        <v>104</v>
      </c>
      <c r="S119" s="58" t="s">
        <v>105</v>
      </c>
      <c r="T119" s="59" t="s">
        <v>106</v>
      </c>
    </row>
    <row r="120" spans="2:65" s="1" customFormat="1" ht="22.9" customHeight="1">
      <c r="B120" s="30"/>
      <c r="C120" s="62" t="s">
        <v>107</v>
      </c>
      <c r="J120" s="110">
        <f>BK120</f>
        <v>0</v>
      </c>
      <c r="L120" s="30"/>
      <c r="M120" s="60"/>
      <c r="N120" s="51"/>
      <c r="O120" s="51"/>
      <c r="P120" s="111">
        <f>P121+P210</f>
        <v>0</v>
      </c>
      <c r="Q120" s="51"/>
      <c r="R120" s="111">
        <f>R121+R210</f>
        <v>858.0631965</v>
      </c>
      <c r="S120" s="51"/>
      <c r="T120" s="112">
        <f>T121+T210</f>
        <v>765.76400000000001</v>
      </c>
      <c r="AT120" s="15" t="s">
        <v>72</v>
      </c>
      <c r="AU120" s="15" t="s">
        <v>86</v>
      </c>
      <c r="BK120" s="113">
        <f>BK121+BK210</f>
        <v>0</v>
      </c>
    </row>
    <row r="121" spans="2:65" s="11" customFormat="1" ht="25.9" customHeight="1">
      <c r="B121" s="114"/>
      <c r="D121" s="115" t="s">
        <v>72</v>
      </c>
      <c r="E121" s="116" t="s">
        <v>108</v>
      </c>
      <c r="F121" s="116" t="s">
        <v>109</v>
      </c>
      <c r="I121" s="117"/>
      <c r="J121" s="118">
        <f>BK121</f>
        <v>0</v>
      </c>
      <c r="L121" s="114"/>
      <c r="M121" s="119"/>
      <c r="P121" s="120">
        <f>P122+P165+P179+P184+P196+P208</f>
        <v>0</v>
      </c>
      <c r="R121" s="120">
        <f>R122+R165+R179+R184+R196+R208</f>
        <v>858.0631965</v>
      </c>
      <c r="T121" s="121">
        <f>T122+T165+T179+T184+T196+T208</f>
        <v>765.76400000000001</v>
      </c>
      <c r="AR121" s="115" t="s">
        <v>78</v>
      </c>
      <c r="AT121" s="122" t="s">
        <v>72</v>
      </c>
      <c r="AU121" s="122" t="s">
        <v>73</v>
      </c>
      <c r="AY121" s="115" t="s">
        <v>110</v>
      </c>
      <c r="BK121" s="123">
        <f>BK122+BK165+BK179+BK184+BK196+BK208</f>
        <v>0</v>
      </c>
    </row>
    <row r="122" spans="2:65" s="11" customFormat="1" ht="22.9" customHeight="1">
      <c r="B122" s="114"/>
      <c r="D122" s="115" t="s">
        <v>72</v>
      </c>
      <c r="E122" s="124" t="s">
        <v>78</v>
      </c>
      <c r="F122" s="124" t="s">
        <v>111</v>
      </c>
      <c r="I122" s="117"/>
      <c r="J122" s="125">
        <f>BK122</f>
        <v>0</v>
      </c>
      <c r="L122" s="114"/>
      <c r="M122" s="119"/>
      <c r="P122" s="120">
        <f>SUM(P123:P164)</f>
        <v>0</v>
      </c>
      <c r="R122" s="120">
        <f>SUM(R123:R164)</f>
        <v>130.88181</v>
      </c>
      <c r="T122" s="121">
        <f>SUM(T123:T164)</f>
        <v>763.48400000000004</v>
      </c>
      <c r="AR122" s="115" t="s">
        <v>78</v>
      </c>
      <c r="AT122" s="122" t="s">
        <v>72</v>
      </c>
      <c r="AU122" s="122" t="s">
        <v>78</v>
      </c>
      <c r="AY122" s="115" t="s">
        <v>110</v>
      </c>
      <c r="BK122" s="123">
        <f>SUM(BK123:BK164)</f>
        <v>0</v>
      </c>
    </row>
    <row r="123" spans="2:65" s="1" customFormat="1" ht="24.2" customHeight="1">
      <c r="B123" s="30"/>
      <c r="C123" s="126" t="s">
        <v>78</v>
      </c>
      <c r="D123" s="126" t="s">
        <v>112</v>
      </c>
      <c r="E123" s="127" t="s">
        <v>113</v>
      </c>
      <c r="F123" s="128" t="s">
        <v>114</v>
      </c>
      <c r="G123" s="129" t="s">
        <v>115</v>
      </c>
      <c r="H123" s="130">
        <v>11</v>
      </c>
      <c r="I123" s="131"/>
      <c r="J123" s="132">
        <f>ROUND(I123*H123,2)</f>
        <v>0</v>
      </c>
      <c r="K123" s="133"/>
      <c r="L123" s="30"/>
      <c r="M123" s="134" t="s">
        <v>1</v>
      </c>
      <c r="N123" s="135" t="s">
        <v>38</v>
      </c>
      <c r="P123" s="136">
        <f>O123*H123</f>
        <v>0</v>
      </c>
      <c r="Q123" s="136">
        <v>0</v>
      </c>
      <c r="R123" s="136">
        <f>Q123*H123</f>
        <v>0</v>
      </c>
      <c r="S123" s="136">
        <v>0.255</v>
      </c>
      <c r="T123" s="137">
        <f>S123*H123</f>
        <v>2.8050000000000002</v>
      </c>
      <c r="AR123" s="138" t="s">
        <v>116</v>
      </c>
      <c r="AT123" s="138" t="s">
        <v>112</v>
      </c>
      <c r="AU123" s="138" t="s">
        <v>80</v>
      </c>
      <c r="AY123" s="15" t="s">
        <v>110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5" t="s">
        <v>78</v>
      </c>
      <c r="BK123" s="139">
        <f>ROUND(I123*H123,2)</f>
        <v>0</v>
      </c>
      <c r="BL123" s="15" t="s">
        <v>116</v>
      </c>
      <c r="BM123" s="138" t="s">
        <v>117</v>
      </c>
    </row>
    <row r="124" spans="2:65" s="12" customFormat="1" ht="11.25">
      <c r="B124" s="140"/>
      <c r="D124" s="141" t="s">
        <v>118</v>
      </c>
      <c r="E124" s="142" t="s">
        <v>1</v>
      </c>
      <c r="F124" s="143" t="s">
        <v>119</v>
      </c>
      <c r="H124" s="144">
        <v>11</v>
      </c>
      <c r="I124" s="145"/>
      <c r="L124" s="140"/>
      <c r="M124" s="146"/>
      <c r="T124" s="147"/>
      <c r="AT124" s="142" t="s">
        <v>118</v>
      </c>
      <c r="AU124" s="142" t="s">
        <v>80</v>
      </c>
      <c r="AV124" s="12" t="s">
        <v>80</v>
      </c>
      <c r="AW124" s="12" t="s">
        <v>30</v>
      </c>
      <c r="AX124" s="12" t="s">
        <v>78</v>
      </c>
      <c r="AY124" s="142" t="s">
        <v>110</v>
      </c>
    </row>
    <row r="125" spans="2:65" s="1" customFormat="1" ht="16.5" customHeight="1">
      <c r="B125" s="30"/>
      <c r="C125" s="126" t="s">
        <v>80</v>
      </c>
      <c r="D125" s="126" t="s">
        <v>112</v>
      </c>
      <c r="E125" s="127" t="s">
        <v>120</v>
      </c>
      <c r="F125" s="128" t="s">
        <v>121</v>
      </c>
      <c r="G125" s="129" t="s">
        <v>115</v>
      </c>
      <c r="H125" s="130">
        <v>21.2</v>
      </c>
      <c r="I125" s="131"/>
      <c r="J125" s="132">
        <f>ROUND(I125*H125,2)</f>
        <v>0</v>
      </c>
      <c r="K125" s="133"/>
      <c r="L125" s="30"/>
      <c r="M125" s="134" t="s">
        <v>1</v>
      </c>
      <c r="N125" s="135" t="s">
        <v>38</v>
      </c>
      <c r="P125" s="136">
        <f>O125*H125</f>
        <v>0</v>
      </c>
      <c r="Q125" s="136">
        <v>0</v>
      </c>
      <c r="R125" s="136">
        <f>Q125*H125</f>
        <v>0</v>
      </c>
      <c r="S125" s="136">
        <v>0.22</v>
      </c>
      <c r="T125" s="137">
        <f>S125*H125</f>
        <v>4.6639999999999997</v>
      </c>
      <c r="AR125" s="138" t="s">
        <v>116</v>
      </c>
      <c r="AT125" s="138" t="s">
        <v>112</v>
      </c>
      <c r="AU125" s="138" t="s">
        <v>80</v>
      </c>
      <c r="AY125" s="15" t="s">
        <v>110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5" t="s">
        <v>78</v>
      </c>
      <c r="BK125" s="139">
        <f>ROUND(I125*H125,2)</f>
        <v>0</v>
      </c>
      <c r="BL125" s="15" t="s">
        <v>116</v>
      </c>
      <c r="BM125" s="138" t="s">
        <v>122</v>
      </c>
    </row>
    <row r="126" spans="2:65" s="12" customFormat="1" ht="11.25">
      <c r="B126" s="140"/>
      <c r="D126" s="141" t="s">
        <v>118</v>
      </c>
      <c r="E126" s="142" t="s">
        <v>1</v>
      </c>
      <c r="F126" s="143" t="s">
        <v>123</v>
      </c>
      <c r="H126" s="144">
        <v>21.2</v>
      </c>
      <c r="I126" s="145"/>
      <c r="L126" s="140"/>
      <c r="M126" s="146"/>
      <c r="T126" s="147"/>
      <c r="AT126" s="142" t="s">
        <v>118</v>
      </c>
      <c r="AU126" s="142" t="s">
        <v>80</v>
      </c>
      <c r="AV126" s="12" t="s">
        <v>80</v>
      </c>
      <c r="AW126" s="12" t="s">
        <v>30</v>
      </c>
      <c r="AX126" s="12" t="s">
        <v>78</v>
      </c>
      <c r="AY126" s="142" t="s">
        <v>110</v>
      </c>
    </row>
    <row r="127" spans="2:65" s="1" customFormat="1" ht="24.2" customHeight="1">
      <c r="B127" s="30"/>
      <c r="C127" s="126" t="s">
        <v>124</v>
      </c>
      <c r="D127" s="126" t="s">
        <v>112</v>
      </c>
      <c r="E127" s="127" t="s">
        <v>125</v>
      </c>
      <c r="F127" s="128" t="s">
        <v>126</v>
      </c>
      <c r="G127" s="129" t="s">
        <v>115</v>
      </c>
      <c r="H127" s="130">
        <v>916</v>
      </c>
      <c r="I127" s="131"/>
      <c r="J127" s="132">
        <f>ROUND(I127*H127,2)</f>
        <v>0</v>
      </c>
      <c r="K127" s="133"/>
      <c r="L127" s="30"/>
      <c r="M127" s="134" t="s">
        <v>1</v>
      </c>
      <c r="N127" s="135" t="s">
        <v>38</v>
      </c>
      <c r="P127" s="136">
        <f>O127*H127</f>
        <v>0</v>
      </c>
      <c r="Q127" s="136">
        <v>0</v>
      </c>
      <c r="R127" s="136">
        <f>Q127*H127</f>
        <v>0</v>
      </c>
      <c r="S127" s="136">
        <v>0.44</v>
      </c>
      <c r="T127" s="137">
        <f>S127*H127</f>
        <v>403.04</v>
      </c>
      <c r="AR127" s="138" t="s">
        <v>116</v>
      </c>
      <c r="AT127" s="138" t="s">
        <v>112</v>
      </c>
      <c r="AU127" s="138" t="s">
        <v>80</v>
      </c>
      <c r="AY127" s="15" t="s">
        <v>110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5" t="s">
        <v>78</v>
      </c>
      <c r="BK127" s="139">
        <f>ROUND(I127*H127,2)</f>
        <v>0</v>
      </c>
      <c r="BL127" s="15" t="s">
        <v>116</v>
      </c>
      <c r="BM127" s="138" t="s">
        <v>127</v>
      </c>
    </row>
    <row r="128" spans="2:65" s="12" customFormat="1" ht="11.25">
      <c r="B128" s="140"/>
      <c r="D128" s="141" t="s">
        <v>118</v>
      </c>
      <c r="E128" s="142" t="s">
        <v>1</v>
      </c>
      <c r="F128" s="143" t="s">
        <v>128</v>
      </c>
      <c r="H128" s="144">
        <v>905</v>
      </c>
      <c r="I128" s="145"/>
      <c r="L128" s="140"/>
      <c r="M128" s="146"/>
      <c r="T128" s="147"/>
      <c r="AT128" s="142" t="s">
        <v>118</v>
      </c>
      <c r="AU128" s="142" t="s">
        <v>80</v>
      </c>
      <c r="AV128" s="12" t="s">
        <v>80</v>
      </c>
      <c r="AW128" s="12" t="s">
        <v>30</v>
      </c>
      <c r="AX128" s="12" t="s">
        <v>73</v>
      </c>
      <c r="AY128" s="142" t="s">
        <v>110</v>
      </c>
    </row>
    <row r="129" spans="2:65" s="12" customFormat="1" ht="11.25">
      <c r="B129" s="140"/>
      <c r="D129" s="141" t="s">
        <v>118</v>
      </c>
      <c r="E129" s="142" t="s">
        <v>1</v>
      </c>
      <c r="F129" s="143" t="s">
        <v>119</v>
      </c>
      <c r="H129" s="144">
        <v>11</v>
      </c>
      <c r="I129" s="145"/>
      <c r="L129" s="140"/>
      <c r="M129" s="146"/>
      <c r="T129" s="147"/>
      <c r="AT129" s="142" t="s">
        <v>118</v>
      </c>
      <c r="AU129" s="142" t="s">
        <v>80</v>
      </c>
      <c r="AV129" s="12" t="s">
        <v>80</v>
      </c>
      <c r="AW129" s="12" t="s">
        <v>30</v>
      </c>
      <c r="AX129" s="12" t="s">
        <v>73</v>
      </c>
      <c r="AY129" s="142" t="s">
        <v>110</v>
      </c>
    </row>
    <row r="130" spans="2:65" s="13" customFormat="1" ht="11.25">
      <c r="B130" s="148"/>
      <c r="D130" s="141" t="s">
        <v>118</v>
      </c>
      <c r="E130" s="149" t="s">
        <v>1</v>
      </c>
      <c r="F130" s="150" t="s">
        <v>129</v>
      </c>
      <c r="H130" s="151">
        <v>916</v>
      </c>
      <c r="I130" s="152"/>
      <c r="L130" s="148"/>
      <c r="M130" s="153"/>
      <c r="T130" s="154"/>
      <c r="AT130" s="149" t="s">
        <v>118</v>
      </c>
      <c r="AU130" s="149" t="s">
        <v>80</v>
      </c>
      <c r="AV130" s="13" t="s">
        <v>116</v>
      </c>
      <c r="AW130" s="13" t="s">
        <v>30</v>
      </c>
      <c r="AX130" s="13" t="s">
        <v>78</v>
      </c>
      <c r="AY130" s="149" t="s">
        <v>110</v>
      </c>
    </row>
    <row r="131" spans="2:65" s="1" customFormat="1" ht="24.2" customHeight="1">
      <c r="B131" s="30"/>
      <c r="C131" s="126" t="s">
        <v>116</v>
      </c>
      <c r="D131" s="126" t="s">
        <v>112</v>
      </c>
      <c r="E131" s="127" t="s">
        <v>130</v>
      </c>
      <c r="F131" s="128" t="s">
        <v>131</v>
      </c>
      <c r="G131" s="129" t="s">
        <v>115</v>
      </c>
      <c r="H131" s="130">
        <v>905</v>
      </c>
      <c r="I131" s="131"/>
      <c r="J131" s="132">
        <f>ROUND(I131*H131,2)</f>
        <v>0</v>
      </c>
      <c r="K131" s="133"/>
      <c r="L131" s="30"/>
      <c r="M131" s="134" t="s">
        <v>1</v>
      </c>
      <c r="N131" s="135" t="s">
        <v>38</v>
      </c>
      <c r="P131" s="136">
        <f>O131*H131</f>
        <v>0</v>
      </c>
      <c r="Q131" s="136">
        <v>0</v>
      </c>
      <c r="R131" s="136">
        <f>Q131*H131</f>
        <v>0</v>
      </c>
      <c r="S131" s="136">
        <v>0.22</v>
      </c>
      <c r="T131" s="137">
        <f>S131*H131</f>
        <v>199.1</v>
      </c>
      <c r="AR131" s="138" t="s">
        <v>116</v>
      </c>
      <c r="AT131" s="138" t="s">
        <v>112</v>
      </c>
      <c r="AU131" s="138" t="s">
        <v>80</v>
      </c>
      <c r="AY131" s="15" t="s">
        <v>110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5" t="s">
        <v>78</v>
      </c>
      <c r="BK131" s="139">
        <f>ROUND(I131*H131,2)</f>
        <v>0</v>
      </c>
      <c r="BL131" s="15" t="s">
        <v>116</v>
      </c>
      <c r="BM131" s="138" t="s">
        <v>132</v>
      </c>
    </row>
    <row r="132" spans="2:65" s="12" customFormat="1" ht="11.25">
      <c r="B132" s="140"/>
      <c r="D132" s="141" t="s">
        <v>118</v>
      </c>
      <c r="E132" s="142" t="s">
        <v>1</v>
      </c>
      <c r="F132" s="143" t="s">
        <v>133</v>
      </c>
      <c r="H132" s="144">
        <v>905</v>
      </c>
      <c r="I132" s="145"/>
      <c r="L132" s="140"/>
      <c r="M132" s="146"/>
      <c r="T132" s="147"/>
      <c r="AT132" s="142" t="s">
        <v>118</v>
      </c>
      <c r="AU132" s="142" t="s">
        <v>80</v>
      </c>
      <c r="AV132" s="12" t="s">
        <v>80</v>
      </c>
      <c r="AW132" s="12" t="s">
        <v>30</v>
      </c>
      <c r="AX132" s="12" t="s">
        <v>78</v>
      </c>
      <c r="AY132" s="142" t="s">
        <v>110</v>
      </c>
    </row>
    <row r="133" spans="2:65" s="1" customFormat="1" ht="24.2" customHeight="1">
      <c r="B133" s="30"/>
      <c r="C133" s="126" t="s">
        <v>134</v>
      </c>
      <c r="D133" s="126" t="s">
        <v>112</v>
      </c>
      <c r="E133" s="127" t="s">
        <v>135</v>
      </c>
      <c r="F133" s="128" t="s">
        <v>136</v>
      </c>
      <c r="G133" s="129" t="s">
        <v>115</v>
      </c>
      <c r="H133" s="130">
        <v>11</v>
      </c>
      <c r="I133" s="131"/>
      <c r="J133" s="132">
        <f>ROUND(I133*H133,2)</f>
        <v>0</v>
      </c>
      <c r="K133" s="133"/>
      <c r="L133" s="30"/>
      <c r="M133" s="134" t="s">
        <v>1</v>
      </c>
      <c r="N133" s="135" t="s">
        <v>38</v>
      </c>
      <c r="P133" s="136">
        <f>O133*H133</f>
        <v>0</v>
      </c>
      <c r="Q133" s="136">
        <v>0</v>
      </c>
      <c r="R133" s="136">
        <f>Q133*H133</f>
        <v>0</v>
      </c>
      <c r="S133" s="136">
        <v>0.44</v>
      </c>
      <c r="T133" s="137">
        <f>S133*H133</f>
        <v>4.84</v>
      </c>
      <c r="AR133" s="138" t="s">
        <v>116</v>
      </c>
      <c r="AT133" s="138" t="s">
        <v>112</v>
      </c>
      <c r="AU133" s="138" t="s">
        <v>80</v>
      </c>
      <c r="AY133" s="15" t="s">
        <v>110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5" t="s">
        <v>78</v>
      </c>
      <c r="BK133" s="139">
        <f>ROUND(I133*H133,2)</f>
        <v>0</v>
      </c>
      <c r="BL133" s="15" t="s">
        <v>116</v>
      </c>
      <c r="BM133" s="138" t="s">
        <v>137</v>
      </c>
    </row>
    <row r="134" spans="2:65" s="1" customFormat="1" ht="16.5" customHeight="1">
      <c r="B134" s="30"/>
      <c r="C134" s="126" t="s">
        <v>138</v>
      </c>
      <c r="D134" s="126" t="s">
        <v>112</v>
      </c>
      <c r="E134" s="127" t="s">
        <v>139</v>
      </c>
      <c r="F134" s="128" t="s">
        <v>140</v>
      </c>
      <c r="G134" s="129" t="s">
        <v>141</v>
      </c>
      <c r="H134" s="130">
        <v>727</v>
      </c>
      <c r="I134" s="131"/>
      <c r="J134" s="132">
        <f>ROUND(I134*H134,2)</f>
        <v>0</v>
      </c>
      <c r="K134" s="133"/>
      <c r="L134" s="30"/>
      <c r="M134" s="134" t="s">
        <v>1</v>
      </c>
      <c r="N134" s="135" t="s">
        <v>38</v>
      </c>
      <c r="P134" s="136">
        <f>O134*H134</f>
        <v>0</v>
      </c>
      <c r="Q134" s="136">
        <v>0</v>
      </c>
      <c r="R134" s="136">
        <f>Q134*H134</f>
        <v>0</v>
      </c>
      <c r="S134" s="136">
        <v>0.20499999999999999</v>
      </c>
      <c r="T134" s="137">
        <f>S134*H134</f>
        <v>149.035</v>
      </c>
      <c r="AR134" s="138" t="s">
        <v>116</v>
      </c>
      <c r="AT134" s="138" t="s">
        <v>112</v>
      </c>
      <c r="AU134" s="138" t="s">
        <v>80</v>
      </c>
      <c r="AY134" s="15" t="s">
        <v>110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5" t="s">
        <v>78</v>
      </c>
      <c r="BK134" s="139">
        <f>ROUND(I134*H134,2)</f>
        <v>0</v>
      </c>
      <c r="BL134" s="15" t="s">
        <v>116</v>
      </c>
      <c r="BM134" s="138" t="s">
        <v>142</v>
      </c>
    </row>
    <row r="135" spans="2:65" s="12" customFormat="1" ht="11.25">
      <c r="B135" s="140"/>
      <c r="D135" s="141" t="s">
        <v>118</v>
      </c>
      <c r="E135" s="142" t="s">
        <v>1</v>
      </c>
      <c r="F135" s="143" t="s">
        <v>143</v>
      </c>
      <c r="H135" s="144">
        <v>727</v>
      </c>
      <c r="I135" s="145"/>
      <c r="L135" s="140"/>
      <c r="M135" s="146"/>
      <c r="T135" s="147"/>
      <c r="AT135" s="142" t="s">
        <v>118</v>
      </c>
      <c r="AU135" s="142" t="s">
        <v>80</v>
      </c>
      <c r="AV135" s="12" t="s">
        <v>80</v>
      </c>
      <c r="AW135" s="12" t="s">
        <v>30</v>
      </c>
      <c r="AX135" s="12" t="s">
        <v>78</v>
      </c>
      <c r="AY135" s="142" t="s">
        <v>110</v>
      </c>
    </row>
    <row r="136" spans="2:65" s="1" customFormat="1" ht="24.2" customHeight="1">
      <c r="B136" s="30"/>
      <c r="C136" s="126" t="s">
        <v>144</v>
      </c>
      <c r="D136" s="126" t="s">
        <v>112</v>
      </c>
      <c r="E136" s="127" t="s">
        <v>145</v>
      </c>
      <c r="F136" s="128" t="s">
        <v>146</v>
      </c>
      <c r="G136" s="129" t="s">
        <v>147</v>
      </c>
      <c r="H136" s="130">
        <v>45.438000000000002</v>
      </c>
      <c r="I136" s="131"/>
      <c r="J136" s="132">
        <f>ROUND(I136*H136,2)</f>
        <v>0</v>
      </c>
      <c r="K136" s="133"/>
      <c r="L136" s="30"/>
      <c r="M136" s="134" t="s">
        <v>1</v>
      </c>
      <c r="N136" s="135" t="s">
        <v>38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116</v>
      </c>
      <c r="AT136" s="138" t="s">
        <v>112</v>
      </c>
      <c r="AU136" s="138" t="s">
        <v>80</v>
      </c>
      <c r="AY136" s="15" t="s">
        <v>110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5" t="s">
        <v>78</v>
      </c>
      <c r="BK136" s="139">
        <f>ROUND(I136*H136,2)</f>
        <v>0</v>
      </c>
      <c r="BL136" s="15" t="s">
        <v>116</v>
      </c>
      <c r="BM136" s="138" t="s">
        <v>148</v>
      </c>
    </row>
    <row r="137" spans="2:65" s="12" customFormat="1" ht="11.25">
      <c r="B137" s="140"/>
      <c r="D137" s="141" t="s">
        <v>118</v>
      </c>
      <c r="E137" s="142" t="s">
        <v>1</v>
      </c>
      <c r="F137" s="143" t="s">
        <v>149</v>
      </c>
      <c r="H137" s="144">
        <v>45.438000000000002</v>
      </c>
      <c r="I137" s="145"/>
      <c r="L137" s="140"/>
      <c r="M137" s="146"/>
      <c r="T137" s="147"/>
      <c r="AT137" s="142" t="s">
        <v>118</v>
      </c>
      <c r="AU137" s="142" t="s">
        <v>80</v>
      </c>
      <c r="AV137" s="12" t="s">
        <v>80</v>
      </c>
      <c r="AW137" s="12" t="s">
        <v>30</v>
      </c>
      <c r="AX137" s="12" t="s">
        <v>78</v>
      </c>
      <c r="AY137" s="142" t="s">
        <v>110</v>
      </c>
    </row>
    <row r="138" spans="2:65" s="1" customFormat="1" ht="37.9" customHeight="1">
      <c r="B138" s="30"/>
      <c r="C138" s="126" t="s">
        <v>150</v>
      </c>
      <c r="D138" s="126" t="s">
        <v>112</v>
      </c>
      <c r="E138" s="127" t="s">
        <v>151</v>
      </c>
      <c r="F138" s="128" t="s">
        <v>152</v>
      </c>
      <c r="G138" s="129" t="s">
        <v>147</v>
      </c>
      <c r="H138" s="130">
        <v>87.24</v>
      </c>
      <c r="I138" s="131"/>
      <c r="J138" s="132">
        <f>ROUND(I138*H138,2)</f>
        <v>0</v>
      </c>
      <c r="K138" s="133"/>
      <c r="L138" s="30"/>
      <c r="M138" s="134" t="s">
        <v>1</v>
      </c>
      <c r="N138" s="135" t="s">
        <v>38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116</v>
      </c>
      <c r="AT138" s="138" t="s">
        <v>112</v>
      </c>
      <c r="AU138" s="138" t="s">
        <v>80</v>
      </c>
      <c r="AY138" s="15" t="s">
        <v>110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5" t="s">
        <v>78</v>
      </c>
      <c r="BK138" s="139">
        <f>ROUND(I138*H138,2)</f>
        <v>0</v>
      </c>
      <c r="BL138" s="15" t="s">
        <v>116</v>
      </c>
      <c r="BM138" s="138" t="s">
        <v>153</v>
      </c>
    </row>
    <row r="139" spans="2:65" s="12" customFormat="1" ht="11.25">
      <c r="B139" s="140"/>
      <c r="D139" s="141" t="s">
        <v>118</v>
      </c>
      <c r="E139" s="142" t="s">
        <v>1</v>
      </c>
      <c r="F139" s="143" t="s">
        <v>154</v>
      </c>
      <c r="H139" s="144">
        <v>87.24</v>
      </c>
      <c r="I139" s="145"/>
      <c r="L139" s="140"/>
      <c r="M139" s="146"/>
      <c r="T139" s="147"/>
      <c r="AT139" s="142" t="s">
        <v>118</v>
      </c>
      <c r="AU139" s="142" t="s">
        <v>80</v>
      </c>
      <c r="AV139" s="12" t="s">
        <v>80</v>
      </c>
      <c r="AW139" s="12" t="s">
        <v>30</v>
      </c>
      <c r="AX139" s="12" t="s">
        <v>78</v>
      </c>
      <c r="AY139" s="142" t="s">
        <v>110</v>
      </c>
    </row>
    <row r="140" spans="2:65" s="1" customFormat="1" ht="24.2" customHeight="1">
      <c r="B140" s="30"/>
      <c r="C140" s="126" t="s">
        <v>155</v>
      </c>
      <c r="D140" s="126" t="s">
        <v>112</v>
      </c>
      <c r="E140" s="127" t="s">
        <v>156</v>
      </c>
      <c r="F140" s="128" t="s">
        <v>157</v>
      </c>
      <c r="G140" s="129" t="s">
        <v>147</v>
      </c>
      <c r="H140" s="130">
        <v>17.448</v>
      </c>
      <c r="I140" s="131"/>
      <c r="J140" s="132">
        <f>ROUND(I140*H140,2)</f>
        <v>0</v>
      </c>
      <c r="K140" s="133"/>
      <c r="L140" s="30"/>
      <c r="M140" s="134" t="s">
        <v>1</v>
      </c>
      <c r="N140" s="135" t="s">
        <v>38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116</v>
      </c>
      <c r="AT140" s="138" t="s">
        <v>112</v>
      </c>
      <c r="AU140" s="138" t="s">
        <v>80</v>
      </c>
      <c r="AY140" s="15" t="s">
        <v>110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5" t="s">
        <v>78</v>
      </c>
      <c r="BK140" s="139">
        <f>ROUND(I140*H140,2)</f>
        <v>0</v>
      </c>
      <c r="BL140" s="15" t="s">
        <v>116</v>
      </c>
      <c r="BM140" s="138" t="s">
        <v>158</v>
      </c>
    </row>
    <row r="141" spans="2:65" s="12" customFormat="1" ht="11.25">
      <c r="B141" s="140"/>
      <c r="D141" s="141" t="s">
        <v>118</v>
      </c>
      <c r="E141" s="142" t="s">
        <v>1</v>
      </c>
      <c r="F141" s="143" t="s">
        <v>159</v>
      </c>
      <c r="H141" s="144">
        <v>17.448</v>
      </c>
      <c r="I141" s="145"/>
      <c r="L141" s="140"/>
      <c r="M141" s="146"/>
      <c r="T141" s="147"/>
      <c r="AT141" s="142" t="s">
        <v>118</v>
      </c>
      <c r="AU141" s="142" t="s">
        <v>80</v>
      </c>
      <c r="AV141" s="12" t="s">
        <v>80</v>
      </c>
      <c r="AW141" s="12" t="s">
        <v>30</v>
      </c>
      <c r="AX141" s="12" t="s">
        <v>78</v>
      </c>
      <c r="AY141" s="142" t="s">
        <v>110</v>
      </c>
    </row>
    <row r="142" spans="2:65" s="1" customFormat="1" ht="37.9" customHeight="1">
      <c r="B142" s="30"/>
      <c r="C142" s="126" t="s">
        <v>160</v>
      </c>
      <c r="D142" s="126" t="s">
        <v>112</v>
      </c>
      <c r="E142" s="127" t="s">
        <v>161</v>
      </c>
      <c r="F142" s="128" t="s">
        <v>162</v>
      </c>
      <c r="G142" s="129" t="s">
        <v>147</v>
      </c>
      <c r="H142" s="130">
        <v>132.678</v>
      </c>
      <c r="I142" s="131"/>
      <c r="J142" s="132">
        <f>ROUND(I142*H142,2)</f>
        <v>0</v>
      </c>
      <c r="K142" s="133"/>
      <c r="L142" s="30"/>
      <c r="M142" s="134" t="s">
        <v>1</v>
      </c>
      <c r="N142" s="135" t="s">
        <v>38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116</v>
      </c>
      <c r="AT142" s="138" t="s">
        <v>112</v>
      </c>
      <c r="AU142" s="138" t="s">
        <v>80</v>
      </c>
      <c r="AY142" s="15" t="s">
        <v>110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5" t="s">
        <v>78</v>
      </c>
      <c r="BK142" s="139">
        <f>ROUND(I142*H142,2)</f>
        <v>0</v>
      </c>
      <c r="BL142" s="15" t="s">
        <v>116</v>
      </c>
      <c r="BM142" s="138" t="s">
        <v>163</v>
      </c>
    </row>
    <row r="143" spans="2:65" s="12" customFormat="1" ht="11.25">
      <c r="B143" s="140"/>
      <c r="D143" s="141" t="s">
        <v>118</v>
      </c>
      <c r="E143" s="142" t="s">
        <v>1</v>
      </c>
      <c r="F143" s="143" t="s">
        <v>164</v>
      </c>
      <c r="H143" s="144">
        <v>132.678</v>
      </c>
      <c r="I143" s="145"/>
      <c r="L143" s="140"/>
      <c r="M143" s="146"/>
      <c r="T143" s="147"/>
      <c r="AT143" s="142" t="s">
        <v>118</v>
      </c>
      <c r="AU143" s="142" t="s">
        <v>80</v>
      </c>
      <c r="AV143" s="12" t="s">
        <v>80</v>
      </c>
      <c r="AW143" s="12" t="s">
        <v>30</v>
      </c>
      <c r="AX143" s="12" t="s">
        <v>78</v>
      </c>
      <c r="AY143" s="142" t="s">
        <v>110</v>
      </c>
    </row>
    <row r="144" spans="2:65" s="1" customFormat="1" ht="37.9" customHeight="1">
      <c r="B144" s="30"/>
      <c r="C144" s="126" t="s">
        <v>165</v>
      </c>
      <c r="D144" s="126" t="s">
        <v>112</v>
      </c>
      <c r="E144" s="127" t="s">
        <v>166</v>
      </c>
      <c r="F144" s="128" t="s">
        <v>167</v>
      </c>
      <c r="G144" s="129" t="s">
        <v>147</v>
      </c>
      <c r="H144" s="130">
        <v>1061.424</v>
      </c>
      <c r="I144" s="131"/>
      <c r="J144" s="132">
        <f>ROUND(I144*H144,2)</f>
        <v>0</v>
      </c>
      <c r="K144" s="133"/>
      <c r="L144" s="30"/>
      <c r="M144" s="134" t="s">
        <v>1</v>
      </c>
      <c r="N144" s="135" t="s">
        <v>38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116</v>
      </c>
      <c r="AT144" s="138" t="s">
        <v>112</v>
      </c>
      <c r="AU144" s="138" t="s">
        <v>80</v>
      </c>
      <c r="AY144" s="15" t="s">
        <v>110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5" t="s">
        <v>78</v>
      </c>
      <c r="BK144" s="139">
        <f>ROUND(I144*H144,2)</f>
        <v>0</v>
      </c>
      <c r="BL144" s="15" t="s">
        <v>116</v>
      </c>
      <c r="BM144" s="138" t="s">
        <v>168</v>
      </c>
    </row>
    <row r="145" spans="2:65" s="12" customFormat="1" ht="11.25">
      <c r="B145" s="140"/>
      <c r="D145" s="141" t="s">
        <v>118</v>
      </c>
      <c r="E145" s="142" t="s">
        <v>1</v>
      </c>
      <c r="F145" s="143" t="s">
        <v>169</v>
      </c>
      <c r="H145" s="144">
        <v>1061.424</v>
      </c>
      <c r="I145" s="145"/>
      <c r="L145" s="140"/>
      <c r="M145" s="146"/>
      <c r="T145" s="147"/>
      <c r="AT145" s="142" t="s">
        <v>118</v>
      </c>
      <c r="AU145" s="142" t="s">
        <v>80</v>
      </c>
      <c r="AV145" s="12" t="s">
        <v>80</v>
      </c>
      <c r="AW145" s="12" t="s">
        <v>30</v>
      </c>
      <c r="AX145" s="12" t="s">
        <v>78</v>
      </c>
      <c r="AY145" s="142" t="s">
        <v>110</v>
      </c>
    </row>
    <row r="146" spans="2:65" s="1" customFormat="1" ht="33" customHeight="1">
      <c r="B146" s="30"/>
      <c r="C146" s="126" t="s">
        <v>8</v>
      </c>
      <c r="D146" s="126" t="s">
        <v>112</v>
      </c>
      <c r="E146" s="127" t="s">
        <v>170</v>
      </c>
      <c r="F146" s="128" t="s">
        <v>171</v>
      </c>
      <c r="G146" s="129" t="s">
        <v>172</v>
      </c>
      <c r="H146" s="130">
        <v>288.07499999999999</v>
      </c>
      <c r="I146" s="131"/>
      <c r="J146" s="132">
        <f>ROUND(I146*H146,2)</f>
        <v>0</v>
      </c>
      <c r="K146" s="133"/>
      <c r="L146" s="30"/>
      <c r="M146" s="134" t="s">
        <v>1</v>
      </c>
      <c r="N146" s="135" t="s">
        <v>38</v>
      </c>
      <c r="P146" s="136">
        <f>O146*H146</f>
        <v>0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AR146" s="138" t="s">
        <v>116</v>
      </c>
      <c r="AT146" s="138" t="s">
        <v>112</v>
      </c>
      <c r="AU146" s="138" t="s">
        <v>80</v>
      </c>
      <c r="AY146" s="15" t="s">
        <v>110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5" t="s">
        <v>78</v>
      </c>
      <c r="BK146" s="139">
        <f>ROUND(I146*H146,2)</f>
        <v>0</v>
      </c>
      <c r="BL146" s="15" t="s">
        <v>116</v>
      </c>
      <c r="BM146" s="138" t="s">
        <v>173</v>
      </c>
    </row>
    <row r="147" spans="2:65" s="12" customFormat="1" ht="11.25">
      <c r="B147" s="140"/>
      <c r="D147" s="141" t="s">
        <v>118</v>
      </c>
      <c r="E147" s="142" t="s">
        <v>1</v>
      </c>
      <c r="F147" s="143" t="s">
        <v>174</v>
      </c>
      <c r="H147" s="144">
        <v>113.595</v>
      </c>
      <c r="I147" s="145"/>
      <c r="L147" s="140"/>
      <c r="M147" s="146"/>
      <c r="T147" s="147"/>
      <c r="AT147" s="142" t="s">
        <v>118</v>
      </c>
      <c r="AU147" s="142" t="s">
        <v>80</v>
      </c>
      <c r="AV147" s="12" t="s">
        <v>80</v>
      </c>
      <c r="AW147" s="12" t="s">
        <v>30</v>
      </c>
      <c r="AX147" s="12" t="s">
        <v>73</v>
      </c>
      <c r="AY147" s="142" t="s">
        <v>110</v>
      </c>
    </row>
    <row r="148" spans="2:65" s="12" customFormat="1" ht="11.25">
      <c r="B148" s="140"/>
      <c r="D148" s="141" t="s">
        <v>118</v>
      </c>
      <c r="E148" s="142" t="s">
        <v>1</v>
      </c>
      <c r="F148" s="143" t="s">
        <v>175</v>
      </c>
      <c r="H148" s="144">
        <v>174.48</v>
      </c>
      <c r="I148" s="145"/>
      <c r="L148" s="140"/>
      <c r="M148" s="146"/>
      <c r="T148" s="147"/>
      <c r="AT148" s="142" t="s">
        <v>118</v>
      </c>
      <c r="AU148" s="142" t="s">
        <v>80</v>
      </c>
      <c r="AV148" s="12" t="s">
        <v>80</v>
      </c>
      <c r="AW148" s="12" t="s">
        <v>30</v>
      </c>
      <c r="AX148" s="12" t="s">
        <v>73</v>
      </c>
      <c r="AY148" s="142" t="s">
        <v>110</v>
      </c>
    </row>
    <row r="149" spans="2:65" s="13" customFormat="1" ht="11.25">
      <c r="B149" s="148"/>
      <c r="D149" s="141" t="s">
        <v>118</v>
      </c>
      <c r="E149" s="149" t="s">
        <v>1</v>
      </c>
      <c r="F149" s="150" t="s">
        <v>129</v>
      </c>
      <c r="H149" s="151">
        <v>288.07499999999999</v>
      </c>
      <c r="I149" s="152"/>
      <c r="L149" s="148"/>
      <c r="M149" s="153"/>
      <c r="T149" s="154"/>
      <c r="AT149" s="149" t="s">
        <v>118</v>
      </c>
      <c r="AU149" s="149" t="s">
        <v>80</v>
      </c>
      <c r="AV149" s="13" t="s">
        <v>116</v>
      </c>
      <c r="AW149" s="13" t="s">
        <v>30</v>
      </c>
      <c r="AX149" s="13" t="s">
        <v>78</v>
      </c>
      <c r="AY149" s="149" t="s">
        <v>110</v>
      </c>
    </row>
    <row r="150" spans="2:65" s="1" customFormat="1" ht="16.5" customHeight="1">
      <c r="B150" s="30"/>
      <c r="C150" s="126" t="s">
        <v>176</v>
      </c>
      <c r="D150" s="126" t="s">
        <v>112</v>
      </c>
      <c r="E150" s="127" t="s">
        <v>177</v>
      </c>
      <c r="F150" s="128" t="s">
        <v>178</v>
      </c>
      <c r="G150" s="129" t="s">
        <v>147</v>
      </c>
      <c r="H150" s="130">
        <v>132.678</v>
      </c>
      <c r="I150" s="131"/>
      <c r="J150" s="132">
        <f>ROUND(I150*H150,2)</f>
        <v>0</v>
      </c>
      <c r="K150" s="133"/>
      <c r="L150" s="30"/>
      <c r="M150" s="134" t="s">
        <v>1</v>
      </c>
      <c r="N150" s="135" t="s">
        <v>38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116</v>
      </c>
      <c r="AT150" s="138" t="s">
        <v>112</v>
      </c>
      <c r="AU150" s="138" t="s">
        <v>80</v>
      </c>
      <c r="AY150" s="15" t="s">
        <v>110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5" t="s">
        <v>78</v>
      </c>
      <c r="BK150" s="139">
        <f>ROUND(I150*H150,2)</f>
        <v>0</v>
      </c>
      <c r="BL150" s="15" t="s">
        <v>116</v>
      </c>
      <c r="BM150" s="138" t="s">
        <v>179</v>
      </c>
    </row>
    <row r="151" spans="2:65" s="1" customFormat="1" ht="24.2" customHeight="1">
      <c r="B151" s="30"/>
      <c r="C151" s="126" t="s">
        <v>180</v>
      </c>
      <c r="D151" s="126" t="s">
        <v>112</v>
      </c>
      <c r="E151" s="127" t="s">
        <v>181</v>
      </c>
      <c r="F151" s="128" t="s">
        <v>182</v>
      </c>
      <c r="G151" s="129" t="s">
        <v>115</v>
      </c>
      <c r="H151" s="130">
        <v>1206.8</v>
      </c>
      <c r="I151" s="131"/>
      <c r="J151" s="132">
        <f>ROUND(I151*H151,2)</f>
        <v>0</v>
      </c>
      <c r="K151" s="133"/>
      <c r="L151" s="30"/>
      <c r="M151" s="134" t="s">
        <v>1</v>
      </c>
      <c r="N151" s="135" t="s">
        <v>38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116</v>
      </c>
      <c r="AT151" s="138" t="s">
        <v>112</v>
      </c>
      <c r="AU151" s="138" t="s">
        <v>80</v>
      </c>
      <c r="AY151" s="15" t="s">
        <v>110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5" t="s">
        <v>78</v>
      </c>
      <c r="BK151" s="139">
        <f>ROUND(I151*H151,2)</f>
        <v>0</v>
      </c>
      <c r="BL151" s="15" t="s">
        <v>116</v>
      </c>
      <c r="BM151" s="138" t="s">
        <v>183</v>
      </c>
    </row>
    <row r="152" spans="2:65" s="12" customFormat="1" ht="11.25">
      <c r="B152" s="140"/>
      <c r="D152" s="141" t="s">
        <v>118</v>
      </c>
      <c r="E152" s="142" t="s">
        <v>1</v>
      </c>
      <c r="F152" s="143" t="s">
        <v>184</v>
      </c>
      <c r="H152" s="144">
        <v>916</v>
      </c>
      <c r="I152" s="145"/>
      <c r="L152" s="140"/>
      <c r="M152" s="146"/>
      <c r="T152" s="147"/>
      <c r="AT152" s="142" t="s">
        <v>118</v>
      </c>
      <c r="AU152" s="142" t="s">
        <v>80</v>
      </c>
      <c r="AV152" s="12" t="s">
        <v>80</v>
      </c>
      <c r="AW152" s="12" t="s">
        <v>30</v>
      </c>
      <c r="AX152" s="12" t="s">
        <v>73</v>
      </c>
      <c r="AY152" s="142" t="s">
        <v>110</v>
      </c>
    </row>
    <row r="153" spans="2:65" s="12" customFormat="1" ht="11.25">
      <c r="B153" s="140"/>
      <c r="D153" s="141" t="s">
        <v>118</v>
      </c>
      <c r="E153" s="142" t="s">
        <v>1</v>
      </c>
      <c r="F153" s="143" t="s">
        <v>185</v>
      </c>
      <c r="H153" s="144">
        <v>290.8</v>
      </c>
      <c r="I153" s="145"/>
      <c r="L153" s="140"/>
      <c r="M153" s="146"/>
      <c r="T153" s="147"/>
      <c r="AT153" s="142" t="s">
        <v>118</v>
      </c>
      <c r="AU153" s="142" t="s">
        <v>80</v>
      </c>
      <c r="AV153" s="12" t="s">
        <v>80</v>
      </c>
      <c r="AW153" s="12" t="s">
        <v>30</v>
      </c>
      <c r="AX153" s="12" t="s">
        <v>73</v>
      </c>
      <c r="AY153" s="142" t="s">
        <v>110</v>
      </c>
    </row>
    <row r="154" spans="2:65" s="13" customFormat="1" ht="11.25">
      <c r="B154" s="148"/>
      <c r="D154" s="141" t="s">
        <v>118</v>
      </c>
      <c r="E154" s="149" t="s">
        <v>1</v>
      </c>
      <c r="F154" s="150" t="s">
        <v>129</v>
      </c>
      <c r="H154" s="151">
        <v>1206.8</v>
      </c>
      <c r="I154" s="152"/>
      <c r="L154" s="148"/>
      <c r="M154" s="153"/>
      <c r="T154" s="154"/>
      <c r="AT154" s="149" t="s">
        <v>118</v>
      </c>
      <c r="AU154" s="149" t="s">
        <v>80</v>
      </c>
      <c r="AV154" s="13" t="s">
        <v>116</v>
      </c>
      <c r="AW154" s="13" t="s">
        <v>30</v>
      </c>
      <c r="AX154" s="13" t="s">
        <v>78</v>
      </c>
      <c r="AY154" s="149" t="s">
        <v>110</v>
      </c>
    </row>
    <row r="155" spans="2:65" s="1" customFormat="1" ht="24.2" customHeight="1">
      <c r="B155" s="30"/>
      <c r="C155" s="126" t="s">
        <v>186</v>
      </c>
      <c r="D155" s="126" t="s">
        <v>112</v>
      </c>
      <c r="E155" s="127" t="s">
        <v>187</v>
      </c>
      <c r="F155" s="128" t="s">
        <v>188</v>
      </c>
      <c r="G155" s="129" t="s">
        <v>115</v>
      </c>
      <c r="H155" s="130">
        <v>216.6</v>
      </c>
      <c r="I155" s="131"/>
      <c r="J155" s="132">
        <f>ROUND(I155*H155,2)</f>
        <v>0</v>
      </c>
      <c r="K155" s="133"/>
      <c r="L155" s="30"/>
      <c r="M155" s="134" t="s">
        <v>1</v>
      </c>
      <c r="N155" s="135" t="s">
        <v>38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116</v>
      </c>
      <c r="AT155" s="138" t="s">
        <v>112</v>
      </c>
      <c r="AU155" s="138" t="s">
        <v>80</v>
      </c>
      <c r="AY155" s="15" t="s">
        <v>110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5" t="s">
        <v>78</v>
      </c>
      <c r="BK155" s="139">
        <f>ROUND(I155*H155,2)</f>
        <v>0</v>
      </c>
      <c r="BL155" s="15" t="s">
        <v>116</v>
      </c>
      <c r="BM155" s="138" t="s">
        <v>189</v>
      </c>
    </row>
    <row r="156" spans="2:65" s="12" customFormat="1" ht="11.25">
      <c r="B156" s="140"/>
      <c r="D156" s="141" t="s">
        <v>118</v>
      </c>
      <c r="E156" s="142" t="s">
        <v>1</v>
      </c>
      <c r="F156" s="143" t="s">
        <v>190</v>
      </c>
      <c r="H156" s="144">
        <v>216.6</v>
      </c>
      <c r="I156" s="145"/>
      <c r="L156" s="140"/>
      <c r="M156" s="146"/>
      <c r="T156" s="147"/>
      <c r="AT156" s="142" t="s">
        <v>118</v>
      </c>
      <c r="AU156" s="142" t="s">
        <v>80</v>
      </c>
      <c r="AV156" s="12" t="s">
        <v>80</v>
      </c>
      <c r="AW156" s="12" t="s">
        <v>30</v>
      </c>
      <c r="AX156" s="12" t="s">
        <v>78</v>
      </c>
      <c r="AY156" s="142" t="s">
        <v>110</v>
      </c>
    </row>
    <row r="157" spans="2:65" s="1" customFormat="1" ht="24.2" customHeight="1">
      <c r="B157" s="30"/>
      <c r="C157" s="126" t="s">
        <v>191</v>
      </c>
      <c r="D157" s="126" t="s">
        <v>112</v>
      </c>
      <c r="E157" s="127" t="s">
        <v>192</v>
      </c>
      <c r="F157" s="128" t="s">
        <v>193</v>
      </c>
      <c r="G157" s="129" t="s">
        <v>115</v>
      </c>
      <c r="H157" s="130">
        <v>872.4</v>
      </c>
      <c r="I157" s="131"/>
      <c r="J157" s="132">
        <f>ROUND(I157*H157,2)</f>
        <v>0</v>
      </c>
      <c r="K157" s="133"/>
      <c r="L157" s="30"/>
      <c r="M157" s="134" t="s">
        <v>1</v>
      </c>
      <c r="N157" s="135" t="s">
        <v>38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116</v>
      </c>
      <c r="AT157" s="138" t="s">
        <v>112</v>
      </c>
      <c r="AU157" s="138" t="s">
        <v>80</v>
      </c>
      <c r="AY157" s="15" t="s">
        <v>110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5" t="s">
        <v>78</v>
      </c>
      <c r="BK157" s="139">
        <f>ROUND(I157*H157,2)</f>
        <v>0</v>
      </c>
      <c r="BL157" s="15" t="s">
        <v>116</v>
      </c>
      <c r="BM157" s="138" t="s">
        <v>194</v>
      </c>
    </row>
    <row r="158" spans="2:65" s="12" customFormat="1" ht="11.25">
      <c r="B158" s="140"/>
      <c r="D158" s="141" t="s">
        <v>118</v>
      </c>
      <c r="E158" s="142" t="s">
        <v>1</v>
      </c>
      <c r="F158" s="143" t="s">
        <v>195</v>
      </c>
      <c r="H158" s="144">
        <v>872.4</v>
      </c>
      <c r="I158" s="145"/>
      <c r="L158" s="140"/>
      <c r="M158" s="146"/>
      <c r="T158" s="147"/>
      <c r="AT158" s="142" t="s">
        <v>118</v>
      </c>
      <c r="AU158" s="142" t="s">
        <v>80</v>
      </c>
      <c r="AV158" s="12" t="s">
        <v>80</v>
      </c>
      <c r="AW158" s="12" t="s">
        <v>30</v>
      </c>
      <c r="AX158" s="12" t="s">
        <v>78</v>
      </c>
      <c r="AY158" s="142" t="s">
        <v>110</v>
      </c>
    </row>
    <row r="159" spans="2:65" s="1" customFormat="1" ht="16.5" customHeight="1">
      <c r="B159" s="30"/>
      <c r="C159" s="155" t="s">
        <v>196</v>
      </c>
      <c r="D159" s="155" t="s">
        <v>197</v>
      </c>
      <c r="E159" s="156" t="s">
        <v>198</v>
      </c>
      <c r="F159" s="157" t="s">
        <v>199</v>
      </c>
      <c r="G159" s="158" t="s">
        <v>172</v>
      </c>
      <c r="H159" s="159">
        <v>130.86000000000001</v>
      </c>
      <c r="I159" s="160"/>
      <c r="J159" s="161">
        <f>ROUND(I159*H159,2)</f>
        <v>0</v>
      </c>
      <c r="K159" s="162"/>
      <c r="L159" s="163"/>
      <c r="M159" s="164" t="s">
        <v>1</v>
      </c>
      <c r="N159" s="165" t="s">
        <v>38</v>
      </c>
      <c r="P159" s="136">
        <f>O159*H159</f>
        <v>0</v>
      </c>
      <c r="Q159" s="136">
        <v>1</v>
      </c>
      <c r="R159" s="136">
        <f>Q159*H159</f>
        <v>130.86000000000001</v>
      </c>
      <c r="S159" s="136">
        <v>0</v>
      </c>
      <c r="T159" s="137">
        <f>S159*H159</f>
        <v>0</v>
      </c>
      <c r="AR159" s="138" t="s">
        <v>150</v>
      </c>
      <c r="AT159" s="138" t="s">
        <v>197</v>
      </c>
      <c r="AU159" s="138" t="s">
        <v>80</v>
      </c>
      <c r="AY159" s="15" t="s">
        <v>110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5" t="s">
        <v>78</v>
      </c>
      <c r="BK159" s="139">
        <f>ROUND(I159*H159,2)</f>
        <v>0</v>
      </c>
      <c r="BL159" s="15" t="s">
        <v>116</v>
      </c>
      <c r="BM159" s="138" t="s">
        <v>200</v>
      </c>
    </row>
    <row r="160" spans="2:65" s="12" customFormat="1" ht="11.25">
      <c r="B160" s="140"/>
      <c r="D160" s="141" t="s">
        <v>118</v>
      </c>
      <c r="F160" s="143" t="s">
        <v>201</v>
      </c>
      <c r="H160" s="144">
        <v>130.86000000000001</v>
      </c>
      <c r="I160" s="145"/>
      <c r="L160" s="140"/>
      <c r="M160" s="146"/>
      <c r="T160" s="147"/>
      <c r="AT160" s="142" t="s">
        <v>118</v>
      </c>
      <c r="AU160" s="142" t="s">
        <v>80</v>
      </c>
      <c r="AV160" s="12" t="s">
        <v>80</v>
      </c>
      <c r="AW160" s="12" t="s">
        <v>4</v>
      </c>
      <c r="AX160" s="12" t="s">
        <v>78</v>
      </c>
      <c r="AY160" s="142" t="s">
        <v>110</v>
      </c>
    </row>
    <row r="161" spans="2:65" s="1" customFormat="1" ht="24.2" customHeight="1">
      <c r="B161" s="30"/>
      <c r="C161" s="126" t="s">
        <v>202</v>
      </c>
      <c r="D161" s="126" t="s">
        <v>112</v>
      </c>
      <c r="E161" s="127" t="s">
        <v>203</v>
      </c>
      <c r="F161" s="128" t="s">
        <v>204</v>
      </c>
      <c r="G161" s="129" t="s">
        <v>115</v>
      </c>
      <c r="H161" s="130">
        <v>1090.5</v>
      </c>
      <c r="I161" s="131"/>
      <c r="J161" s="132">
        <f>ROUND(I161*H161,2)</f>
        <v>0</v>
      </c>
      <c r="K161" s="133"/>
      <c r="L161" s="30"/>
      <c r="M161" s="134" t="s">
        <v>1</v>
      </c>
      <c r="N161" s="135" t="s">
        <v>38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116</v>
      </c>
      <c r="AT161" s="138" t="s">
        <v>112</v>
      </c>
      <c r="AU161" s="138" t="s">
        <v>80</v>
      </c>
      <c r="AY161" s="15" t="s">
        <v>110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5" t="s">
        <v>78</v>
      </c>
      <c r="BK161" s="139">
        <f>ROUND(I161*H161,2)</f>
        <v>0</v>
      </c>
      <c r="BL161" s="15" t="s">
        <v>116</v>
      </c>
      <c r="BM161" s="138" t="s">
        <v>205</v>
      </c>
    </row>
    <row r="162" spans="2:65" s="12" customFormat="1" ht="11.25">
      <c r="B162" s="140"/>
      <c r="D162" s="141" t="s">
        <v>118</v>
      </c>
      <c r="E162" s="142" t="s">
        <v>1</v>
      </c>
      <c r="F162" s="143" t="s">
        <v>206</v>
      </c>
      <c r="H162" s="144">
        <v>1090.5</v>
      </c>
      <c r="I162" s="145"/>
      <c r="L162" s="140"/>
      <c r="M162" s="146"/>
      <c r="T162" s="147"/>
      <c r="AT162" s="142" t="s">
        <v>118</v>
      </c>
      <c r="AU162" s="142" t="s">
        <v>80</v>
      </c>
      <c r="AV162" s="12" t="s">
        <v>80</v>
      </c>
      <c r="AW162" s="12" t="s">
        <v>30</v>
      </c>
      <c r="AX162" s="12" t="s">
        <v>78</v>
      </c>
      <c r="AY162" s="142" t="s">
        <v>110</v>
      </c>
    </row>
    <row r="163" spans="2:65" s="1" customFormat="1" ht="16.5" customHeight="1">
      <c r="B163" s="30"/>
      <c r="C163" s="155" t="s">
        <v>207</v>
      </c>
      <c r="D163" s="155" t="s">
        <v>197</v>
      </c>
      <c r="E163" s="156" t="s">
        <v>208</v>
      </c>
      <c r="F163" s="157" t="s">
        <v>209</v>
      </c>
      <c r="G163" s="158" t="s">
        <v>210</v>
      </c>
      <c r="H163" s="159">
        <v>21.81</v>
      </c>
      <c r="I163" s="160"/>
      <c r="J163" s="161">
        <f>ROUND(I163*H163,2)</f>
        <v>0</v>
      </c>
      <c r="K163" s="162"/>
      <c r="L163" s="163"/>
      <c r="M163" s="164" t="s">
        <v>1</v>
      </c>
      <c r="N163" s="165" t="s">
        <v>38</v>
      </c>
      <c r="P163" s="136">
        <f>O163*H163</f>
        <v>0</v>
      </c>
      <c r="Q163" s="136">
        <v>1E-3</v>
      </c>
      <c r="R163" s="136">
        <f>Q163*H163</f>
        <v>2.181E-2</v>
      </c>
      <c r="S163" s="136">
        <v>0</v>
      </c>
      <c r="T163" s="137">
        <f>S163*H163</f>
        <v>0</v>
      </c>
      <c r="AR163" s="138" t="s">
        <v>150</v>
      </c>
      <c r="AT163" s="138" t="s">
        <v>197</v>
      </c>
      <c r="AU163" s="138" t="s">
        <v>80</v>
      </c>
      <c r="AY163" s="15" t="s">
        <v>110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5" t="s">
        <v>78</v>
      </c>
      <c r="BK163" s="139">
        <f>ROUND(I163*H163,2)</f>
        <v>0</v>
      </c>
      <c r="BL163" s="15" t="s">
        <v>116</v>
      </c>
      <c r="BM163" s="138" t="s">
        <v>211</v>
      </c>
    </row>
    <row r="164" spans="2:65" s="12" customFormat="1" ht="11.25">
      <c r="B164" s="140"/>
      <c r="D164" s="141" t="s">
        <v>118</v>
      </c>
      <c r="F164" s="143" t="s">
        <v>212</v>
      </c>
      <c r="H164" s="144">
        <v>21.81</v>
      </c>
      <c r="I164" s="145"/>
      <c r="L164" s="140"/>
      <c r="M164" s="146"/>
      <c r="T164" s="147"/>
      <c r="AT164" s="142" t="s">
        <v>118</v>
      </c>
      <c r="AU164" s="142" t="s">
        <v>80</v>
      </c>
      <c r="AV164" s="12" t="s">
        <v>80</v>
      </c>
      <c r="AW164" s="12" t="s">
        <v>4</v>
      </c>
      <c r="AX164" s="12" t="s">
        <v>78</v>
      </c>
      <c r="AY164" s="142" t="s">
        <v>110</v>
      </c>
    </row>
    <row r="165" spans="2:65" s="11" customFormat="1" ht="22.9" customHeight="1">
      <c r="B165" s="114"/>
      <c r="D165" s="115" t="s">
        <v>72</v>
      </c>
      <c r="E165" s="124" t="s">
        <v>134</v>
      </c>
      <c r="F165" s="124" t="s">
        <v>213</v>
      </c>
      <c r="I165" s="117"/>
      <c r="J165" s="125">
        <f>BK165</f>
        <v>0</v>
      </c>
      <c r="L165" s="114"/>
      <c r="M165" s="119"/>
      <c r="P165" s="120">
        <f>SUM(P166:P178)</f>
        <v>0</v>
      </c>
      <c r="R165" s="120">
        <f>SUM(R166:R178)</f>
        <v>467.33120299999996</v>
      </c>
      <c r="T165" s="121">
        <f>SUM(T166:T178)</f>
        <v>0</v>
      </c>
      <c r="AR165" s="115" t="s">
        <v>78</v>
      </c>
      <c r="AT165" s="122" t="s">
        <v>72</v>
      </c>
      <c r="AU165" s="122" t="s">
        <v>78</v>
      </c>
      <c r="AY165" s="115" t="s">
        <v>110</v>
      </c>
      <c r="BK165" s="123">
        <f>SUM(BK166:BK178)</f>
        <v>0</v>
      </c>
    </row>
    <row r="166" spans="2:65" s="1" customFormat="1" ht="24.2" customHeight="1">
      <c r="B166" s="30"/>
      <c r="C166" s="126" t="s">
        <v>214</v>
      </c>
      <c r="D166" s="126" t="s">
        <v>112</v>
      </c>
      <c r="E166" s="127" t="s">
        <v>215</v>
      </c>
      <c r="F166" s="128" t="s">
        <v>216</v>
      </c>
      <c r="G166" s="129" t="s">
        <v>115</v>
      </c>
      <c r="H166" s="130">
        <v>905</v>
      </c>
      <c r="I166" s="131"/>
      <c r="J166" s="132">
        <f t="shared" ref="J166:J171" si="0">ROUND(I166*H166,2)</f>
        <v>0</v>
      </c>
      <c r="K166" s="133"/>
      <c r="L166" s="30"/>
      <c r="M166" s="134" t="s">
        <v>1</v>
      </c>
      <c r="N166" s="135" t="s">
        <v>38</v>
      </c>
      <c r="P166" s="136">
        <f t="shared" ref="P166:P171" si="1">O166*H166</f>
        <v>0</v>
      </c>
      <c r="Q166" s="136">
        <v>0</v>
      </c>
      <c r="R166" s="136">
        <f t="shared" ref="R166:R171" si="2">Q166*H166</f>
        <v>0</v>
      </c>
      <c r="S166" s="136">
        <v>0</v>
      </c>
      <c r="T166" s="137">
        <f t="shared" ref="T166:T171" si="3">S166*H166</f>
        <v>0</v>
      </c>
      <c r="AR166" s="138" t="s">
        <v>116</v>
      </c>
      <c r="AT166" s="138" t="s">
        <v>112</v>
      </c>
      <c r="AU166" s="138" t="s">
        <v>80</v>
      </c>
      <c r="AY166" s="15" t="s">
        <v>110</v>
      </c>
      <c r="BE166" s="139">
        <f t="shared" ref="BE166:BE171" si="4">IF(N166="základní",J166,0)</f>
        <v>0</v>
      </c>
      <c r="BF166" s="139">
        <f t="shared" ref="BF166:BF171" si="5">IF(N166="snížená",J166,0)</f>
        <v>0</v>
      </c>
      <c r="BG166" s="139">
        <f t="shared" ref="BG166:BG171" si="6">IF(N166="zákl. přenesená",J166,0)</f>
        <v>0</v>
      </c>
      <c r="BH166" s="139">
        <f t="shared" ref="BH166:BH171" si="7">IF(N166="sníž. přenesená",J166,0)</f>
        <v>0</v>
      </c>
      <c r="BI166" s="139">
        <f t="shared" ref="BI166:BI171" si="8">IF(N166="nulová",J166,0)</f>
        <v>0</v>
      </c>
      <c r="BJ166" s="15" t="s">
        <v>78</v>
      </c>
      <c r="BK166" s="139">
        <f t="shared" ref="BK166:BK171" si="9">ROUND(I166*H166,2)</f>
        <v>0</v>
      </c>
      <c r="BL166" s="15" t="s">
        <v>116</v>
      </c>
      <c r="BM166" s="138" t="s">
        <v>217</v>
      </c>
    </row>
    <row r="167" spans="2:65" s="1" customFormat="1" ht="24.2" customHeight="1">
      <c r="B167" s="30"/>
      <c r="C167" s="126" t="s">
        <v>7</v>
      </c>
      <c r="D167" s="126" t="s">
        <v>112</v>
      </c>
      <c r="E167" s="127" t="s">
        <v>218</v>
      </c>
      <c r="F167" s="128" t="s">
        <v>219</v>
      </c>
      <c r="G167" s="129" t="s">
        <v>115</v>
      </c>
      <c r="H167" s="130">
        <v>11</v>
      </c>
      <c r="I167" s="131"/>
      <c r="J167" s="132">
        <f t="shared" si="0"/>
        <v>0</v>
      </c>
      <c r="K167" s="133"/>
      <c r="L167" s="30"/>
      <c r="M167" s="134" t="s">
        <v>1</v>
      </c>
      <c r="N167" s="135" t="s">
        <v>38</v>
      </c>
      <c r="P167" s="136">
        <f t="shared" si="1"/>
        <v>0</v>
      </c>
      <c r="Q167" s="136">
        <v>0</v>
      </c>
      <c r="R167" s="136">
        <f t="shared" si="2"/>
        <v>0</v>
      </c>
      <c r="S167" s="136">
        <v>0</v>
      </c>
      <c r="T167" s="137">
        <f t="shared" si="3"/>
        <v>0</v>
      </c>
      <c r="AR167" s="138" t="s">
        <v>116</v>
      </c>
      <c r="AT167" s="138" t="s">
        <v>112</v>
      </c>
      <c r="AU167" s="138" t="s">
        <v>80</v>
      </c>
      <c r="AY167" s="15" t="s">
        <v>110</v>
      </c>
      <c r="BE167" s="139">
        <f t="shared" si="4"/>
        <v>0</v>
      </c>
      <c r="BF167" s="139">
        <f t="shared" si="5"/>
        <v>0</v>
      </c>
      <c r="BG167" s="139">
        <f t="shared" si="6"/>
        <v>0</v>
      </c>
      <c r="BH167" s="139">
        <f t="shared" si="7"/>
        <v>0</v>
      </c>
      <c r="BI167" s="139">
        <f t="shared" si="8"/>
        <v>0</v>
      </c>
      <c r="BJ167" s="15" t="s">
        <v>78</v>
      </c>
      <c r="BK167" s="139">
        <f t="shared" si="9"/>
        <v>0</v>
      </c>
      <c r="BL167" s="15" t="s">
        <v>116</v>
      </c>
      <c r="BM167" s="138" t="s">
        <v>220</v>
      </c>
    </row>
    <row r="168" spans="2:65" s="1" customFormat="1" ht="37.9" customHeight="1">
      <c r="B168" s="30"/>
      <c r="C168" s="126" t="s">
        <v>221</v>
      </c>
      <c r="D168" s="126" t="s">
        <v>112</v>
      </c>
      <c r="E168" s="127" t="s">
        <v>222</v>
      </c>
      <c r="F168" s="128" t="s">
        <v>223</v>
      </c>
      <c r="G168" s="129" t="s">
        <v>115</v>
      </c>
      <c r="H168" s="130">
        <v>1206.8</v>
      </c>
      <c r="I168" s="131"/>
      <c r="J168" s="132">
        <f t="shared" si="0"/>
        <v>0</v>
      </c>
      <c r="K168" s="133"/>
      <c r="L168" s="30"/>
      <c r="M168" s="134" t="s">
        <v>1</v>
      </c>
      <c r="N168" s="135" t="s">
        <v>38</v>
      </c>
      <c r="P168" s="136">
        <f t="shared" si="1"/>
        <v>0</v>
      </c>
      <c r="Q168" s="136">
        <v>0.17726</v>
      </c>
      <c r="R168" s="136">
        <f t="shared" si="2"/>
        <v>213.91736799999998</v>
      </c>
      <c r="S168" s="136">
        <v>0</v>
      </c>
      <c r="T168" s="137">
        <f t="shared" si="3"/>
        <v>0</v>
      </c>
      <c r="AR168" s="138" t="s">
        <v>116</v>
      </c>
      <c r="AT168" s="138" t="s">
        <v>112</v>
      </c>
      <c r="AU168" s="138" t="s">
        <v>80</v>
      </c>
      <c r="AY168" s="15" t="s">
        <v>110</v>
      </c>
      <c r="BE168" s="139">
        <f t="shared" si="4"/>
        <v>0</v>
      </c>
      <c r="BF168" s="139">
        <f t="shared" si="5"/>
        <v>0</v>
      </c>
      <c r="BG168" s="139">
        <f t="shared" si="6"/>
        <v>0</v>
      </c>
      <c r="BH168" s="139">
        <f t="shared" si="7"/>
        <v>0</v>
      </c>
      <c r="BI168" s="139">
        <f t="shared" si="8"/>
        <v>0</v>
      </c>
      <c r="BJ168" s="15" t="s">
        <v>78</v>
      </c>
      <c r="BK168" s="139">
        <f t="shared" si="9"/>
        <v>0</v>
      </c>
      <c r="BL168" s="15" t="s">
        <v>116</v>
      </c>
      <c r="BM168" s="138" t="s">
        <v>224</v>
      </c>
    </row>
    <row r="169" spans="2:65" s="1" customFormat="1" ht="33" customHeight="1">
      <c r="B169" s="30"/>
      <c r="C169" s="126" t="s">
        <v>225</v>
      </c>
      <c r="D169" s="126" t="s">
        <v>112</v>
      </c>
      <c r="E169" s="127" t="s">
        <v>226</v>
      </c>
      <c r="F169" s="128" t="s">
        <v>227</v>
      </c>
      <c r="G169" s="129" t="s">
        <v>115</v>
      </c>
      <c r="H169" s="130">
        <v>21.2</v>
      </c>
      <c r="I169" s="131"/>
      <c r="J169" s="132">
        <f t="shared" si="0"/>
        <v>0</v>
      </c>
      <c r="K169" s="133"/>
      <c r="L169" s="30"/>
      <c r="M169" s="134" t="s">
        <v>1</v>
      </c>
      <c r="N169" s="135" t="s">
        <v>38</v>
      </c>
      <c r="P169" s="136">
        <f t="shared" si="1"/>
        <v>0</v>
      </c>
      <c r="Q169" s="136">
        <v>0.20745</v>
      </c>
      <c r="R169" s="136">
        <f t="shared" si="2"/>
        <v>4.3979400000000002</v>
      </c>
      <c r="S169" s="136">
        <v>0</v>
      </c>
      <c r="T169" s="137">
        <f t="shared" si="3"/>
        <v>0</v>
      </c>
      <c r="AR169" s="138" t="s">
        <v>116</v>
      </c>
      <c r="AT169" s="138" t="s">
        <v>112</v>
      </c>
      <c r="AU169" s="138" t="s">
        <v>80</v>
      </c>
      <c r="AY169" s="15" t="s">
        <v>110</v>
      </c>
      <c r="BE169" s="139">
        <f t="shared" si="4"/>
        <v>0</v>
      </c>
      <c r="BF169" s="139">
        <f t="shared" si="5"/>
        <v>0</v>
      </c>
      <c r="BG169" s="139">
        <f t="shared" si="6"/>
        <v>0</v>
      </c>
      <c r="BH169" s="139">
        <f t="shared" si="7"/>
        <v>0</v>
      </c>
      <c r="BI169" s="139">
        <f t="shared" si="8"/>
        <v>0</v>
      </c>
      <c r="BJ169" s="15" t="s">
        <v>78</v>
      </c>
      <c r="BK169" s="139">
        <f t="shared" si="9"/>
        <v>0</v>
      </c>
      <c r="BL169" s="15" t="s">
        <v>116</v>
      </c>
      <c r="BM169" s="138" t="s">
        <v>228</v>
      </c>
    </row>
    <row r="170" spans="2:65" s="1" customFormat="1" ht="33" customHeight="1">
      <c r="B170" s="30"/>
      <c r="C170" s="126" t="s">
        <v>229</v>
      </c>
      <c r="D170" s="126" t="s">
        <v>112</v>
      </c>
      <c r="E170" s="127" t="s">
        <v>230</v>
      </c>
      <c r="F170" s="128" t="s">
        <v>231</v>
      </c>
      <c r="G170" s="129" t="s">
        <v>115</v>
      </c>
      <c r="H170" s="130">
        <v>916</v>
      </c>
      <c r="I170" s="131"/>
      <c r="J170" s="132">
        <f t="shared" si="0"/>
        <v>0</v>
      </c>
      <c r="K170" s="133"/>
      <c r="L170" s="30"/>
      <c r="M170" s="134" t="s">
        <v>1</v>
      </c>
      <c r="N170" s="135" t="s">
        <v>38</v>
      </c>
      <c r="P170" s="136">
        <f t="shared" si="1"/>
        <v>0</v>
      </c>
      <c r="Q170" s="136">
        <v>9.0620000000000006E-2</v>
      </c>
      <c r="R170" s="136">
        <f t="shared" si="2"/>
        <v>83.007919999999999</v>
      </c>
      <c r="S170" s="136">
        <v>0</v>
      </c>
      <c r="T170" s="137">
        <f t="shared" si="3"/>
        <v>0</v>
      </c>
      <c r="AR170" s="138" t="s">
        <v>116</v>
      </c>
      <c r="AT170" s="138" t="s">
        <v>112</v>
      </c>
      <c r="AU170" s="138" t="s">
        <v>80</v>
      </c>
      <c r="AY170" s="15" t="s">
        <v>110</v>
      </c>
      <c r="BE170" s="139">
        <f t="shared" si="4"/>
        <v>0</v>
      </c>
      <c r="BF170" s="139">
        <f t="shared" si="5"/>
        <v>0</v>
      </c>
      <c r="BG170" s="139">
        <f t="shared" si="6"/>
        <v>0</v>
      </c>
      <c r="BH170" s="139">
        <f t="shared" si="7"/>
        <v>0</v>
      </c>
      <c r="BI170" s="139">
        <f t="shared" si="8"/>
        <v>0</v>
      </c>
      <c r="BJ170" s="15" t="s">
        <v>78</v>
      </c>
      <c r="BK170" s="139">
        <f t="shared" si="9"/>
        <v>0</v>
      </c>
      <c r="BL170" s="15" t="s">
        <v>116</v>
      </c>
      <c r="BM170" s="138" t="s">
        <v>232</v>
      </c>
    </row>
    <row r="171" spans="2:65" s="1" customFormat="1" ht="24.2" customHeight="1">
      <c r="B171" s="30"/>
      <c r="C171" s="155" t="s">
        <v>233</v>
      </c>
      <c r="D171" s="155" t="s">
        <v>197</v>
      </c>
      <c r="E171" s="156" t="s">
        <v>234</v>
      </c>
      <c r="F171" s="157" t="s">
        <v>235</v>
      </c>
      <c r="G171" s="158" t="s">
        <v>115</v>
      </c>
      <c r="H171" s="159">
        <v>942.49099999999999</v>
      </c>
      <c r="I171" s="160"/>
      <c r="J171" s="161">
        <f t="shared" si="0"/>
        <v>0</v>
      </c>
      <c r="K171" s="162"/>
      <c r="L171" s="163"/>
      <c r="M171" s="164" t="s">
        <v>1</v>
      </c>
      <c r="N171" s="165" t="s">
        <v>38</v>
      </c>
      <c r="P171" s="136">
        <f t="shared" si="1"/>
        <v>0</v>
      </c>
      <c r="Q171" s="136">
        <v>0.17599999999999999</v>
      </c>
      <c r="R171" s="136">
        <f t="shared" si="2"/>
        <v>165.87841599999999</v>
      </c>
      <c r="S171" s="136">
        <v>0</v>
      </c>
      <c r="T171" s="137">
        <f t="shared" si="3"/>
        <v>0</v>
      </c>
      <c r="AR171" s="138" t="s">
        <v>150</v>
      </c>
      <c r="AT171" s="138" t="s">
        <v>197</v>
      </c>
      <c r="AU171" s="138" t="s">
        <v>80</v>
      </c>
      <c r="AY171" s="15" t="s">
        <v>110</v>
      </c>
      <c r="BE171" s="139">
        <f t="shared" si="4"/>
        <v>0</v>
      </c>
      <c r="BF171" s="139">
        <f t="shared" si="5"/>
        <v>0</v>
      </c>
      <c r="BG171" s="139">
        <f t="shared" si="6"/>
        <v>0</v>
      </c>
      <c r="BH171" s="139">
        <f t="shared" si="7"/>
        <v>0</v>
      </c>
      <c r="BI171" s="139">
        <f t="shared" si="8"/>
        <v>0</v>
      </c>
      <c r="BJ171" s="15" t="s">
        <v>78</v>
      </c>
      <c r="BK171" s="139">
        <f t="shared" si="9"/>
        <v>0</v>
      </c>
      <c r="BL171" s="15" t="s">
        <v>116</v>
      </c>
      <c r="BM171" s="138" t="s">
        <v>236</v>
      </c>
    </row>
    <row r="172" spans="2:65" s="12" customFormat="1" ht="11.25">
      <c r="B172" s="140"/>
      <c r="D172" s="141" t="s">
        <v>118</v>
      </c>
      <c r="E172" s="142" t="s">
        <v>1</v>
      </c>
      <c r="F172" s="143" t="s">
        <v>237</v>
      </c>
      <c r="H172" s="144">
        <v>916</v>
      </c>
      <c r="I172" s="145"/>
      <c r="L172" s="140"/>
      <c r="M172" s="146"/>
      <c r="T172" s="147"/>
      <c r="AT172" s="142" t="s">
        <v>118</v>
      </c>
      <c r="AU172" s="142" t="s">
        <v>80</v>
      </c>
      <c r="AV172" s="12" t="s">
        <v>80</v>
      </c>
      <c r="AW172" s="12" t="s">
        <v>30</v>
      </c>
      <c r="AX172" s="12" t="s">
        <v>73</v>
      </c>
      <c r="AY172" s="142" t="s">
        <v>110</v>
      </c>
    </row>
    <row r="173" spans="2:65" s="12" customFormat="1" ht="11.25">
      <c r="B173" s="140"/>
      <c r="D173" s="141" t="s">
        <v>118</v>
      </c>
      <c r="E173" s="142" t="s">
        <v>1</v>
      </c>
      <c r="F173" s="143" t="s">
        <v>238</v>
      </c>
      <c r="H173" s="144">
        <v>-0.96</v>
      </c>
      <c r="I173" s="145"/>
      <c r="L173" s="140"/>
      <c r="M173" s="146"/>
      <c r="T173" s="147"/>
      <c r="AT173" s="142" t="s">
        <v>118</v>
      </c>
      <c r="AU173" s="142" t="s">
        <v>80</v>
      </c>
      <c r="AV173" s="12" t="s">
        <v>80</v>
      </c>
      <c r="AW173" s="12" t="s">
        <v>30</v>
      </c>
      <c r="AX173" s="12" t="s">
        <v>73</v>
      </c>
      <c r="AY173" s="142" t="s">
        <v>110</v>
      </c>
    </row>
    <row r="174" spans="2:65" s="13" customFormat="1" ht="11.25">
      <c r="B174" s="148"/>
      <c r="D174" s="141" t="s">
        <v>118</v>
      </c>
      <c r="E174" s="149" t="s">
        <v>1</v>
      </c>
      <c r="F174" s="150" t="s">
        <v>129</v>
      </c>
      <c r="H174" s="151">
        <v>915.04</v>
      </c>
      <c r="I174" s="152"/>
      <c r="L174" s="148"/>
      <c r="M174" s="153"/>
      <c r="T174" s="154"/>
      <c r="AT174" s="149" t="s">
        <v>118</v>
      </c>
      <c r="AU174" s="149" t="s">
        <v>80</v>
      </c>
      <c r="AV174" s="13" t="s">
        <v>116</v>
      </c>
      <c r="AW174" s="13" t="s">
        <v>30</v>
      </c>
      <c r="AX174" s="13" t="s">
        <v>78</v>
      </c>
      <c r="AY174" s="149" t="s">
        <v>110</v>
      </c>
    </row>
    <row r="175" spans="2:65" s="12" customFormat="1" ht="11.25">
      <c r="B175" s="140"/>
      <c r="D175" s="141" t="s">
        <v>118</v>
      </c>
      <c r="F175" s="143" t="s">
        <v>239</v>
      </c>
      <c r="H175" s="144">
        <v>942.49099999999999</v>
      </c>
      <c r="I175" s="145"/>
      <c r="L175" s="140"/>
      <c r="M175" s="146"/>
      <c r="T175" s="147"/>
      <c r="AT175" s="142" t="s">
        <v>118</v>
      </c>
      <c r="AU175" s="142" t="s">
        <v>80</v>
      </c>
      <c r="AV175" s="12" t="s">
        <v>80</v>
      </c>
      <c r="AW175" s="12" t="s">
        <v>4</v>
      </c>
      <c r="AX175" s="12" t="s">
        <v>78</v>
      </c>
      <c r="AY175" s="142" t="s">
        <v>110</v>
      </c>
    </row>
    <row r="176" spans="2:65" s="1" customFormat="1" ht="16.5" customHeight="1">
      <c r="B176" s="30"/>
      <c r="C176" s="155" t="s">
        <v>240</v>
      </c>
      <c r="D176" s="155" t="s">
        <v>197</v>
      </c>
      <c r="E176" s="156" t="s">
        <v>241</v>
      </c>
      <c r="F176" s="157" t="s">
        <v>242</v>
      </c>
      <c r="G176" s="158" t="s">
        <v>115</v>
      </c>
      <c r="H176" s="159">
        <v>0.98899999999999999</v>
      </c>
      <c r="I176" s="160"/>
      <c r="J176" s="161">
        <f>ROUND(I176*H176,2)</f>
        <v>0</v>
      </c>
      <c r="K176" s="162"/>
      <c r="L176" s="163"/>
      <c r="M176" s="164" t="s">
        <v>1</v>
      </c>
      <c r="N176" s="165" t="s">
        <v>38</v>
      </c>
      <c r="P176" s="136">
        <f>O176*H176</f>
        <v>0</v>
      </c>
      <c r="Q176" s="136">
        <v>0.13100000000000001</v>
      </c>
      <c r="R176" s="136">
        <f>Q176*H176</f>
        <v>0.12955900000000001</v>
      </c>
      <c r="S176" s="136">
        <v>0</v>
      </c>
      <c r="T176" s="137">
        <f>S176*H176</f>
        <v>0</v>
      </c>
      <c r="AR176" s="138" t="s">
        <v>150</v>
      </c>
      <c r="AT176" s="138" t="s">
        <v>197</v>
      </c>
      <c r="AU176" s="138" t="s">
        <v>80</v>
      </c>
      <c r="AY176" s="15" t="s">
        <v>110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5" t="s">
        <v>78</v>
      </c>
      <c r="BK176" s="139">
        <f>ROUND(I176*H176,2)</f>
        <v>0</v>
      </c>
      <c r="BL176" s="15" t="s">
        <v>116</v>
      </c>
      <c r="BM176" s="138" t="s">
        <v>243</v>
      </c>
    </row>
    <row r="177" spans="2:65" s="12" customFormat="1" ht="11.25">
      <c r="B177" s="140"/>
      <c r="D177" s="141" t="s">
        <v>118</v>
      </c>
      <c r="E177" s="142" t="s">
        <v>1</v>
      </c>
      <c r="F177" s="143" t="s">
        <v>244</v>
      </c>
      <c r="H177" s="144">
        <v>0.96</v>
      </c>
      <c r="I177" s="145"/>
      <c r="L177" s="140"/>
      <c r="M177" s="146"/>
      <c r="T177" s="147"/>
      <c r="AT177" s="142" t="s">
        <v>118</v>
      </c>
      <c r="AU177" s="142" t="s">
        <v>80</v>
      </c>
      <c r="AV177" s="12" t="s">
        <v>80</v>
      </c>
      <c r="AW177" s="12" t="s">
        <v>30</v>
      </c>
      <c r="AX177" s="12" t="s">
        <v>78</v>
      </c>
      <c r="AY177" s="142" t="s">
        <v>110</v>
      </c>
    </row>
    <row r="178" spans="2:65" s="12" customFormat="1" ht="11.25">
      <c r="B178" s="140"/>
      <c r="D178" s="141" t="s">
        <v>118</v>
      </c>
      <c r="F178" s="143" t="s">
        <v>245</v>
      </c>
      <c r="H178" s="144">
        <v>0.98899999999999999</v>
      </c>
      <c r="I178" s="145"/>
      <c r="L178" s="140"/>
      <c r="M178" s="146"/>
      <c r="T178" s="147"/>
      <c r="AT178" s="142" t="s">
        <v>118</v>
      </c>
      <c r="AU178" s="142" t="s">
        <v>80</v>
      </c>
      <c r="AV178" s="12" t="s">
        <v>80</v>
      </c>
      <c r="AW178" s="12" t="s">
        <v>4</v>
      </c>
      <c r="AX178" s="12" t="s">
        <v>78</v>
      </c>
      <c r="AY178" s="142" t="s">
        <v>110</v>
      </c>
    </row>
    <row r="179" spans="2:65" s="11" customFormat="1" ht="22.9" customHeight="1">
      <c r="B179" s="114"/>
      <c r="D179" s="115" t="s">
        <v>72</v>
      </c>
      <c r="E179" s="124" t="s">
        <v>150</v>
      </c>
      <c r="F179" s="124" t="s">
        <v>246</v>
      </c>
      <c r="I179" s="117"/>
      <c r="J179" s="125">
        <f>BK179</f>
        <v>0</v>
      </c>
      <c r="L179" s="114"/>
      <c r="M179" s="119"/>
      <c r="P179" s="120">
        <f>SUM(P180:P183)</f>
        <v>0</v>
      </c>
      <c r="R179" s="120">
        <f>SUM(R180:R183)</f>
        <v>2.8386999999999998</v>
      </c>
      <c r="T179" s="121">
        <f>SUM(T180:T183)</f>
        <v>2.2799999999999998</v>
      </c>
      <c r="AR179" s="115" t="s">
        <v>78</v>
      </c>
      <c r="AT179" s="122" t="s">
        <v>72</v>
      </c>
      <c r="AU179" s="122" t="s">
        <v>78</v>
      </c>
      <c r="AY179" s="115" t="s">
        <v>110</v>
      </c>
      <c r="BK179" s="123">
        <f>SUM(BK180:BK183)</f>
        <v>0</v>
      </c>
    </row>
    <row r="180" spans="2:65" s="1" customFormat="1" ht="33" customHeight="1">
      <c r="B180" s="30"/>
      <c r="C180" s="126" t="s">
        <v>247</v>
      </c>
      <c r="D180" s="126" t="s">
        <v>112</v>
      </c>
      <c r="E180" s="127" t="s">
        <v>248</v>
      </c>
      <c r="F180" s="128" t="s">
        <v>249</v>
      </c>
      <c r="G180" s="129" t="s">
        <v>250</v>
      </c>
      <c r="H180" s="130">
        <v>3</v>
      </c>
      <c r="I180" s="131"/>
      <c r="J180" s="132">
        <f>ROUND(I180*H180,2)</f>
        <v>0</v>
      </c>
      <c r="K180" s="133"/>
      <c r="L180" s="30"/>
      <c r="M180" s="134" t="s">
        <v>1</v>
      </c>
      <c r="N180" s="135" t="s">
        <v>38</v>
      </c>
      <c r="P180" s="136">
        <f>O180*H180</f>
        <v>0</v>
      </c>
      <c r="Q180" s="136">
        <v>0.65847999999999995</v>
      </c>
      <c r="R180" s="136">
        <f>Q180*H180</f>
        <v>1.9754399999999999</v>
      </c>
      <c r="S180" s="136">
        <v>0.66</v>
      </c>
      <c r="T180" s="137">
        <f>S180*H180</f>
        <v>1.98</v>
      </c>
      <c r="AR180" s="138" t="s">
        <v>116</v>
      </c>
      <c r="AT180" s="138" t="s">
        <v>112</v>
      </c>
      <c r="AU180" s="138" t="s">
        <v>80</v>
      </c>
      <c r="AY180" s="15" t="s">
        <v>110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5" t="s">
        <v>78</v>
      </c>
      <c r="BK180" s="139">
        <f>ROUND(I180*H180,2)</f>
        <v>0</v>
      </c>
      <c r="BL180" s="15" t="s">
        <v>116</v>
      </c>
      <c r="BM180" s="138" t="s">
        <v>251</v>
      </c>
    </row>
    <row r="181" spans="2:65" s="1" customFormat="1" ht="24.2" customHeight="1">
      <c r="B181" s="30"/>
      <c r="C181" s="155" t="s">
        <v>252</v>
      </c>
      <c r="D181" s="155" t="s">
        <v>197</v>
      </c>
      <c r="E181" s="156" t="s">
        <v>253</v>
      </c>
      <c r="F181" s="157" t="s">
        <v>254</v>
      </c>
      <c r="G181" s="158" t="s">
        <v>250</v>
      </c>
      <c r="H181" s="159">
        <v>3</v>
      </c>
      <c r="I181" s="160"/>
      <c r="J181" s="161">
        <f>ROUND(I181*H181,2)</f>
        <v>0</v>
      </c>
      <c r="K181" s="162"/>
      <c r="L181" s="163"/>
      <c r="M181" s="164" t="s">
        <v>1</v>
      </c>
      <c r="N181" s="165" t="s">
        <v>38</v>
      </c>
      <c r="P181" s="136">
        <f>O181*H181</f>
        <v>0</v>
      </c>
      <c r="Q181" s="136">
        <v>7.9000000000000001E-2</v>
      </c>
      <c r="R181" s="136">
        <f>Q181*H181</f>
        <v>0.23699999999999999</v>
      </c>
      <c r="S181" s="136">
        <v>0</v>
      </c>
      <c r="T181" s="137">
        <f>S181*H181</f>
        <v>0</v>
      </c>
      <c r="AR181" s="138" t="s">
        <v>150</v>
      </c>
      <c r="AT181" s="138" t="s">
        <v>197</v>
      </c>
      <c r="AU181" s="138" t="s">
        <v>80</v>
      </c>
      <c r="AY181" s="15" t="s">
        <v>110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5" t="s">
        <v>78</v>
      </c>
      <c r="BK181" s="139">
        <f>ROUND(I181*H181,2)</f>
        <v>0</v>
      </c>
      <c r="BL181" s="15" t="s">
        <v>116</v>
      </c>
      <c r="BM181" s="138" t="s">
        <v>255</v>
      </c>
    </row>
    <row r="182" spans="2:65" s="1" customFormat="1" ht="24.2" customHeight="1">
      <c r="B182" s="30"/>
      <c r="C182" s="126" t="s">
        <v>256</v>
      </c>
      <c r="D182" s="126" t="s">
        <v>112</v>
      </c>
      <c r="E182" s="127" t="s">
        <v>257</v>
      </c>
      <c r="F182" s="128" t="s">
        <v>258</v>
      </c>
      <c r="G182" s="129" t="s">
        <v>250</v>
      </c>
      <c r="H182" s="130">
        <v>1</v>
      </c>
      <c r="I182" s="131"/>
      <c r="J182" s="132">
        <f>ROUND(I182*H182,2)</f>
        <v>0</v>
      </c>
      <c r="K182" s="133"/>
      <c r="L182" s="30"/>
      <c r="M182" s="134" t="s">
        <v>1</v>
      </c>
      <c r="N182" s="135" t="s">
        <v>38</v>
      </c>
      <c r="P182" s="136">
        <f>O182*H182</f>
        <v>0</v>
      </c>
      <c r="Q182" s="136">
        <v>0.53325999999999996</v>
      </c>
      <c r="R182" s="136">
        <f>Q182*H182</f>
        <v>0.53325999999999996</v>
      </c>
      <c r="S182" s="136">
        <v>0.3</v>
      </c>
      <c r="T182" s="137">
        <f>S182*H182</f>
        <v>0.3</v>
      </c>
      <c r="AR182" s="138" t="s">
        <v>116</v>
      </c>
      <c r="AT182" s="138" t="s">
        <v>112</v>
      </c>
      <c r="AU182" s="138" t="s">
        <v>80</v>
      </c>
      <c r="AY182" s="15" t="s">
        <v>110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5" t="s">
        <v>78</v>
      </c>
      <c r="BK182" s="139">
        <f>ROUND(I182*H182,2)</f>
        <v>0</v>
      </c>
      <c r="BL182" s="15" t="s">
        <v>116</v>
      </c>
      <c r="BM182" s="138" t="s">
        <v>259</v>
      </c>
    </row>
    <row r="183" spans="2:65" s="1" customFormat="1" ht="24.2" customHeight="1">
      <c r="B183" s="30"/>
      <c r="C183" s="155" t="s">
        <v>260</v>
      </c>
      <c r="D183" s="155" t="s">
        <v>197</v>
      </c>
      <c r="E183" s="156" t="s">
        <v>261</v>
      </c>
      <c r="F183" s="157" t="s">
        <v>262</v>
      </c>
      <c r="G183" s="158" t="s">
        <v>250</v>
      </c>
      <c r="H183" s="159">
        <v>1</v>
      </c>
      <c r="I183" s="160"/>
      <c r="J183" s="161">
        <f>ROUND(I183*H183,2)</f>
        <v>0</v>
      </c>
      <c r="K183" s="162"/>
      <c r="L183" s="163"/>
      <c r="M183" s="164" t="s">
        <v>1</v>
      </c>
      <c r="N183" s="165" t="s">
        <v>38</v>
      </c>
      <c r="P183" s="136">
        <f>O183*H183</f>
        <v>0</v>
      </c>
      <c r="Q183" s="136">
        <v>9.2999999999999999E-2</v>
      </c>
      <c r="R183" s="136">
        <f>Q183*H183</f>
        <v>9.2999999999999999E-2</v>
      </c>
      <c r="S183" s="136">
        <v>0</v>
      </c>
      <c r="T183" s="137">
        <f>S183*H183</f>
        <v>0</v>
      </c>
      <c r="AR183" s="138" t="s">
        <v>150</v>
      </c>
      <c r="AT183" s="138" t="s">
        <v>197</v>
      </c>
      <c r="AU183" s="138" t="s">
        <v>80</v>
      </c>
      <c r="AY183" s="15" t="s">
        <v>110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5" t="s">
        <v>78</v>
      </c>
      <c r="BK183" s="139">
        <f>ROUND(I183*H183,2)</f>
        <v>0</v>
      </c>
      <c r="BL183" s="15" t="s">
        <v>116</v>
      </c>
      <c r="BM183" s="138" t="s">
        <v>263</v>
      </c>
    </row>
    <row r="184" spans="2:65" s="11" customFormat="1" ht="22.9" customHeight="1">
      <c r="B184" s="114"/>
      <c r="D184" s="115" t="s">
        <v>72</v>
      </c>
      <c r="E184" s="124" t="s">
        <v>155</v>
      </c>
      <c r="F184" s="124" t="s">
        <v>264</v>
      </c>
      <c r="I184" s="117"/>
      <c r="J184" s="125">
        <f>BK184</f>
        <v>0</v>
      </c>
      <c r="L184" s="114"/>
      <c r="M184" s="119"/>
      <c r="P184" s="120">
        <f>SUM(P185:P195)</f>
        <v>0</v>
      </c>
      <c r="R184" s="120">
        <f>SUM(R185:R195)</f>
        <v>257.0114835</v>
      </c>
      <c r="T184" s="121">
        <f>SUM(T185:T195)</f>
        <v>0</v>
      </c>
      <c r="AR184" s="115" t="s">
        <v>78</v>
      </c>
      <c r="AT184" s="122" t="s">
        <v>72</v>
      </c>
      <c r="AU184" s="122" t="s">
        <v>78</v>
      </c>
      <c r="AY184" s="115" t="s">
        <v>110</v>
      </c>
      <c r="BK184" s="123">
        <f>SUM(BK185:BK195)</f>
        <v>0</v>
      </c>
    </row>
    <row r="185" spans="2:65" s="1" customFormat="1" ht="33" customHeight="1">
      <c r="B185" s="30"/>
      <c r="C185" s="126" t="s">
        <v>265</v>
      </c>
      <c r="D185" s="126" t="s">
        <v>112</v>
      </c>
      <c r="E185" s="127" t="s">
        <v>266</v>
      </c>
      <c r="F185" s="128" t="s">
        <v>267</v>
      </c>
      <c r="G185" s="129" t="s">
        <v>141</v>
      </c>
      <c r="H185" s="130">
        <v>727</v>
      </c>
      <c r="I185" s="131"/>
      <c r="J185" s="132">
        <f>ROUND(I185*H185,2)</f>
        <v>0</v>
      </c>
      <c r="K185" s="133"/>
      <c r="L185" s="30"/>
      <c r="M185" s="134" t="s">
        <v>1</v>
      </c>
      <c r="N185" s="135" t="s">
        <v>38</v>
      </c>
      <c r="P185" s="136">
        <f>O185*H185</f>
        <v>0</v>
      </c>
      <c r="Q185" s="136">
        <v>0.1295</v>
      </c>
      <c r="R185" s="136">
        <f>Q185*H185</f>
        <v>94.146500000000003</v>
      </c>
      <c r="S185" s="136">
        <v>0</v>
      </c>
      <c r="T185" s="137">
        <f>S185*H185</f>
        <v>0</v>
      </c>
      <c r="AR185" s="138" t="s">
        <v>116</v>
      </c>
      <c r="AT185" s="138" t="s">
        <v>112</v>
      </c>
      <c r="AU185" s="138" t="s">
        <v>80</v>
      </c>
      <c r="AY185" s="15" t="s">
        <v>110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5" t="s">
        <v>78</v>
      </c>
      <c r="BK185" s="139">
        <f>ROUND(I185*H185,2)</f>
        <v>0</v>
      </c>
      <c r="BL185" s="15" t="s">
        <v>116</v>
      </c>
      <c r="BM185" s="138" t="s">
        <v>268</v>
      </c>
    </row>
    <row r="186" spans="2:65" s="1" customFormat="1" ht="16.5" customHeight="1">
      <c r="B186" s="30"/>
      <c r="C186" s="155" t="s">
        <v>269</v>
      </c>
      <c r="D186" s="155" t="s">
        <v>197</v>
      </c>
      <c r="E186" s="156" t="s">
        <v>270</v>
      </c>
      <c r="F186" s="157" t="s">
        <v>271</v>
      </c>
      <c r="G186" s="158" t="s">
        <v>141</v>
      </c>
      <c r="H186" s="159">
        <v>741.54</v>
      </c>
      <c r="I186" s="160"/>
      <c r="J186" s="161">
        <f>ROUND(I186*H186,2)</f>
        <v>0</v>
      </c>
      <c r="K186" s="162"/>
      <c r="L186" s="163"/>
      <c r="M186" s="164" t="s">
        <v>1</v>
      </c>
      <c r="N186" s="165" t="s">
        <v>38</v>
      </c>
      <c r="P186" s="136">
        <f>O186*H186</f>
        <v>0</v>
      </c>
      <c r="Q186" s="136">
        <v>4.4999999999999998E-2</v>
      </c>
      <c r="R186" s="136">
        <f>Q186*H186</f>
        <v>33.369299999999996</v>
      </c>
      <c r="S186" s="136">
        <v>0</v>
      </c>
      <c r="T186" s="137">
        <f>S186*H186</f>
        <v>0</v>
      </c>
      <c r="AR186" s="138" t="s">
        <v>150</v>
      </c>
      <c r="AT186" s="138" t="s">
        <v>197</v>
      </c>
      <c r="AU186" s="138" t="s">
        <v>80</v>
      </c>
      <c r="AY186" s="15" t="s">
        <v>110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5" t="s">
        <v>78</v>
      </c>
      <c r="BK186" s="139">
        <f>ROUND(I186*H186,2)</f>
        <v>0</v>
      </c>
      <c r="BL186" s="15" t="s">
        <v>116</v>
      </c>
      <c r="BM186" s="138" t="s">
        <v>272</v>
      </c>
    </row>
    <row r="187" spans="2:65" s="12" customFormat="1" ht="11.25">
      <c r="B187" s="140"/>
      <c r="D187" s="141" t="s">
        <v>118</v>
      </c>
      <c r="F187" s="143" t="s">
        <v>273</v>
      </c>
      <c r="H187" s="144">
        <v>741.54</v>
      </c>
      <c r="I187" s="145"/>
      <c r="L187" s="140"/>
      <c r="M187" s="146"/>
      <c r="T187" s="147"/>
      <c r="AT187" s="142" t="s">
        <v>118</v>
      </c>
      <c r="AU187" s="142" t="s">
        <v>80</v>
      </c>
      <c r="AV187" s="12" t="s">
        <v>80</v>
      </c>
      <c r="AW187" s="12" t="s">
        <v>4</v>
      </c>
      <c r="AX187" s="12" t="s">
        <v>78</v>
      </c>
      <c r="AY187" s="142" t="s">
        <v>110</v>
      </c>
    </row>
    <row r="188" spans="2:65" s="1" customFormat="1" ht="24.2" customHeight="1">
      <c r="B188" s="30"/>
      <c r="C188" s="126" t="s">
        <v>274</v>
      </c>
      <c r="D188" s="126" t="s">
        <v>112</v>
      </c>
      <c r="E188" s="127" t="s">
        <v>275</v>
      </c>
      <c r="F188" s="128" t="s">
        <v>276</v>
      </c>
      <c r="G188" s="129" t="s">
        <v>147</v>
      </c>
      <c r="H188" s="130">
        <v>54.524999999999999</v>
      </c>
      <c r="I188" s="131"/>
      <c r="J188" s="132">
        <f>ROUND(I188*H188,2)</f>
        <v>0</v>
      </c>
      <c r="K188" s="133"/>
      <c r="L188" s="30"/>
      <c r="M188" s="134" t="s">
        <v>1</v>
      </c>
      <c r="N188" s="135" t="s">
        <v>38</v>
      </c>
      <c r="P188" s="136">
        <f>O188*H188</f>
        <v>0</v>
      </c>
      <c r="Q188" s="136">
        <v>2.2563399999999998</v>
      </c>
      <c r="R188" s="136">
        <f>Q188*H188</f>
        <v>123.02693849999999</v>
      </c>
      <c r="S188" s="136">
        <v>0</v>
      </c>
      <c r="T188" s="137">
        <f>S188*H188</f>
        <v>0</v>
      </c>
      <c r="AR188" s="138" t="s">
        <v>116</v>
      </c>
      <c r="AT188" s="138" t="s">
        <v>112</v>
      </c>
      <c r="AU188" s="138" t="s">
        <v>80</v>
      </c>
      <c r="AY188" s="15" t="s">
        <v>110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5" t="s">
        <v>78</v>
      </c>
      <c r="BK188" s="139">
        <f>ROUND(I188*H188,2)</f>
        <v>0</v>
      </c>
      <c r="BL188" s="15" t="s">
        <v>116</v>
      </c>
      <c r="BM188" s="138" t="s">
        <v>277</v>
      </c>
    </row>
    <row r="189" spans="2:65" s="12" customFormat="1" ht="11.25">
      <c r="B189" s="140"/>
      <c r="D189" s="141" t="s">
        <v>118</v>
      </c>
      <c r="E189" s="142" t="s">
        <v>1</v>
      </c>
      <c r="F189" s="143" t="s">
        <v>278</v>
      </c>
      <c r="H189" s="144">
        <v>54.524999999999999</v>
      </c>
      <c r="I189" s="145"/>
      <c r="L189" s="140"/>
      <c r="M189" s="146"/>
      <c r="T189" s="147"/>
      <c r="AT189" s="142" t="s">
        <v>118</v>
      </c>
      <c r="AU189" s="142" t="s">
        <v>80</v>
      </c>
      <c r="AV189" s="12" t="s">
        <v>80</v>
      </c>
      <c r="AW189" s="12" t="s">
        <v>30</v>
      </c>
      <c r="AX189" s="12" t="s">
        <v>78</v>
      </c>
      <c r="AY189" s="142" t="s">
        <v>110</v>
      </c>
    </row>
    <row r="190" spans="2:65" s="1" customFormat="1" ht="24.2" customHeight="1">
      <c r="B190" s="30"/>
      <c r="C190" s="126" t="s">
        <v>279</v>
      </c>
      <c r="D190" s="126" t="s">
        <v>112</v>
      </c>
      <c r="E190" s="127" t="s">
        <v>280</v>
      </c>
      <c r="F190" s="128" t="s">
        <v>281</v>
      </c>
      <c r="G190" s="129" t="s">
        <v>141</v>
      </c>
      <c r="H190" s="130">
        <v>31.7</v>
      </c>
      <c r="I190" s="131"/>
      <c r="J190" s="132">
        <f>ROUND(I190*H190,2)</f>
        <v>0</v>
      </c>
      <c r="K190" s="133"/>
      <c r="L190" s="30"/>
      <c r="M190" s="134" t="s">
        <v>1</v>
      </c>
      <c r="N190" s="135" t="s">
        <v>38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116</v>
      </c>
      <c r="AT190" s="138" t="s">
        <v>112</v>
      </c>
      <c r="AU190" s="138" t="s">
        <v>80</v>
      </c>
      <c r="AY190" s="15" t="s">
        <v>110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5" t="s">
        <v>78</v>
      </c>
      <c r="BK190" s="139">
        <f>ROUND(I190*H190,2)</f>
        <v>0</v>
      </c>
      <c r="BL190" s="15" t="s">
        <v>116</v>
      </c>
      <c r="BM190" s="138" t="s">
        <v>282</v>
      </c>
    </row>
    <row r="191" spans="2:65" s="12" customFormat="1" ht="22.5">
      <c r="B191" s="140"/>
      <c r="D191" s="141" t="s">
        <v>118</v>
      </c>
      <c r="E191" s="142" t="s">
        <v>1</v>
      </c>
      <c r="F191" s="143" t="s">
        <v>283</v>
      </c>
      <c r="H191" s="144">
        <v>31.7</v>
      </c>
      <c r="I191" s="145"/>
      <c r="L191" s="140"/>
      <c r="M191" s="146"/>
      <c r="T191" s="147"/>
      <c r="AT191" s="142" t="s">
        <v>118</v>
      </c>
      <c r="AU191" s="142" t="s">
        <v>80</v>
      </c>
      <c r="AV191" s="12" t="s">
        <v>80</v>
      </c>
      <c r="AW191" s="12" t="s">
        <v>30</v>
      </c>
      <c r="AX191" s="12" t="s">
        <v>78</v>
      </c>
      <c r="AY191" s="142" t="s">
        <v>110</v>
      </c>
    </row>
    <row r="192" spans="2:65" s="1" customFormat="1" ht="24.2" customHeight="1">
      <c r="B192" s="30"/>
      <c r="C192" s="126" t="s">
        <v>284</v>
      </c>
      <c r="D192" s="126" t="s">
        <v>112</v>
      </c>
      <c r="E192" s="127" t="s">
        <v>285</v>
      </c>
      <c r="F192" s="128" t="s">
        <v>286</v>
      </c>
      <c r="G192" s="129" t="s">
        <v>141</v>
      </c>
      <c r="H192" s="130">
        <v>31.7</v>
      </c>
      <c r="I192" s="131"/>
      <c r="J192" s="132">
        <f>ROUND(I192*H192,2)</f>
        <v>0</v>
      </c>
      <c r="K192" s="133"/>
      <c r="L192" s="30"/>
      <c r="M192" s="134" t="s">
        <v>1</v>
      </c>
      <c r="N192" s="135" t="s">
        <v>38</v>
      </c>
      <c r="P192" s="136">
        <f>O192*H192</f>
        <v>0</v>
      </c>
      <c r="Q192" s="136">
        <v>5.0000000000000002E-5</v>
      </c>
      <c r="R192" s="136">
        <f>Q192*H192</f>
        <v>1.585E-3</v>
      </c>
      <c r="S192" s="136">
        <v>0</v>
      </c>
      <c r="T192" s="137">
        <f>S192*H192</f>
        <v>0</v>
      </c>
      <c r="AR192" s="138" t="s">
        <v>116</v>
      </c>
      <c r="AT192" s="138" t="s">
        <v>112</v>
      </c>
      <c r="AU192" s="138" t="s">
        <v>80</v>
      </c>
      <c r="AY192" s="15" t="s">
        <v>110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5" t="s">
        <v>78</v>
      </c>
      <c r="BK192" s="139">
        <f>ROUND(I192*H192,2)</f>
        <v>0</v>
      </c>
      <c r="BL192" s="15" t="s">
        <v>116</v>
      </c>
      <c r="BM192" s="138" t="s">
        <v>287</v>
      </c>
    </row>
    <row r="193" spans="2:65" s="1" customFormat="1" ht="16.5" customHeight="1">
      <c r="B193" s="30"/>
      <c r="C193" s="126" t="s">
        <v>288</v>
      </c>
      <c r="D193" s="126" t="s">
        <v>112</v>
      </c>
      <c r="E193" s="127" t="s">
        <v>289</v>
      </c>
      <c r="F193" s="128" t="s">
        <v>290</v>
      </c>
      <c r="G193" s="129" t="s">
        <v>141</v>
      </c>
      <c r="H193" s="130">
        <v>31.7</v>
      </c>
      <c r="I193" s="131"/>
      <c r="J193" s="132">
        <f>ROUND(I193*H193,2)</f>
        <v>0</v>
      </c>
      <c r="K193" s="133"/>
      <c r="L193" s="30"/>
      <c r="M193" s="134" t="s">
        <v>1</v>
      </c>
      <c r="N193" s="135" t="s">
        <v>38</v>
      </c>
      <c r="P193" s="136">
        <f>O193*H193</f>
        <v>0</v>
      </c>
      <c r="Q193" s="136">
        <v>0</v>
      </c>
      <c r="R193" s="136">
        <f>Q193*H193</f>
        <v>0</v>
      </c>
      <c r="S193" s="136">
        <v>0</v>
      </c>
      <c r="T193" s="137">
        <f>S193*H193</f>
        <v>0</v>
      </c>
      <c r="AR193" s="138" t="s">
        <v>116</v>
      </c>
      <c r="AT193" s="138" t="s">
        <v>112</v>
      </c>
      <c r="AU193" s="138" t="s">
        <v>80</v>
      </c>
      <c r="AY193" s="15" t="s">
        <v>110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5" t="s">
        <v>78</v>
      </c>
      <c r="BK193" s="139">
        <f>ROUND(I193*H193,2)</f>
        <v>0</v>
      </c>
      <c r="BL193" s="15" t="s">
        <v>116</v>
      </c>
      <c r="BM193" s="138" t="s">
        <v>291</v>
      </c>
    </row>
    <row r="194" spans="2:65" s="1" customFormat="1" ht="24.2" customHeight="1">
      <c r="B194" s="30"/>
      <c r="C194" s="126" t="s">
        <v>292</v>
      </c>
      <c r="D194" s="126" t="s">
        <v>112</v>
      </c>
      <c r="E194" s="127" t="s">
        <v>293</v>
      </c>
      <c r="F194" s="128" t="s">
        <v>294</v>
      </c>
      <c r="G194" s="129" t="s">
        <v>250</v>
      </c>
      <c r="H194" s="130">
        <v>4</v>
      </c>
      <c r="I194" s="131"/>
      <c r="J194" s="132">
        <f>ROUND(I194*H194,2)</f>
        <v>0</v>
      </c>
      <c r="K194" s="133"/>
      <c r="L194" s="30"/>
      <c r="M194" s="134" t="s">
        <v>1</v>
      </c>
      <c r="N194" s="135" t="s">
        <v>38</v>
      </c>
      <c r="P194" s="136">
        <f>O194*H194</f>
        <v>0</v>
      </c>
      <c r="Q194" s="136">
        <v>1.6167899999999999</v>
      </c>
      <c r="R194" s="136">
        <f>Q194*H194</f>
        <v>6.4671599999999998</v>
      </c>
      <c r="S194" s="136">
        <v>0</v>
      </c>
      <c r="T194" s="137">
        <f>S194*H194</f>
        <v>0</v>
      </c>
      <c r="AR194" s="138" t="s">
        <v>116</v>
      </c>
      <c r="AT194" s="138" t="s">
        <v>112</v>
      </c>
      <c r="AU194" s="138" t="s">
        <v>80</v>
      </c>
      <c r="AY194" s="15" t="s">
        <v>110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5" t="s">
        <v>78</v>
      </c>
      <c r="BK194" s="139">
        <f>ROUND(I194*H194,2)</f>
        <v>0</v>
      </c>
      <c r="BL194" s="15" t="s">
        <v>116</v>
      </c>
      <c r="BM194" s="138" t="s">
        <v>295</v>
      </c>
    </row>
    <row r="195" spans="2:65" s="12" customFormat="1" ht="11.25">
      <c r="B195" s="140"/>
      <c r="D195" s="141" t="s">
        <v>118</v>
      </c>
      <c r="E195" s="142" t="s">
        <v>1</v>
      </c>
      <c r="F195" s="143" t="s">
        <v>296</v>
      </c>
      <c r="H195" s="144">
        <v>4</v>
      </c>
      <c r="I195" s="145"/>
      <c r="L195" s="140"/>
      <c r="M195" s="146"/>
      <c r="T195" s="147"/>
      <c r="AT195" s="142" t="s">
        <v>118</v>
      </c>
      <c r="AU195" s="142" t="s">
        <v>80</v>
      </c>
      <c r="AV195" s="12" t="s">
        <v>80</v>
      </c>
      <c r="AW195" s="12" t="s">
        <v>30</v>
      </c>
      <c r="AX195" s="12" t="s">
        <v>78</v>
      </c>
      <c r="AY195" s="142" t="s">
        <v>110</v>
      </c>
    </row>
    <row r="196" spans="2:65" s="11" customFormat="1" ht="22.9" customHeight="1">
      <c r="B196" s="114"/>
      <c r="D196" s="115" t="s">
        <v>72</v>
      </c>
      <c r="E196" s="124" t="s">
        <v>297</v>
      </c>
      <c r="F196" s="124" t="s">
        <v>298</v>
      </c>
      <c r="I196" s="117"/>
      <c r="J196" s="125">
        <f>BK196</f>
        <v>0</v>
      </c>
      <c r="L196" s="114"/>
      <c r="M196" s="119"/>
      <c r="P196" s="120">
        <f>SUM(P197:P207)</f>
        <v>0</v>
      </c>
      <c r="R196" s="120">
        <f>SUM(R197:R207)</f>
        <v>0</v>
      </c>
      <c r="T196" s="121">
        <f>SUM(T197:T207)</f>
        <v>0</v>
      </c>
      <c r="AR196" s="115" t="s">
        <v>78</v>
      </c>
      <c r="AT196" s="122" t="s">
        <v>72</v>
      </c>
      <c r="AU196" s="122" t="s">
        <v>78</v>
      </c>
      <c r="AY196" s="115" t="s">
        <v>110</v>
      </c>
      <c r="BK196" s="123">
        <f>SUM(BK197:BK207)</f>
        <v>0</v>
      </c>
    </row>
    <row r="197" spans="2:65" s="1" customFormat="1" ht="21.75" customHeight="1">
      <c r="B197" s="30"/>
      <c r="C197" s="126" t="s">
        <v>299</v>
      </c>
      <c r="D197" s="126" t="s">
        <v>112</v>
      </c>
      <c r="E197" s="127" t="s">
        <v>300</v>
      </c>
      <c r="F197" s="128" t="s">
        <v>301</v>
      </c>
      <c r="G197" s="129" t="s">
        <v>172</v>
      </c>
      <c r="H197" s="130">
        <v>765.76400000000001</v>
      </c>
      <c r="I197" s="131"/>
      <c r="J197" s="132">
        <f>ROUND(I197*H197,2)</f>
        <v>0</v>
      </c>
      <c r="K197" s="133"/>
      <c r="L197" s="30"/>
      <c r="M197" s="134" t="s">
        <v>1</v>
      </c>
      <c r="N197" s="135" t="s">
        <v>38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116</v>
      </c>
      <c r="AT197" s="138" t="s">
        <v>112</v>
      </c>
      <c r="AU197" s="138" t="s">
        <v>80</v>
      </c>
      <c r="AY197" s="15" t="s">
        <v>110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5" t="s">
        <v>78</v>
      </c>
      <c r="BK197" s="139">
        <f>ROUND(I197*H197,2)</f>
        <v>0</v>
      </c>
      <c r="BL197" s="15" t="s">
        <v>116</v>
      </c>
      <c r="BM197" s="138" t="s">
        <v>302</v>
      </c>
    </row>
    <row r="198" spans="2:65" s="1" customFormat="1" ht="24.2" customHeight="1">
      <c r="B198" s="30"/>
      <c r="C198" s="126" t="s">
        <v>303</v>
      </c>
      <c r="D198" s="126" t="s">
        <v>112</v>
      </c>
      <c r="E198" s="127" t="s">
        <v>304</v>
      </c>
      <c r="F198" s="128" t="s">
        <v>305</v>
      </c>
      <c r="G198" s="129" t="s">
        <v>172</v>
      </c>
      <c r="H198" s="130">
        <v>13017.987999999999</v>
      </c>
      <c r="I198" s="131"/>
      <c r="J198" s="132">
        <f>ROUND(I198*H198,2)</f>
        <v>0</v>
      </c>
      <c r="K198" s="133"/>
      <c r="L198" s="30"/>
      <c r="M198" s="134" t="s">
        <v>1</v>
      </c>
      <c r="N198" s="135" t="s">
        <v>38</v>
      </c>
      <c r="P198" s="136">
        <f>O198*H198</f>
        <v>0</v>
      </c>
      <c r="Q198" s="136">
        <v>0</v>
      </c>
      <c r="R198" s="136">
        <f>Q198*H198</f>
        <v>0</v>
      </c>
      <c r="S198" s="136">
        <v>0</v>
      </c>
      <c r="T198" s="137">
        <f>S198*H198</f>
        <v>0</v>
      </c>
      <c r="AR198" s="138" t="s">
        <v>116</v>
      </c>
      <c r="AT198" s="138" t="s">
        <v>112</v>
      </c>
      <c r="AU198" s="138" t="s">
        <v>80</v>
      </c>
      <c r="AY198" s="15" t="s">
        <v>110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5" t="s">
        <v>78</v>
      </c>
      <c r="BK198" s="139">
        <f>ROUND(I198*H198,2)</f>
        <v>0</v>
      </c>
      <c r="BL198" s="15" t="s">
        <v>116</v>
      </c>
      <c r="BM198" s="138" t="s">
        <v>306</v>
      </c>
    </row>
    <row r="199" spans="2:65" s="12" customFormat="1" ht="11.25">
      <c r="B199" s="140"/>
      <c r="D199" s="141" t="s">
        <v>118</v>
      </c>
      <c r="F199" s="143" t="s">
        <v>307</v>
      </c>
      <c r="H199" s="144">
        <v>13017.987999999999</v>
      </c>
      <c r="I199" s="145"/>
      <c r="L199" s="140"/>
      <c r="M199" s="146"/>
      <c r="T199" s="147"/>
      <c r="AT199" s="142" t="s">
        <v>118</v>
      </c>
      <c r="AU199" s="142" t="s">
        <v>80</v>
      </c>
      <c r="AV199" s="12" t="s">
        <v>80</v>
      </c>
      <c r="AW199" s="12" t="s">
        <v>4</v>
      </c>
      <c r="AX199" s="12" t="s">
        <v>78</v>
      </c>
      <c r="AY199" s="142" t="s">
        <v>110</v>
      </c>
    </row>
    <row r="200" spans="2:65" s="1" customFormat="1" ht="37.9" customHeight="1">
      <c r="B200" s="30"/>
      <c r="C200" s="126" t="s">
        <v>308</v>
      </c>
      <c r="D200" s="126" t="s">
        <v>112</v>
      </c>
      <c r="E200" s="127" t="s">
        <v>309</v>
      </c>
      <c r="F200" s="128" t="s">
        <v>310</v>
      </c>
      <c r="G200" s="129" t="s">
        <v>172</v>
      </c>
      <c r="H200" s="130">
        <v>151.84</v>
      </c>
      <c r="I200" s="131"/>
      <c r="J200" s="132">
        <f>ROUND(I200*H200,2)</f>
        <v>0</v>
      </c>
      <c r="K200" s="133"/>
      <c r="L200" s="30"/>
      <c r="M200" s="134" t="s">
        <v>1</v>
      </c>
      <c r="N200" s="135" t="s">
        <v>38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116</v>
      </c>
      <c r="AT200" s="138" t="s">
        <v>112</v>
      </c>
      <c r="AU200" s="138" t="s">
        <v>80</v>
      </c>
      <c r="AY200" s="15" t="s">
        <v>110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5" t="s">
        <v>78</v>
      </c>
      <c r="BK200" s="139">
        <f>ROUND(I200*H200,2)</f>
        <v>0</v>
      </c>
      <c r="BL200" s="15" t="s">
        <v>116</v>
      </c>
      <c r="BM200" s="138" t="s">
        <v>311</v>
      </c>
    </row>
    <row r="201" spans="2:65" s="12" customFormat="1" ht="11.25">
      <c r="B201" s="140"/>
      <c r="D201" s="141" t="s">
        <v>118</v>
      </c>
      <c r="E201" s="142" t="s">
        <v>1</v>
      </c>
      <c r="F201" s="143" t="s">
        <v>312</v>
      </c>
      <c r="H201" s="144">
        <v>151.84</v>
      </c>
      <c r="I201" s="145"/>
      <c r="L201" s="140"/>
      <c r="M201" s="146"/>
      <c r="T201" s="147"/>
      <c r="AT201" s="142" t="s">
        <v>118</v>
      </c>
      <c r="AU201" s="142" t="s">
        <v>80</v>
      </c>
      <c r="AV201" s="12" t="s">
        <v>80</v>
      </c>
      <c r="AW201" s="12" t="s">
        <v>30</v>
      </c>
      <c r="AX201" s="12" t="s">
        <v>78</v>
      </c>
      <c r="AY201" s="142" t="s">
        <v>110</v>
      </c>
    </row>
    <row r="202" spans="2:65" s="1" customFormat="1" ht="44.25" customHeight="1">
      <c r="B202" s="30"/>
      <c r="C202" s="126" t="s">
        <v>313</v>
      </c>
      <c r="D202" s="126" t="s">
        <v>112</v>
      </c>
      <c r="E202" s="127" t="s">
        <v>314</v>
      </c>
      <c r="F202" s="128" t="s">
        <v>315</v>
      </c>
      <c r="G202" s="129" t="s">
        <v>172</v>
      </c>
      <c r="H202" s="130">
        <v>410.16</v>
      </c>
      <c r="I202" s="131"/>
      <c r="J202" s="132">
        <f>ROUND(I202*H202,2)</f>
        <v>0</v>
      </c>
      <c r="K202" s="133"/>
      <c r="L202" s="30"/>
      <c r="M202" s="134" t="s">
        <v>1</v>
      </c>
      <c r="N202" s="135" t="s">
        <v>38</v>
      </c>
      <c r="P202" s="136">
        <f>O202*H202</f>
        <v>0</v>
      </c>
      <c r="Q202" s="136">
        <v>0</v>
      </c>
      <c r="R202" s="136">
        <f>Q202*H202</f>
        <v>0</v>
      </c>
      <c r="S202" s="136">
        <v>0</v>
      </c>
      <c r="T202" s="137">
        <f>S202*H202</f>
        <v>0</v>
      </c>
      <c r="AR202" s="138" t="s">
        <v>116</v>
      </c>
      <c r="AT202" s="138" t="s">
        <v>112</v>
      </c>
      <c r="AU202" s="138" t="s">
        <v>80</v>
      </c>
      <c r="AY202" s="15" t="s">
        <v>110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5" t="s">
        <v>78</v>
      </c>
      <c r="BK202" s="139">
        <f>ROUND(I202*H202,2)</f>
        <v>0</v>
      </c>
      <c r="BL202" s="15" t="s">
        <v>116</v>
      </c>
      <c r="BM202" s="138" t="s">
        <v>316</v>
      </c>
    </row>
    <row r="203" spans="2:65" s="12" customFormat="1" ht="11.25">
      <c r="B203" s="140"/>
      <c r="D203" s="141" t="s">
        <v>118</v>
      </c>
      <c r="E203" s="142" t="s">
        <v>1</v>
      </c>
      <c r="F203" s="143" t="s">
        <v>317</v>
      </c>
      <c r="H203" s="144">
        <v>765.76400000000001</v>
      </c>
      <c r="I203" s="145"/>
      <c r="L203" s="140"/>
      <c r="M203" s="146"/>
      <c r="T203" s="147"/>
      <c r="AT203" s="142" t="s">
        <v>118</v>
      </c>
      <c r="AU203" s="142" t="s">
        <v>80</v>
      </c>
      <c r="AV203" s="12" t="s">
        <v>80</v>
      </c>
      <c r="AW203" s="12" t="s">
        <v>30</v>
      </c>
      <c r="AX203" s="12" t="s">
        <v>73</v>
      </c>
      <c r="AY203" s="142" t="s">
        <v>110</v>
      </c>
    </row>
    <row r="204" spans="2:65" s="12" customFormat="1" ht="11.25">
      <c r="B204" s="140"/>
      <c r="D204" s="141" t="s">
        <v>118</v>
      </c>
      <c r="E204" s="142" t="s">
        <v>1</v>
      </c>
      <c r="F204" s="143" t="s">
        <v>318</v>
      </c>
      <c r="H204" s="144">
        <v>-355.60399999999998</v>
      </c>
      <c r="I204" s="145"/>
      <c r="L204" s="140"/>
      <c r="M204" s="146"/>
      <c r="T204" s="147"/>
      <c r="AT204" s="142" t="s">
        <v>118</v>
      </c>
      <c r="AU204" s="142" t="s">
        <v>80</v>
      </c>
      <c r="AV204" s="12" t="s">
        <v>80</v>
      </c>
      <c r="AW204" s="12" t="s">
        <v>30</v>
      </c>
      <c r="AX204" s="12" t="s">
        <v>73</v>
      </c>
      <c r="AY204" s="142" t="s">
        <v>110</v>
      </c>
    </row>
    <row r="205" spans="2:65" s="13" customFormat="1" ht="11.25">
      <c r="B205" s="148"/>
      <c r="D205" s="141" t="s">
        <v>118</v>
      </c>
      <c r="E205" s="149" t="s">
        <v>1</v>
      </c>
      <c r="F205" s="150" t="s">
        <v>129</v>
      </c>
      <c r="H205" s="151">
        <v>410.16</v>
      </c>
      <c r="I205" s="152"/>
      <c r="L205" s="148"/>
      <c r="M205" s="153"/>
      <c r="T205" s="154"/>
      <c r="AT205" s="149" t="s">
        <v>118</v>
      </c>
      <c r="AU205" s="149" t="s">
        <v>80</v>
      </c>
      <c r="AV205" s="13" t="s">
        <v>116</v>
      </c>
      <c r="AW205" s="13" t="s">
        <v>30</v>
      </c>
      <c r="AX205" s="13" t="s">
        <v>78</v>
      </c>
      <c r="AY205" s="149" t="s">
        <v>110</v>
      </c>
    </row>
    <row r="206" spans="2:65" s="1" customFormat="1" ht="44.25" customHeight="1">
      <c r="B206" s="30"/>
      <c r="C206" s="126" t="s">
        <v>319</v>
      </c>
      <c r="D206" s="126" t="s">
        <v>112</v>
      </c>
      <c r="E206" s="127" t="s">
        <v>320</v>
      </c>
      <c r="F206" s="128" t="s">
        <v>321</v>
      </c>
      <c r="G206" s="129" t="s">
        <v>172</v>
      </c>
      <c r="H206" s="130">
        <v>203.76400000000001</v>
      </c>
      <c r="I206" s="131"/>
      <c r="J206" s="132">
        <f>ROUND(I206*H206,2)</f>
        <v>0</v>
      </c>
      <c r="K206" s="133"/>
      <c r="L206" s="30"/>
      <c r="M206" s="134" t="s">
        <v>1</v>
      </c>
      <c r="N206" s="135" t="s">
        <v>38</v>
      </c>
      <c r="P206" s="136">
        <f>O206*H206</f>
        <v>0</v>
      </c>
      <c r="Q206" s="136">
        <v>0</v>
      </c>
      <c r="R206" s="136">
        <f>Q206*H206</f>
        <v>0</v>
      </c>
      <c r="S206" s="136">
        <v>0</v>
      </c>
      <c r="T206" s="137">
        <f>S206*H206</f>
        <v>0</v>
      </c>
      <c r="AR206" s="138" t="s">
        <v>116</v>
      </c>
      <c r="AT206" s="138" t="s">
        <v>112</v>
      </c>
      <c r="AU206" s="138" t="s">
        <v>80</v>
      </c>
      <c r="AY206" s="15" t="s">
        <v>110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5" t="s">
        <v>78</v>
      </c>
      <c r="BK206" s="139">
        <f>ROUND(I206*H206,2)</f>
        <v>0</v>
      </c>
      <c r="BL206" s="15" t="s">
        <v>116</v>
      </c>
      <c r="BM206" s="138" t="s">
        <v>322</v>
      </c>
    </row>
    <row r="207" spans="2:65" s="12" customFormat="1" ht="11.25">
      <c r="B207" s="140"/>
      <c r="D207" s="141" t="s">
        <v>118</v>
      </c>
      <c r="E207" s="142" t="s">
        <v>1</v>
      </c>
      <c r="F207" s="143" t="s">
        <v>323</v>
      </c>
      <c r="H207" s="144">
        <v>203.76400000000001</v>
      </c>
      <c r="I207" s="145"/>
      <c r="L207" s="140"/>
      <c r="M207" s="146"/>
      <c r="T207" s="147"/>
      <c r="AT207" s="142" t="s">
        <v>118</v>
      </c>
      <c r="AU207" s="142" t="s">
        <v>80</v>
      </c>
      <c r="AV207" s="12" t="s">
        <v>80</v>
      </c>
      <c r="AW207" s="12" t="s">
        <v>30</v>
      </c>
      <c r="AX207" s="12" t="s">
        <v>78</v>
      </c>
      <c r="AY207" s="142" t="s">
        <v>110</v>
      </c>
    </row>
    <row r="208" spans="2:65" s="11" customFormat="1" ht="22.9" customHeight="1">
      <c r="B208" s="114"/>
      <c r="D208" s="115" t="s">
        <v>72</v>
      </c>
      <c r="E208" s="124" t="s">
        <v>324</v>
      </c>
      <c r="F208" s="124" t="s">
        <v>325</v>
      </c>
      <c r="I208" s="117"/>
      <c r="J208" s="125">
        <f>BK208</f>
        <v>0</v>
      </c>
      <c r="L208" s="114"/>
      <c r="M208" s="119"/>
      <c r="P208" s="120">
        <f>P209</f>
        <v>0</v>
      </c>
      <c r="R208" s="120">
        <f>R209</f>
        <v>0</v>
      </c>
      <c r="T208" s="121">
        <f>T209</f>
        <v>0</v>
      </c>
      <c r="AR208" s="115" t="s">
        <v>78</v>
      </c>
      <c r="AT208" s="122" t="s">
        <v>72</v>
      </c>
      <c r="AU208" s="122" t="s">
        <v>78</v>
      </c>
      <c r="AY208" s="115" t="s">
        <v>110</v>
      </c>
      <c r="BK208" s="123">
        <f>BK209</f>
        <v>0</v>
      </c>
    </row>
    <row r="209" spans="2:65" s="1" customFormat="1" ht="24.2" customHeight="1">
      <c r="B209" s="30"/>
      <c r="C209" s="126" t="s">
        <v>326</v>
      </c>
      <c r="D209" s="126" t="s">
        <v>112</v>
      </c>
      <c r="E209" s="127" t="s">
        <v>327</v>
      </c>
      <c r="F209" s="128" t="s">
        <v>328</v>
      </c>
      <c r="G209" s="129" t="s">
        <v>172</v>
      </c>
      <c r="H209" s="130">
        <v>858.06299999999999</v>
      </c>
      <c r="I209" s="131"/>
      <c r="J209" s="132">
        <f>ROUND(I209*H209,2)</f>
        <v>0</v>
      </c>
      <c r="K209" s="133"/>
      <c r="L209" s="30"/>
      <c r="M209" s="134" t="s">
        <v>1</v>
      </c>
      <c r="N209" s="135" t="s">
        <v>38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116</v>
      </c>
      <c r="AT209" s="138" t="s">
        <v>112</v>
      </c>
      <c r="AU209" s="138" t="s">
        <v>80</v>
      </c>
      <c r="AY209" s="15" t="s">
        <v>110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5" t="s">
        <v>78</v>
      </c>
      <c r="BK209" s="139">
        <f>ROUND(I209*H209,2)</f>
        <v>0</v>
      </c>
      <c r="BL209" s="15" t="s">
        <v>116</v>
      </c>
      <c r="BM209" s="138" t="s">
        <v>329</v>
      </c>
    </row>
    <row r="210" spans="2:65" s="11" customFormat="1" ht="25.9" customHeight="1">
      <c r="B210" s="114"/>
      <c r="D210" s="115" t="s">
        <v>72</v>
      </c>
      <c r="E210" s="116" t="s">
        <v>330</v>
      </c>
      <c r="F210" s="116" t="s">
        <v>331</v>
      </c>
      <c r="I210" s="117"/>
      <c r="J210" s="118">
        <f>BK210</f>
        <v>0</v>
      </c>
      <c r="L210" s="114"/>
      <c r="M210" s="119"/>
      <c r="P210" s="120">
        <f>SUM(P211:P213)</f>
        <v>0</v>
      </c>
      <c r="R210" s="120">
        <f>SUM(R211:R213)</f>
        <v>0</v>
      </c>
      <c r="T210" s="121">
        <f>SUM(T211:T213)</f>
        <v>0</v>
      </c>
      <c r="AR210" s="115" t="s">
        <v>134</v>
      </c>
      <c r="AT210" s="122" t="s">
        <v>72</v>
      </c>
      <c r="AU210" s="122" t="s">
        <v>73</v>
      </c>
      <c r="AY210" s="115" t="s">
        <v>110</v>
      </c>
      <c r="BK210" s="123">
        <f>SUM(BK211:BK213)</f>
        <v>0</v>
      </c>
    </row>
    <row r="211" spans="2:65" s="1" customFormat="1" ht="16.5" customHeight="1">
      <c r="B211" s="30"/>
      <c r="C211" s="126" t="s">
        <v>332</v>
      </c>
      <c r="D211" s="126" t="s">
        <v>112</v>
      </c>
      <c r="E211" s="127" t="s">
        <v>333</v>
      </c>
      <c r="F211" s="128" t="s">
        <v>334</v>
      </c>
      <c r="G211" s="129" t="s">
        <v>335</v>
      </c>
      <c r="H211" s="130">
        <v>1</v>
      </c>
      <c r="I211" s="131"/>
      <c r="J211" s="132">
        <f>ROUND(I211*H211,2)</f>
        <v>0</v>
      </c>
      <c r="K211" s="133"/>
      <c r="L211" s="30"/>
      <c r="M211" s="134" t="s">
        <v>1</v>
      </c>
      <c r="N211" s="135" t="s">
        <v>38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336</v>
      </c>
      <c r="AT211" s="138" t="s">
        <v>112</v>
      </c>
      <c r="AU211" s="138" t="s">
        <v>78</v>
      </c>
      <c r="AY211" s="15" t="s">
        <v>110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5" t="s">
        <v>78</v>
      </c>
      <c r="BK211" s="139">
        <f>ROUND(I211*H211,2)</f>
        <v>0</v>
      </c>
      <c r="BL211" s="15" t="s">
        <v>336</v>
      </c>
      <c r="BM211" s="138" t="s">
        <v>337</v>
      </c>
    </row>
    <row r="212" spans="2:65" s="1" customFormat="1" ht="24.2" customHeight="1">
      <c r="B212" s="30"/>
      <c r="C212" s="126" t="s">
        <v>338</v>
      </c>
      <c r="D212" s="126" t="s">
        <v>112</v>
      </c>
      <c r="E212" s="127" t="s">
        <v>339</v>
      </c>
      <c r="F212" s="128" t="s">
        <v>340</v>
      </c>
      <c r="G212" s="129" t="s">
        <v>335</v>
      </c>
      <c r="H212" s="130">
        <v>1</v>
      </c>
      <c r="I212" s="131"/>
      <c r="J212" s="132">
        <f>ROUND(I212*H212,2)</f>
        <v>0</v>
      </c>
      <c r="K212" s="133"/>
      <c r="L212" s="30"/>
      <c r="M212" s="134" t="s">
        <v>1</v>
      </c>
      <c r="N212" s="135" t="s">
        <v>38</v>
      </c>
      <c r="P212" s="136">
        <f>O212*H212</f>
        <v>0</v>
      </c>
      <c r="Q212" s="136">
        <v>0</v>
      </c>
      <c r="R212" s="136">
        <f>Q212*H212</f>
        <v>0</v>
      </c>
      <c r="S212" s="136">
        <v>0</v>
      </c>
      <c r="T212" s="137">
        <f>S212*H212</f>
        <v>0</v>
      </c>
      <c r="AR212" s="138" t="s">
        <v>336</v>
      </c>
      <c r="AT212" s="138" t="s">
        <v>112</v>
      </c>
      <c r="AU212" s="138" t="s">
        <v>78</v>
      </c>
      <c r="AY212" s="15" t="s">
        <v>110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5" t="s">
        <v>78</v>
      </c>
      <c r="BK212" s="139">
        <f>ROUND(I212*H212,2)</f>
        <v>0</v>
      </c>
      <c r="BL212" s="15" t="s">
        <v>336</v>
      </c>
      <c r="BM212" s="138" t="s">
        <v>341</v>
      </c>
    </row>
    <row r="213" spans="2:65" s="1" customFormat="1" ht="16.5" customHeight="1">
      <c r="B213" s="30"/>
      <c r="C213" s="126" t="s">
        <v>342</v>
      </c>
      <c r="D213" s="126" t="s">
        <v>112</v>
      </c>
      <c r="E213" s="127" t="s">
        <v>343</v>
      </c>
      <c r="F213" s="128" t="s">
        <v>344</v>
      </c>
      <c r="G213" s="129" t="s">
        <v>335</v>
      </c>
      <c r="H213" s="130">
        <v>1</v>
      </c>
      <c r="I213" s="131"/>
      <c r="J213" s="132">
        <f>ROUND(I213*H213,2)</f>
        <v>0</v>
      </c>
      <c r="K213" s="133"/>
      <c r="L213" s="30"/>
      <c r="M213" s="166" t="s">
        <v>1</v>
      </c>
      <c r="N213" s="167" t="s">
        <v>38</v>
      </c>
      <c r="O213" s="168"/>
      <c r="P213" s="169">
        <f>O213*H213</f>
        <v>0</v>
      </c>
      <c r="Q213" s="169">
        <v>0</v>
      </c>
      <c r="R213" s="169">
        <f>Q213*H213</f>
        <v>0</v>
      </c>
      <c r="S213" s="169">
        <v>0</v>
      </c>
      <c r="T213" s="170">
        <f>S213*H213</f>
        <v>0</v>
      </c>
      <c r="AR213" s="138" t="s">
        <v>336</v>
      </c>
      <c r="AT213" s="138" t="s">
        <v>112</v>
      </c>
      <c r="AU213" s="138" t="s">
        <v>78</v>
      </c>
      <c r="AY213" s="15" t="s">
        <v>110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5" t="s">
        <v>78</v>
      </c>
      <c r="BK213" s="139">
        <f>ROUND(I213*H213,2)</f>
        <v>0</v>
      </c>
      <c r="BL213" s="15" t="s">
        <v>336</v>
      </c>
      <c r="BM213" s="138" t="s">
        <v>345</v>
      </c>
    </row>
    <row r="214" spans="2:65" s="1" customFormat="1" ht="6.95" customHeight="1">
      <c r="B214" s="42"/>
      <c r="C214" s="43"/>
      <c r="D214" s="43"/>
      <c r="E214" s="43"/>
      <c r="F214" s="43"/>
      <c r="G214" s="43"/>
      <c r="H214" s="43"/>
      <c r="I214" s="43"/>
      <c r="J214" s="43"/>
      <c r="K214" s="43"/>
      <c r="L214" s="30"/>
    </row>
  </sheetData>
  <sheetProtection algorithmName="SHA-512" hashValue="/6GKbGnZBgjUgBTIq1xvIHxBvrXetGjJlptgAMFBXpMvNv8C7pZWa0ah0pPpNnvXS2OXE3VHaxWn9XdPoycG3A==" saltValue="7hCqCMiGs/JdxngiKO5yj+XgR5uUH8QO17to6e2fggtSnHB41uga0EL4Ix9EyuOB34Yp+5Hf8LhNFq/HurIFiA==" spinCount="100000" sheet="1" objects="1" scenarios="1" formatColumns="0" formatRows="0" autoFilter="0"/>
  <autoFilter ref="C119:K213" xr:uid="{00000000-0009-0000-0000-000001000000}"/>
  <mergeCells count="6">
    <mergeCell ref="L2:V2"/>
    <mergeCell ref="E7:H7"/>
    <mergeCell ref="E16:H16"/>
    <mergeCell ref="E25:H25"/>
    <mergeCell ref="E85:H85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N18 - Benešov - chodní...</vt:lpstr>
      <vt:lpstr>'N18 - Benešov - chodní...'!Názvy_tisku</vt:lpstr>
      <vt:lpstr>'Rekapitulace stavby'!Názvy_tisku</vt:lpstr>
      <vt:lpstr>'N18 - Benešov - chodní...'!Oblast_tisku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2025-05-29T13:58:56Z</dcterms:created>
  <dcterms:modified xsi:type="dcterms:W3CDTF">2025-05-29T22:09:22Z</dcterms:modified>
</cp:coreProperties>
</file>