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U:\Veřejné zakázky 2025\VZ Stavební práce\VZMR\Nová komunikace mezi ulicemi Dukelská a Karla Nového, Benešov\"/>
    </mc:Choice>
  </mc:AlternateContent>
  <xr:revisionPtr revIDLastSave="0" documentId="8_{3B9F2ADD-520D-4012-A539-D76DA41D42F0}" xr6:coauthVersionLast="36" xr6:coauthVersionMax="36" xr10:uidLastSave="{00000000-0000-0000-0000-000000000000}"/>
  <bookViews>
    <workbookView xWindow="0" yWindow="0" windowWidth="21570" windowHeight="7890" firstSheet="1" activeTab="4" xr2:uid="{00000000-000D-0000-FFFF-FFFF00000000}"/>
  </bookViews>
  <sheets>
    <sheet name="Rekapitulace stavby" sheetId="1" r:id="rId1"/>
    <sheet name="VOP k ceně díla" sheetId="18" r:id="rId2"/>
    <sheet name="SO 101 Komunikace " sheetId="22" r:id="rId3"/>
    <sheet name="SO 401 VO " sheetId="23" r:id="rId4"/>
    <sheet name="SO 402 Chráničky" sheetId="24" r:id="rId5"/>
    <sheet name="SO 701 - Vegetační úpravy" sheetId="11" r:id="rId6"/>
    <sheet name="SO 702 - Městský mobiliář" sheetId="12" r:id="rId7"/>
    <sheet name="SO 901 -DIO obj." sheetId="25" r:id="rId8"/>
    <sheet name="SO 902 - Návrh DIO" sheetId="14" r:id="rId9"/>
    <sheet name="VON - Vedlejší a ostatní ..._01" sheetId="15" r:id="rId10"/>
    <sheet name="Seznam figur" sheetId="16" r:id="rId11"/>
    <sheet name="Pokyny pro vyplnění" sheetId="17" r:id="rId12"/>
  </sheets>
  <definedNames>
    <definedName name="_xlnm._FilterDatabase" localSheetId="5" hidden="1">'SO 701 - Vegetační úpravy'!$C$87:$K$211</definedName>
    <definedName name="_xlnm._FilterDatabase" localSheetId="6" hidden="1">'SO 702 - Městský mobiliář'!$C$87:$K$105</definedName>
    <definedName name="_xlnm._FilterDatabase" localSheetId="8" hidden="1">'SO 902 - Návrh DIO'!$C$86:$K$112</definedName>
    <definedName name="_xlnm._FilterDatabase" localSheetId="9" hidden="1">'VON - Vedlejší a ostatní ..._01'!$C$91:$K$121</definedName>
    <definedName name="_xlnm.Print_Titles" localSheetId="0">'Rekapitulace stavby'!$52:$52</definedName>
    <definedName name="_xlnm.Print_Titles" localSheetId="10">'Seznam figur'!$9:$9</definedName>
    <definedName name="_xlnm.Print_Titles" localSheetId="5">'SO 701 - Vegetační úpravy'!$87:$87</definedName>
    <definedName name="_xlnm.Print_Titles" localSheetId="6">'SO 702 - Městský mobiliář'!$87:$87</definedName>
    <definedName name="_xlnm.Print_Titles" localSheetId="8">'SO 902 - Návrh DIO'!$86:$86</definedName>
    <definedName name="_xlnm.Print_Titles" localSheetId="9">'VON - Vedlejší a ostatní ..._01'!$91:$91</definedName>
    <definedName name="_xlnm.Print_Area" localSheetId="11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stavby'!$C$42:$AQ$63</definedName>
    <definedName name="_xlnm.Print_Area" localSheetId="10">'Seznam figur'!$C$4:$G$155</definedName>
    <definedName name="_xlnm.Print_Area" localSheetId="5">'SO 701 - Vegetační úpravy'!$C$4:$J$41,'SO 701 - Vegetační úpravy'!$C$47:$J$67,'SO 701 - Vegetační úpravy'!$C$73:$K$211</definedName>
    <definedName name="_xlnm.Print_Area" localSheetId="6">'SO 702 - Městský mobiliář'!$C$4:$J$41,'SO 702 - Městský mobiliář'!$C$47:$J$67,'SO 702 - Městský mobiliář'!$C$73:$K$105</definedName>
    <definedName name="_xlnm.Print_Area" localSheetId="8">'SO 902 - Návrh DIO'!$C$4:$J$41,'SO 902 - Návrh DIO'!$C$47:$J$66,'SO 902 - Návrh DIO'!$C$72:$K$112</definedName>
    <definedName name="_xlnm.Print_Area" localSheetId="9">'VON - Vedlejší a ostatní ..._01'!$C$4:$J$41,'VON - Vedlejší a ostatní ..._01'!$C$47:$J$71,'VON - Vedlejší a ostatní ..._01'!$C$77:$K$121</definedName>
    <definedName name="_xlnm.Print_Area" localSheetId="1">'VOP k ceně díla'!$A$1:$F$29</definedName>
  </definedNames>
  <calcPr calcId="191029"/>
</workbook>
</file>

<file path=xl/calcChain.xml><?xml version="1.0" encoding="utf-8"?>
<calcChain xmlns="http://schemas.openxmlformats.org/spreadsheetml/2006/main">
  <c r="H114" i="11" l="1"/>
  <c r="H102" i="11"/>
  <c r="BK104" i="25" l="1"/>
  <c r="BI104" i="25"/>
  <c r="BH104" i="25"/>
  <c r="BG104" i="25"/>
  <c r="BF104" i="25"/>
  <c r="T104" i="25"/>
  <c r="R104" i="25"/>
  <c r="P104" i="25"/>
  <c r="J104" i="25"/>
  <c r="BE104" i="25" s="1"/>
  <c r="BK101" i="25"/>
  <c r="BI101" i="25"/>
  <c r="BH101" i="25"/>
  <c r="BG101" i="25"/>
  <c r="BF101" i="25"/>
  <c r="T101" i="25"/>
  <c r="R101" i="25"/>
  <c r="P101" i="25"/>
  <c r="J101" i="25"/>
  <c r="BE101" i="25" s="1"/>
  <c r="BK96" i="25"/>
  <c r="BI96" i="25"/>
  <c r="BH96" i="25"/>
  <c r="BG96" i="25"/>
  <c r="BF96" i="25"/>
  <c r="T96" i="25"/>
  <c r="R96" i="25"/>
  <c r="P96" i="25"/>
  <c r="J96" i="25"/>
  <c r="BE96" i="25" s="1"/>
  <c r="BK90" i="25"/>
  <c r="BI90" i="25"/>
  <c r="BH90" i="25"/>
  <c r="BG90" i="25"/>
  <c r="BF90" i="25"/>
  <c r="T90" i="25"/>
  <c r="T89" i="25" s="1"/>
  <c r="T88" i="25" s="1"/>
  <c r="T87" i="25" s="1"/>
  <c r="R90" i="25"/>
  <c r="R89" i="25" s="1"/>
  <c r="R88" i="25" s="1"/>
  <c r="R87" i="25" s="1"/>
  <c r="P90" i="25"/>
  <c r="P89" i="25" s="1"/>
  <c r="P88" i="25" s="1"/>
  <c r="P87" i="25" s="1"/>
  <c r="J90" i="25"/>
  <c r="BE90" i="25" s="1"/>
  <c r="J84" i="25"/>
  <c r="J83" i="25"/>
  <c r="F83" i="25"/>
  <c r="F81" i="25"/>
  <c r="E79" i="25"/>
  <c r="J59" i="25"/>
  <c r="J58" i="25"/>
  <c r="F58" i="25"/>
  <c r="F56" i="25"/>
  <c r="E54" i="25"/>
  <c r="J39" i="25"/>
  <c r="J38" i="25"/>
  <c r="J37" i="25"/>
  <c r="J20" i="25"/>
  <c r="E20" i="25"/>
  <c r="F84" i="25" s="1"/>
  <c r="J19" i="25"/>
  <c r="J14" i="25"/>
  <c r="J56" i="25" s="1"/>
  <c r="E7" i="25"/>
  <c r="E50" i="25" s="1"/>
  <c r="J97" i="15"/>
  <c r="BK128" i="22"/>
  <c r="BI128" i="22"/>
  <c r="BH128" i="22"/>
  <c r="BG128" i="22"/>
  <c r="BF128" i="22"/>
  <c r="T128" i="22"/>
  <c r="R128" i="22"/>
  <c r="P128" i="22"/>
  <c r="J128" i="22"/>
  <c r="BE128" i="22" s="1"/>
  <c r="BK124" i="22"/>
  <c r="BI124" i="22"/>
  <c r="BH124" i="22"/>
  <c r="BG124" i="22"/>
  <c r="BF124" i="22"/>
  <c r="T124" i="22"/>
  <c r="R124" i="22"/>
  <c r="P124" i="22"/>
  <c r="J124" i="22"/>
  <c r="BE124" i="22" s="1"/>
  <c r="BK120" i="22"/>
  <c r="BI120" i="22"/>
  <c r="BH120" i="22"/>
  <c r="BG120" i="22"/>
  <c r="BF120" i="22"/>
  <c r="T120" i="22"/>
  <c r="R120" i="22"/>
  <c r="P120" i="22"/>
  <c r="J120" i="22"/>
  <c r="BE120" i="22" s="1"/>
  <c r="BK116" i="22"/>
  <c r="BI116" i="22"/>
  <c r="BH116" i="22"/>
  <c r="BG116" i="22"/>
  <c r="BF116" i="22"/>
  <c r="T116" i="22"/>
  <c r="R116" i="22"/>
  <c r="P116" i="22"/>
  <c r="J116" i="22"/>
  <c r="BE116" i="22" s="1"/>
  <c r="BK111" i="22"/>
  <c r="BI111" i="22"/>
  <c r="BH111" i="22"/>
  <c r="BG111" i="22"/>
  <c r="BF111" i="22"/>
  <c r="T111" i="22"/>
  <c r="R111" i="22"/>
  <c r="P111" i="22"/>
  <c r="J111" i="22"/>
  <c r="BE111" i="22" s="1"/>
  <c r="BI97" i="22"/>
  <c r="BH97" i="22"/>
  <c r="BG97" i="22"/>
  <c r="BF97" i="22"/>
  <c r="J168" i="24"/>
  <c r="BE168" i="24" s="1"/>
  <c r="J160" i="24"/>
  <c r="BE160" i="24" s="1"/>
  <c r="J153" i="24"/>
  <c r="BE153" i="24" s="1"/>
  <c r="J131" i="24"/>
  <c r="BE131" i="24" s="1"/>
  <c r="J163" i="24"/>
  <c r="BE163" i="24" s="1"/>
  <c r="J162" i="24"/>
  <c r="BE162" i="24" s="1"/>
  <c r="J155" i="24"/>
  <c r="BE155" i="24" s="1"/>
  <c r="J149" i="24"/>
  <c r="BE149" i="24" s="1"/>
  <c r="J143" i="24"/>
  <c r="BE143" i="24" s="1"/>
  <c r="J138" i="24"/>
  <c r="BE138" i="24" s="1"/>
  <c r="J133" i="24"/>
  <c r="BE133" i="24" s="1"/>
  <c r="J132" i="24"/>
  <c r="BE132" i="24" s="1"/>
  <c r="J126" i="24"/>
  <c r="BE126" i="24" s="1"/>
  <c r="J121" i="24"/>
  <c r="J119" i="24"/>
  <c r="BE119" i="24" s="1"/>
  <c r="J118" i="24"/>
  <c r="BE118" i="24" s="1"/>
  <c r="J116" i="24"/>
  <c r="BE116" i="24" s="1"/>
  <c r="J112" i="24"/>
  <c r="BE112" i="24" s="1"/>
  <c r="J108" i="24"/>
  <c r="BE108" i="24" s="1"/>
  <c r="J103" i="24"/>
  <c r="BE103" i="24" s="1"/>
  <c r="J98" i="24"/>
  <c r="BE98" i="24" s="1"/>
  <c r="J95" i="24"/>
  <c r="BE95" i="24" s="1"/>
  <c r="J90" i="24"/>
  <c r="BE90" i="24" s="1"/>
  <c r="BK168" i="24"/>
  <c r="BI168" i="24"/>
  <c r="BH168" i="24"/>
  <c r="BG168" i="24"/>
  <c r="BF168" i="24"/>
  <c r="T168" i="24"/>
  <c r="R168" i="24"/>
  <c r="P168" i="24"/>
  <c r="BK163" i="24"/>
  <c r="BI163" i="24"/>
  <c r="BH163" i="24"/>
  <c r="BG163" i="24"/>
  <c r="BF163" i="24"/>
  <c r="T163" i="24"/>
  <c r="R163" i="24"/>
  <c r="P163" i="24"/>
  <c r="BK162" i="24"/>
  <c r="BI162" i="24"/>
  <c r="BH162" i="24"/>
  <c r="BG162" i="24"/>
  <c r="BF162" i="24"/>
  <c r="T162" i="24"/>
  <c r="R162" i="24"/>
  <c r="P162" i="24"/>
  <c r="BK160" i="24"/>
  <c r="BI160" i="24"/>
  <c r="BH160" i="24"/>
  <c r="BG160" i="24"/>
  <c r="BF160" i="24"/>
  <c r="T160" i="24"/>
  <c r="R160" i="24"/>
  <c r="P160" i="24"/>
  <c r="BK155" i="24"/>
  <c r="BI155" i="24"/>
  <c r="BH155" i="24"/>
  <c r="BG155" i="24"/>
  <c r="BF155" i="24"/>
  <c r="T155" i="24"/>
  <c r="R155" i="24"/>
  <c r="P155" i="24"/>
  <c r="BK153" i="24"/>
  <c r="BI153" i="24"/>
  <c r="BH153" i="24"/>
  <c r="BG153" i="24"/>
  <c r="BF153" i="24"/>
  <c r="T153" i="24"/>
  <c r="R153" i="24"/>
  <c r="P153" i="24"/>
  <c r="BK149" i="24"/>
  <c r="BI149" i="24"/>
  <c r="BH149" i="24"/>
  <c r="BG149" i="24"/>
  <c r="BF149" i="24"/>
  <c r="T149" i="24"/>
  <c r="R149" i="24"/>
  <c r="P149" i="24"/>
  <c r="BK143" i="24"/>
  <c r="BI143" i="24"/>
  <c r="BH143" i="24"/>
  <c r="BG143" i="24"/>
  <c r="BF143" i="24"/>
  <c r="T143" i="24"/>
  <c r="R143" i="24"/>
  <c r="P143" i="24"/>
  <c r="BK138" i="24"/>
  <c r="BI138" i="24"/>
  <c r="BH138" i="24"/>
  <c r="BG138" i="24"/>
  <c r="BF138" i="24"/>
  <c r="T138" i="24"/>
  <c r="R138" i="24"/>
  <c r="P138" i="24"/>
  <c r="BK133" i="24"/>
  <c r="BI133" i="24"/>
  <c r="BH133" i="24"/>
  <c r="BG133" i="24"/>
  <c r="BF133" i="24"/>
  <c r="T133" i="24"/>
  <c r="R133" i="24"/>
  <c r="P133" i="24"/>
  <c r="BK132" i="24"/>
  <c r="BI132" i="24"/>
  <c r="BH132" i="24"/>
  <c r="BG132" i="24"/>
  <c r="BF132" i="24"/>
  <c r="T132" i="24"/>
  <c r="R132" i="24"/>
  <c r="P132" i="24"/>
  <c r="BK131" i="24"/>
  <c r="BI131" i="24"/>
  <c r="BH131" i="24"/>
  <c r="BG131" i="24"/>
  <c r="BF131" i="24"/>
  <c r="T131" i="24"/>
  <c r="R131" i="24"/>
  <c r="P131" i="24"/>
  <c r="BK126" i="24"/>
  <c r="BI126" i="24"/>
  <c r="BH126" i="24"/>
  <c r="BG126" i="24"/>
  <c r="BF126" i="24"/>
  <c r="T126" i="24"/>
  <c r="R126" i="24"/>
  <c r="P126" i="24"/>
  <c r="BK121" i="24"/>
  <c r="BI121" i="24"/>
  <c r="BH121" i="24"/>
  <c r="BG121" i="24"/>
  <c r="BF121" i="24"/>
  <c r="T121" i="24"/>
  <c r="R121" i="24"/>
  <c r="P121" i="24"/>
  <c r="BE121" i="24"/>
  <c r="BK119" i="24"/>
  <c r="BI119" i="24"/>
  <c r="BH119" i="24"/>
  <c r="BG119" i="24"/>
  <c r="BF119" i="24"/>
  <c r="T119" i="24"/>
  <c r="R119" i="24"/>
  <c r="P119" i="24"/>
  <c r="BK118" i="24"/>
  <c r="BI118" i="24"/>
  <c r="BH118" i="24"/>
  <c r="BG118" i="24"/>
  <c r="BF118" i="24"/>
  <c r="T118" i="24"/>
  <c r="R118" i="24"/>
  <c r="P118" i="24"/>
  <c r="BK116" i="24"/>
  <c r="BI116" i="24"/>
  <c r="BH116" i="24"/>
  <c r="BG116" i="24"/>
  <c r="BF116" i="24"/>
  <c r="T116" i="24"/>
  <c r="R116" i="24"/>
  <c r="P116" i="24"/>
  <c r="BK112" i="24"/>
  <c r="BI112" i="24"/>
  <c r="BH112" i="24"/>
  <c r="BG112" i="24"/>
  <c r="BF112" i="24"/>
  <c r="T112" i="24"/>
  <c r="R112" i="24"/>
  <c r="P112" i="24"/>
  <c r="BK108" i="24"/>
  <c r="BI108" i="24"/>
  <c r="BH108" i="24"/>
  <c r="BG108" i="24"/>
  <c r="BF108" i="24"/>
  <c r="T108" i="24"/>
  <c r="R108" i="24"/>
  <c r="P108" i="24"/>
  <c r="BK103" i="24"/>
  <c r="BI103" i="24"/>
  <c r="BH103" i="24"/>
  <c r="BG103" i="24"/>
  <c r="BF103" i="24"/>
  <c r="T103" i="24"/>
  <c r="R103" i="24"/>
  <c r="P103" i="24"/>
  <c r="BK98" i="24"/>
  <c r="BI98" i="24"/>
  <c r="BH98" i="24"/>
  <c r="BG98" i="24"/>
  <c r="BF98" i="24"/>
  <c r="T98" i="24"/>
  <c r="R98" i="24"/>
  <c r="P98" i="24"/>
  <c r="BK95" i="24"/>
  <c r="BI95" i="24"/>
  <c r="BH95" i="24"/>
  <c r="BG95" i="24"/>
  <c r="BF95" i="24"/>
  <c r="T95" i="24"/>
  <c r="R95" i="24"/>
  <c r="P95" i="24"/>
  <c r="BK90" i="24"/>
  <c r="BI90" i="24"/>
  <c r="BH90" i="24"/>
  <c r="BG90" i="24"/>
  <c r="BF90" i="24"/>
  <c r="T90" i="24"/>
  <c r="R90" i="24"/>
  <c r="P90" i="24"/>
  <c r="J84" i="24"/>
  <c r="J83" i="24"/>
  <c r="F83" i="24"/>
  <c r="F81" i="24"/>
  <c r="E79" i="24"/>
  <c r="J59" i="24"/>
  <c r="J58" i="24"/>
  <c r="F58" i="24"/>
  <c r="F56" i="24"/>
  <c r="E54" i="24"/>
  <c r="J39" i="24"/>
  <c r="J38" i="24"/>
  <c r="J37" i="24"/>
  <c r="J20" i="24"/>
  <c r="E20" i="24"/>
  <c r="F84" i="24" s="1"/>
  <c r="J19" i="24"/>
  <c r="J14" i="24"/>
  <c r="J56" i="24" s="1"/>
  <c r="E7" i="24"/>
  <c r="E75" i="24" s="1"/>
  <c r="BK283" i="23"/>
  <c r="BI283" i="23"/>
  <c r="BH283" i="23"/>
  <c r="BG283" i="23"/>
  <c r="BF283" i="23"/>
  <c r="T283" i="23"/>
  <c r="R283" i="23"/>
  <c r="P283" i="23"/>
  <c r="J283" i="23"/>
  <c r="BE283" i="23" s="1"/>
  <c r="BK281" i="23"/>
  <c r="BI281" i="23"/>
  <c r="BH281" i="23"/>
  <c r="BG281" i="23"/>
  <c r="BF281" i="23"/>
  <c r="T281" i="23"/>
  <c r="R281" i="23"/>
  <c r="P281" i="23"/>
  <c r="J281" i="23"/>
  <c r="BE281" i="23" s="1"/>
  <c r="BK276" i="23"/>
  <c r="BI276" i="23"/>
  <c r="BH276" i="23"/>
  <c r="BG276" i="23"/>
  <c r="BF276" i="23"/>
  <c r="T276" i="23"/>
  <c r="R276" i="23"/>
  <c r="P276" i="23"/>
  <c r="J276" i="23"/>
  <c r="BE276" i="23" s="1"/>
  <c r="BK274" i="23"/>
  <c r="BI274" i="23"/>
  <c r="BH274" i="23"/>
  <c r="BG274" i="23"/>
  <c r="BF274" i="23"/>
  <c r="T274" i="23"/>
  <c r="R274" i="23"/>
  <c r="P274" i="23"/>
  <c r="J274" i="23"/>
  <c r="BE274" i="23" s="1"/>
  <c r="BK270" i="23"/>
  <c r="BI270" i="23"/>
  <c r="BH270" i="23"/>
  <c r="BG270" i="23"/>
  <c r="BF270" i="23"/>
  <c r="T270" i="23"/>
  <c r="R270" i="23"/>
  <c r="P270" i="23"/>
  <c r="J270" i="23"/>
  <c r="BE270" i="23" s="1"/>
  <c r="BK268" i="23"/>
  <c r="BI268" i="23"/>
  <c r="BH268" i="23"/>
  <c r="BG268" i="23"/>
  <c r="BF268" i="23"/>
  <c r="T268" i="23"/>
  <c r="R268" i="23"/>
  <c r="P268" i="23"/>
  <c r="J268" i="23"/>
  <c r="BE268" i="23" s="1"/>
  <c r="BK267" i="23"/>
  <c r="BI267" i="23"/>
  <c r="BH267" i="23"/>
  <c r="BG267" i="23"/>
  <c r="BF267" i="23"/>
  <c r="T267" i="23"/>
  <c r="R267" i="23"/>
  <c r="P267" i="23"/>
  <c r="J267" i="23"/>
  <c r="BE267" i="23" s="1"/>
  <c r="BK262" i="23"/>
  <c r="BI262" i="23"/>
  <c r="BH262" i="23"/>
  <c r="BG262" i="23"/>
  <c r="BF262" i="23"/>
  <c r="T262" i="23"/>
  <c r="R262" i="23"/>
  <c r="P262" i="23"/>
  <c r="J262" i="23"/>
  <c r="BE262" i="23" s="1"/>
  <c r="BK257" i="23"/>
  <c r="BI257" i="23"/>
  <c r="BH257" i="23"/>
  <c r="BG257" i="23"/>
  <c r="BF257" i="23"/>
  <c r="T257" i="23"/>
  <c r="R257" i="23"/>
  <c r="P257" i="23"/>
  <c r="J257" i="23"/>
  <c r="BE257" i="23" s="1"/>
  <c r="BK252" i="23"/>
  <c r="BI252" i="23"/>
  <c r="BH252" i="23"/>
  <c r="BG252" i="23"/>
  <c r="BF252" i="23"/>
  <c r="T252" i="23"/>
  <c r="R252" i="23"/>
  <c r="P252" i="23"/>
  <c r="J252" i="23"/>
  <c r="BE252" i="23" s="1"/>
  <c r="BK249" i="23"/>
  <c r="BI249" i="23"/>
  <c r="BH249" i="23"/>
  <c r="BG249" i="23"/>
  <c r="BF249" i="23"/>
  <c r="T249" i="23"/>
  <c r="R249" i="23"/>
  <c r="P249" i="23"/>
  <c r="J249" i="23"/>
  <c r="BE249" i="23" s="1"/>
  <c r="BK243" i="23"/>
  <c r="BI243" i="23"/>
  <c r="BH243" i="23"/>
  <c r="BG243" i="23"/>
  <c r="BF243" i="23"/>
  <c r="T243" i="23"/>
  <c r="R243" i="23"/>
  <c r="P243" i="23"/>
  <c r="J243" i="23"/>
  <c r="BE243" i="23" s="1"/>
  <c r="BK237" i="23"/>
  <c r="BI237" i="23"/>
  <c r="BH237" i="23"/>
  <c r="BG237" i="23"/>
  <c r="BF237" i="23"/>
  <c r="T237" i="23"/>
  <c r="R237" i="23"/>
  <c r="P237" i="23"/>
  <c r="J237" i="23"/>
  <c r="BE237" i="23" s="1"/>
  <c r="BK232" i="23"/>
  <c r="BI232" i="23"/>
  <c r="BH232" i="23"/>
  <c r="BG232" i="23"/>
  <c r="BF232" i="23"/>
  <c r="T232" i="23"/>
  <c r="R232" i="23"/>
  <c r="P232" i="23"/>
  <c r="J232" i="23"/>
  <c r="BE232" i="23" s="1"/>
  <c r="BK227" i="23"/>
  <c r="BI227" i="23"/>
  <c r="BH227" i="23"/>
  <c r="BG227" i="23"/>
  <c r="BF227" i="23"/>
  <c r="T227" i="23"/>
  <c r="R227" i="23"/>
  <c r="P227" i="23"/>
  <c r="J227" i="23"/>
  <c r="BE227" i="23" s="1"/>
  <c r="BK225" i="23"/>
  <c r="BI225" i="23"/>
  <c r="BH225" i="23"/>
  <c r="BG225" i="23"/>
  <c r="BF225" i="23"/>
  <c r="T225" i="23"/>
  <c r="R225" i="23"/>
  <c r="P225" i="23"/>
  <c r="J225" i="23"/>
  <c r="BE225" i="23" s="1"/>
  <c r="BK220" i="23"/>
  <c r="BI220" i="23"/>
  <c r="BH220" i="23"/>
  <c r="BG220" i="23"/>
  <c r="BF220" i="23"/>
  <c r="T220" i="23"/>
  <c r="R220" i="23"/>
  <c r="P220" i="23"/>
  <c r="J220" i="23"/>
  <c r="BE220" i="23" s="1"/>
  <c r="BK215" i="23"/>
  <c r="BI215" i="23"/>
  <c r="BH215" i="23"/>
  <c r="BG215" i="23"/>
  <c r="BF215" i="23"/>
  <c r="T215" i="23"/>
  <c r="R215" i="23"/>
  <c r="P215" i="23"/>
  <c r="J215" i="23"/>
  <c r="BE215" i="23" s="1"/>
  <c r="BK210" i="23"/>
  <c r="BI210" i="23"/>
  <c r="BH210" i="23"/>
  <c r="BG210" i="23"/>
  <c r="BF210" i="23"/>
  <c r="T210" i="23"/>
  <c r="R210" i="23"/>
  <c r="P210" i="23"/>
  <c r="J210" i="23"/>
  <c r="BE210" i="23" s="1"/>
  <c r="BK205" i="23"/>
  <c r="BI205" i="23"/>
  <c r="BH205" i="23"/>
  <c r="BG205" i="23"/>
  <c r="BF205" i="23"/>
  <c r="T205" i="23"/>
  <c r="R205" i="23"/>
  <c r="P205" i="23"/>
  <c r="J205" i="23"/>
  <c r="BE205" i="23" s="1"/>
  <c r="BK200" i="23"/>
  <c r="BI200" i="23"/>
  <c r="BH200" i="23"/>
  <c r="BG200" i="23"/>
  <c r="BF200" i="23"/>
  <c r="T200" i="23"/>
  <c r="R200" i="23"/>
  <c r="P200" i="23"/>
  <c r="J200" i="23"/>
  <c r="BE200" i="23" s="1"/>
  <c r="BK195" i="23"/>
  <c r="BI195" i="23"/>
  <c r="BH195" i="23"/>
  <c r="BG195" i="23"/>
  <c r="BF195" i="23"/>
  <c r="T195" i="23"/>
  <c r="R195" i="23"/>
  <c r="P195" i="23"/>
  <c r="J195" i="23"/>
  <c r="BE195" i="23" s="1"/>
  <c r="BK190" i="23"/>
  <c r="BI190" i="23"/>
  <c r="BH190" i="23"/>
  <c r="BG190" i="23"/>
  <c r="BF190" i="23"/>
  <c r="T190" i="23"/>
  <c r="R190" i="23"/>
  <c r="P190" i="23"/>
  <c r="J190" i="23"/>
  <c r="BE190" i="23" s="1"/>
  <c r="BK185" i="23"/>
  <c r="BI185" i="23"/>
  <c r="BH185" i="23"/>
  <c r="BG185" i="23"/>
  <c r="BF185" i="23"/>
  <c r="T185" i="23"/>
  <c r="R185" i="23"/>
  <c r="P185" i="23"/>
  <c r="J185" i="23"/>
  <c r="BE185" i="23" s="1"/>
  <c r="BK181" i="23"/>
  <c r="BI181" i="23"/>
  <c r="BH181" i="23"/>
  <c r="BG181" i="23"/>
  <c r="BF181" i="23"/>
  <c r="T181" i="23"/>
  <c r="R181" i="23"/>
  <c r="P181" i="23"/>
  <c r="J181" i="23"/>
  <c r="BE181" i="23" s="1"/>
  <c r="BK177" i="23"/>
  <c r="BI177" i="23"/>
  <c r="BH177" i="23"/>
  <c r="BG177" i="23"/>
  <c r="BF177" i="23"/>
  <c r="T177" i="23"/>
  <c r="R177" i="23"/>
  <c r="P177" i="23"/>
  <c r="J177" i="23"/>
  <c r="BE177" i="23" s="1"/>
  <c r="BK172" i="23"/>
  <c r="BI172" i="23"/>
  <c r="BH172" i="23"/>
  <c r="BG172" i="23"/>
  <c r="BF172" i="23"/>
  <c r="T172" i="23"/>
  <c r="R172" i="23"/>
  <c r="P172" i="23"/>
  <c r="J172" i="23"/>
  <c r="BE172" i="23" s="1"/>
  <c r="BK167" i="23"/>
  <c r="BI167" i="23"/>
  <c r="BH167" i="23"/>
  <c r="BG167" i="23"/>
  <c r="BF167" i="23"/>
  <c r="T167" i="23"/>
  <c r="R167" i="23"/>
  <c r="P167" i="23"/>
  <c r="J167" i="23"/>
  <c r="BE167" i="23" s="1"/>
  <c r="BK161" i="23"/>
  <c r="BI161" i="23"/>
  <c r="BH161" i="23"/>
  <c r="BG161" i="23"/>
  <c r="BF161" i="23"/>
  <c r="T161" i="23"/>
  <c r="R161" i="23"/>
  <c r="P161" i="23"/>
  <c r="J161" i="23"/>
  <c r="BE161" i="23" s="1"/>
  <c r="BK158" i="23"/>
  <c r="BI158" i="23"/>
  <c r="BH158" i="23"/>
  <c r="BG158" i="23"/>
  <c r="BF158" i="23"/>
  <c r="T158" i="23"/>
  <c r="R158" i="23"/>
  <c r="P158" i="23"/>
  <c r="J158" i="23"/>
  <c r="BE158" i="23" s="1"/>
  <c r="BK154" i="23"/>
  <c r="BI154" i="23"/>
  <c r="BH154" i="23"/>
  <c r="BG154" i="23"/>
  <c r="BF154" i="23"/>
  <c r="T154" i="23"/>
  <c r="R154" i="23"/>
  <c r="P154" i="23"/>
  <c r="J154" i="23"/>
  <c r="BE154" i="23" s="1"/>
  <c r="BK151" i="23"/>
  <c r="BI151" i="23"/>
  <c r="BH151" i="23"/>
  <c r="BG151" i="23"/>
  <c r="BF151" i="23"/>
  <c r="T151" i="23"/>
  <c r="R151" i="23"/>
  <c r="P151" i="23"/>
  <c r="J151" i="23"/>
  <c r="BE151" i="23" s="1"/>
  <c r="BK146" i="23"/>
  <c r="BI146" i="23"/>
  <c r="BH146" i="23"/>
  <c r="BG146" i="23"/>
  <c r="BF146" i="23"/>
  <c r="T146" i="23"/>
  <c r="R146" i="23"/>
  <c r="P146" i="23"/>
  <c r="J146" i="23"/>
  <c r="BE146" i="23" s="1"/>
  <c r="BK142" i="23"/>
  <c r="BI142" i="23"/>
  <c r="BH142" i="23"/>
  <c r="BG142" i="23"/>
  <c r="BF142" i="23"/>
  <c r="T142" i="23"/>
  <c r="R142" i="23"/>
  <c r="P142" i="23"/>
  <c r="J142" i="23"/>
  <c r="BE142" i="23" s="1"/>
  <c r="BK140" i="23"/>
  <c r="BI140" i="23"/>
  <c r="BH140" i="23"/>
  <c r="BG140" i="23"/>
  <c r="BF140" i="23"/>
  <c r="T140" i="23"/>
  <c r="R140" i="23"/>
  <c r="P140" i="23"/>
  <c r="J140" i="23"/>
  <c r="BE140" i="23" s="1"/>
  <c r="BK135" i="23"/>
  <c r="BI135" i="23"/>
  <c r="BH135" i="23"/>
  <c r="BG135" i="23"/>
  <c r="BF135" i="23"/>
  <c r="T135" i="23"/>
  <c r="R135" i="23"/>
  <c r="P135" i="23"/>
  <c r="J135" i="23"/>
  <c r="BE135" i="23" s="1"/>
  <c r="BK131" i="23"/>
  <c r="BI131" i="23"/>
  <c r="BH131" i="23"/>
  <c r="BG131" i="23"/>
  <c r="BF131" i="23"/>
  <c r="T131" i="23"/>
  <c r="R131" i="23"/>
  <c r="P131" i="23"/>
  <c r="J131" i="23"/>
  <c r="BE131" i="23" s="1"/>
  <c r="BK127" i="23"/>
  <c r="BI127" i="23"/>
  <c r="BH127" i="23"/>
  <c r="BG127" i="23"/>
  <c r="BF127" i="23"/>
  <c r="T127" i="23"/>
  <c r="R127" i="23"/>
  <c r="P127" i="23"/>
  <c r="J127" i="23"/>
  <c r="BE127" i="23" s="1"/>
  <c r="BK126" i="23"/>
  <c r="BI126" i="23"/>
  <c r="BH126" i="23"/>
  <c r="BG126" i="23"/>
  <c r="BF126" i="23"/>
  <c r="T126" i="23"/>
  <c r="R126" i="23"/>
  <c r="P126" i="23"/>
  <c r="J126" i="23"/>
  <c r="BE126" i="23" s="1"/>
  <c r="BK125" i="23"/>
  <c r="BI125" i="23"/>
  <c r="BH125" i="23"/>
  <c r="BG125" i="23"/>
  <c r="BF125" i="23"/>
  <c r="T125" i="23"/>
  <c r="R125" i="23"/>
  <c r="P125" i="23"/>
  <c r="J125" i="23"/>
  <c r="BE125" i="23" s="1"/>
  <c r="BK124" i="23"/>
  <c r="BI124" i="23"/>
  <c r="BH124" i="23"/>
  <c r="BG124" i="23"/>
  <c r="BF124" i="23"/>
  <c r="T124" i="23"/>
  <c r="R124" i="23"/>
  <c r="P124" i="23"/>
  <c r="J124" i="23"/>
  <c r="BE124" i="23" s="1"/>
  <c r="BK123" i="23"/>
  <c r="BI123" i="23"/>
  <c r="BH123" i="23"/>
  <c r="BG123" i="23"/>
  <c r="BF123" i="23"/>
  <c r="T123" i="23"/>
  <c r="R123" i="23"/>
  <c r="P123" i="23"/>
  <c r="J123" i="23"/>
  <c r="BE123" i="23" s="1"/>
  <c r="BK119" i="23"/>
  <c r="BI119" i="23"/>
  <c r="BH119" i="23"/>
  <c r="BG119" i="23"/>
  <c r="BF119" i="23"/>
  <c r="T119" i="23"/>
  <c r="R119" i="23"/>
  <c r="P119" i="23"/>
  <c r="J119" i="23"/>
  <c r="BE119" i="23" s="1"/>
  <c r="BK116" i="23"/>
  <c r="BI116" i="23"/>
  <c r="BH116" i="23"/>
  <c r="BG116" i="23"/>
  <c r="BF116" i="23"/>
  <c r="T116" i="23"/>
  <c r="R116" i="23"/>
  <c r="P116" i="23"/>
  <c r="J116" i="23"/>
  <c r="BE116" i="23" s="1"/>
  <c r="BK112" i="23"/>
  <c r="BI112" i="23"/>
  <c r="BH112" i="23"/>
  <c r="BG112" i="23"/>
  <c r="BF112" i="23"/>
  <c r="T112" i="23"/>
  <c r="R112" i="23"/>
  <c r="P112" i="23"/>
  <c r="J112" i="23"/>
  <c r="BE112" i="23" s="1"/>
  <c r="BK111" i="23"/>
  <c r="BI111" i="23"/>
  <c r="BH111" i="23"/>
  <c r="BG111" i="23"/>
  <c r="BF111" i="23"/>
  <c r="T111" i="23"/>
  <c r="R111" i="23"/>
  <c r="P111" i="23"/>
  <c r="J111" i="23"/>
  <c r="BE111" i="23" s="1"/>
  <c r="BK108" i="23"/>
  <c r="BI108" i="23"/>
  <c r="BH108" i="23"/>
  <c r="BG108" i="23"/>
  <c r="BF108" i="23"/>
  <c r="T108" i="23"/>
  <c r="R108" i="23"/>
  <c r="P108" i="23"/>
  <c r="J108" i="23"/>
  <c r="BE108" i="23" s="1"/>
  <c r="BK107" i="23"/>
  <c r="BI107" i="23"/>
  <c r="BH107" i="23"/>
  <c r="BG107" i="23"/>
  <c r="BF107" i="23"/>
  <c r="T107" i="23"/>
  <c r="R107" i="23"/>
  <c r="P107" i="23"/>
  <c r="J107" i="23"/>
  <c r="BE107" i="23" s="1"/>
  <c r="BK101" i="23"/>
  <c r="BI101" i="23"/>
  <c r="BH101" i="23"/>
  <c r="BG101" i="23"/>
  <c r="BF101" i="23"/>
  <c r="T101" i="23"/>
  <c r="R101" i="23"/>
  <c r="P101" i="23"/>
  <c r="J101" i="23"/>
  <c r="BE101" i="23" s="1"/>
  <c r="BK100" i="23"/>
  <c r="BI100" i="23"/>
  <c r="BH100" i="23"/>
  <c r="BG100" i="23"/>
  <c r="BF100" i="23"/>
  <c r="T100" i="23"/>
  <c r="R100" i="23"/>
  <c r="P100" i="23"/>
  <c r="J100" i="23"/>
  <c r="BE100" i="23" s="1"/>
  <c r="BK99" i="23"/>
  <c r="BI99" i="23"/>
  <c r="BH99" i="23"/>
  <c r="BG99" i="23"/>
  <c r="BF99" i="23"/>
  <c r="T99" i="23"/>
  <c r="R99" i="23"/>
  <c r="P99" i="23"/>
  <c r="J99" i="23"/>
  <c r="BE99" i="23" s="1"/>
  <c r="BK92" i="23"/>
  <c r="BI92" i="23"/>
  <c r="BH92" i="23"/>
  <c r="BG92" i="23"/>
  <c r="BF92" i="23"/>
  <c r="T92" i="23"/>
  <c r="R92" i="23"/>
  <c r="P92" i="23"/>
  <c r="J92" i="23"/>
  <c r="BE92" i="23" s="1"/>
  <c r="BK91" i="23"/>
  <c r="BI91" i="23"/>
  <c r="BH91" i="23"/>
  <c r="BG91" i="23"/>
  <c r="BF91" i="23"/>
  <c r="T91" i="23"/>
  <c r="R91" i="23"/>
  <c r="P91" i="23"/>
  <c r="J91" i="23"/>
  <c r="BE91" i="23" s="1"/>
  <c r="J85" i="23"/>
  <c r="J84" i="23"/>
  <c r="F84" i="23"/>
  <c r="F82" i="23"/>
  <c r="E80" i="23"/>
  <c r="J59" i="23"/>
  <c r="J58" i="23"/>
  <c r="F58" i="23"/>
  <c r="F56" i="23"/>
  <c r="E54" i="23"/>
  <c r="J39" i="23"/>
  <c r="J38" i="23"/>
  <c r="J37" i="23"/>
  <c r="J20" i="23"/>
  <c r="E20" i="23"/>
  <c r="F85" i="23" s="1"/>
  <c r="J19" i="23"/>
  <c r="J14" i="23"/>
  <c r="J56" i="23" s="1"/>
  <c r="E7" i="23"/>
  <c r="E76" i="23" s="1"/>
  <c r="BK662" i="22"/>
  <c r="BK661" i="22" s="1"/>
  <c r="BI662" i="22"/>
  <c r="BH662" i="22"/>
  <c r="BG662" i="22"/>
  <c r="BF662" i="22"/>
  <c r="T662" i="22"/>
  <c r="T661" i="22" s="1"/>
  <c r="R662" i="22"/>
  <c r="R661" i="22" s="1"/>
  <c r="P662" i="22"/>
  <c r="P661" i="22" s="1"/>
  <c r="J662" i="22"/>
  <c r="BE662" i="22" s="1"/>
  <c r="BK657" i="22"/>
  <c r="BI657" i="22"/>
  <c r="BH657" i="22"/>
  <c r="BG657" i="22"/>
  <c r="BF657" i="22"/>
  <c r="T657" i="22"/>
  <c r="R657" i="22"/>
  <c r="P657" i="22"/>
  <c r="J657" i="22"/>
  <c r="BE657" i="22" s="1"/>
  <c r="BK653" i="22"/>
  <c r="BI653" i="22"/>
  <c r="BH653" i="22"/>
  <c r="BG653" i="22"/>
  <c r="BF653" i="22"/>
  <c r="T653" i="22"/>
  <c r="R653" i="22"/>
  <c r="P653" i="22"/>
  <c r="J653" i="22"/>
  <c r="BE653" i="22" s="1"/>
  <c r="BK650" i="22"/>
  <c r="BI650" i="22"/>
  <c r="BH650" i="22"/>
  <c r="BG650" i="22"/>
  <c r="BF650" i="22"/>
  <c r="T650" i="22"/>
  <c r="R650" i="22"/>
  <c r="P650" i="22"/>
  <c r="J650" i="22"/>
  <c r="BE650" i="22" s="1"/>
  <c r="BK646" i="22"/>
  <c r="BI646" i="22"/>
  <c r="BH646" i="22"/>
  <c r="BG646" i="22"/>
  <c r="BF646" i="22"/>
  <c r="T646" i="22"/>
  <c r="R646" i="22"/>
  <c r="P646" i="22"/>
  <c r="J646" i="22"/>
  <c r="BE646" i="22" s="1"/>
  <c r="BK642" i="22"/>
  <c r="BI642" i="22"/>
  <c r="BH642" i="22"/>
  <c r="BG642" i="22"/>
  <c r="BF642" i="22"/>
  <c r="T642" i="22"/>
  <c r="R642" i="22"/>
  <c r="P642" i="22"/>
  <c r="J642" i="22"/>
  <c r="BE642" i="22" s="1"/>
  <c r="BK640" i="22"/>
  <c r="BI640" i="22"/>
  <c r="BH640" i="22"/>
  <c r="BG640" i="22"/>
  <c r="BF640" i="22"/>
  <c r="T640" i="22"/>
  <c r="R640" i="22"/>
  <c r="P640" i="22"/>
  <c r="J640" i="22"/>
  <c r="BE640" i="22" s="1"/>
  <c r="BK635" i="22"/>
  <c r="BI635" i="22"/>
  <c r="BH635" i="22"/>
  <c r="BG635" i="22"/>
  <c r="BF635" i="22"/>
  <c r="T635" i="22"/>
  <c r="R635" i="22"/>
  <c r="P635" i="22"/>
  <c r="J635" i="22"/>
  <c r="BE635" i="22" s="1"/>
  <c r="BK631" i="22"/>
  <c r="BI631" i="22"/>
  <c r="BH631" i="22"/>
  <c r="BG631" i="22"/>
  <c r="BF631" i="22"/>
  <c r="T631" i="22"/>
  <c r="R631" i="22"/>
  <c r="P631" i="22"/>
  <c r="J631" i="22"/>
  <c r="BE631" i="22" s="1"/>
  <c r="BK628" i="22"/>
  <c r="BI628" i="22"/>
  <c r="BH628" i="22"/>
  <c r="BG628" i="22"/>
  <c r="BF628" i="22"/>
  <c r="T628" i="22"/>
  <c r="R628" i="22"/>
  <c r="P628" i="22"/>
  <c r="J628" i="22"/>
  <c r="BE628" i="22" s="1"/>
  <c r="BK620" i="22"/>
  <c r="BI620" i="22"/>
  <c r="BH620" i="22"/>
  <c r="BG620" i="22"/>
  <c r="BF620" i="22"/>
  <c r="T620" i="22"/>
  <c r="R620" i="22"/>
  <c r="P620" i="22"/>
  <c r="J620" i="22"/>
  <c r="BE620" i="22" s="1"/>
  <c r="BK618" i="22"/>
  <c r="BI618" i="22"/>
  <c r="BH618" i="22"/>
  <c r="BG618" i="22"/>
  <c r="BF618" i="22"/>
  <c r="T618" i="22"/>
  <c r="R618" i="22"/>
  <c r="P618" i="22"/>
  <c r="J618" i="22"/>
  <c r="BE618" i="22" s="1"/>
  <c r="BK616" i="22"/>
  <c r="BI616" i="22"/>
  <c r="BH616" i="22"/>
  <c r="BG616" i="22"/>
  <c r="BF616" i="22"/>
  <c r="T616" i="22"/>
  <c r="R616" i="22"/>
  <c r="P616" i="22"/>
  <c r="J616" i="22"/>
  <c r="BE616" i="22" s="1"/>
  <c r="BK614" i="22"/>
  <c r="BI614" i="22"/>
  <c r="BH614" i="22"/>
  <c r="BG614" i="22"/>
  <c r="BF614" i="22"/>
  <c r="T614" i="22"/>
  <c r="R614" i="22"/>
  <c r="P614" i="22"/>
  <c r="J614" i="22"/>
  <c r="BE614" i="22" s="1"/>
  <c r="BK612" i="22"/>
  <c r="BI612" i="22"/>
  <c r="BH612" i="22"/>
  <c r="BG612" i="22"/>
  <c r="BF612" i="22"/>
  <c r="T612" i="22"/>
  <c r="R612" i="22"/>
  <c r="P612" i="22"/>
  <c r="J612" i="22"/>
  <c r="BE612" i="22" s="1"/>
  <c r="BK608" i="22"/>
  <c r="BI608" i="22"/>
  <c r="BH608" i="22"/>
  <c r="BG608" i="22"/>
  <c r="BF608" i="22"/>
  <c r="T608" i="22"/>
  <c r="R608" i="22"/>
  <c r="P608" i="22"/>
  <c r="J608" i="22"/>
  <c r="BE608" i="22" s="1"/>
  <c r="BK602" i="22"/>
  <c r="BI602" i="22"/>
  <c r="BH602" i="22"/>
  <c r="BG602" i="22"/>
  <c r="BF602" i="22"/>
  <c r="T602" i="22"/>
  <c r="R602" i="22"/>
  <c r="P602" i="22"/>
  <c r="J602" i="22"/>
  <c r="BE602" i="22" s="1"/>
  <c r="BK598" i="22"/>
  <c r="BI598" i="22"/>
  <c r="BH598" i="22"/>
  <c r="BG598" i="22"/>
  <c r="BF598" i="22"/>
  <c r="T598" i="22"/>
  <c r="R598" i="22"/>
  <c r="P598" i="22"/>
  <c r="J598" i="22"/>
  <c r="BE598" i="22" s="1"/>
  <c r="BK594" i="22"/>
  <c r="BI594" i="22"/>
  <c r="BH594" i="22"/>
  <c r="BG594" i="22"/>
  <c r="BF594" i="22"/>
  <c r="T594" i="22"/>
  <c r="R594" i="22"/>
  <c r="P594" i="22"/>
  <c r="J594" i="22"/>
  <c r="BE594" i="22" s="1"/>
  <c r="BK590" i="22"/>
  <c r="BI590" i="22"/>
  <c r="BH590" i="22"/>
  <c r="BG590" i="22"/>
  <c r="BF590" i="22"/>
  <c r="T590" i="22"/>
  <c r="R590" i="22"/>
  <c r="P590" i="22"/>
  <c r="J590" i="22"/>
  <c r="BE590" i="22" s="1"/>
  <c r="BK586" i="22"/>
  <c r="BI586" i="22"/>
  <c r="BH586" i="22"/>
  <c r="BG586" i="22"/>
  <c r="BF586" i="22"/>
  <c r="T586" i="22"/>
  <c r="R586" i="22"/>
  <c r="P586" i="22"/>
  <c r="J586" i="22"/>
  <c r="BE586" i="22" s="1"/>
  <c r="BK582" i="22"/>
  <c r="BI582" i="22"/>
  <c r="BH582" i="22"/>
  <c r="BG582" i="22"/>
  <c r="BF582" i="22"/>
  <c r="T582" i="22"/>
  <c r="R582" i="22"/>
  <c r="P582" i="22"/>
  <c r="J582" i="22"/>
  <c r="BE582" i="22" s="1"/>
  <c r="BK574" i="22"/>
  <c r="BI574" i="22"/>
  <c r="BH574" i="22"/>
  <c r="BG574" i="22"/>
  <c r="BF574" i="22"/>
  <c r="T574" i="22"/>
  <c r="R574" i="22"/>
  <c r="P574" i="22"/>
  <c r="J574" i="22"/>
  <c r="BE574" i="22" s="1"/>
  <c r="BK558" i="22"/>
  <c r="BI558" i="22"/>
  <c r="BH558" i="22"/>
  <c r="BG558" i="22"/>
  <c r="BF558" i="22"/>
  <c r="T558" i="22"/>
  <c r="R558" i="22"/>
  <c r="P558" i="22"/>
  <c r="J558" i="22"/>
  <c r="BE558" i="22" s="1"/>
  <c r="BK555" i="22"/>
  <c r="BI555" i="22"/>
  <c r="BH555" i="22"/>
  <c r="BG555" i="22"/>
  <c r="BF555" i="22"/>
  <c r="T555" i="22"/>
  <c r="R555" i="22"/>
  <c r="P555" i="22"/>
  <c r="J555" i="22"/>
  <c r="BE555" i="22" s="1"/>
  <c r="BK552" i="22"/>
  <c r="BI552" i="22"/>
  <c r="BH552" i="22"/>
  <c r="BG552" i="22"/>
  <c r="BF552" i="22"/>
  <c r="T552" i="22"/>
  <c r="R552" i="22"/>
  <c r="P552" i="22"/>
  <c r="J552" i="22"/>
  <c r="BE552" i="22" s="1"/>
  <c r="BK539" i="22"/>
  <c r="BI539" i="22"/>
  <c r="BH539" i="22"/>
  <c r="BG539" i="22"/>
  <c r="BF539" i="22"/>
  <c r="T539" i="22"/>
  <c r="R539" i="22"/>
  <c r="P539" i="22"/>
  <c r="J539" i="22"/>
  <c r="BE539" i="22" s="1"/>
  <c r="BK530" i="22"/>
  <c r="BI530" i="22"/>
  <c r="BH530" i="22"/>
  <c r="BG530" i="22"/>
  <c r="BF530" i="22"/>
  <c r="T530" i="22"/>
  <c r="R530" i="22"/>
  <c r="P530" i="22"/>
  <c r="J530" i="22"/>
  <c r="BE530" i="22" s="1"/>
  <c r="BK527" i="22"/>
  <c r="BI527" i="22"/>
  <c r="BH527" i="22"/>
  <c r="BG527" i="22"/>
  <c r="BF527" i="22"/>
  <c r="T527" i="22"/>
  <c r="R527" i="22"/>
  <c r="P527" i="22"/>
  <c r="J527" i="22"/>
  <c r="BE527" i="22" s="1"/>
  <c r="BK524" i="22"/>
  <c r="BI524" i="22"/>
  <c r="BH524" i="22"/>
  <c r="BG524" i="22"/>
  <c r="BF524" i="22"/>
  <c r="T524" i="22"/>
  <c r="R524" i="22"/>
  <c r="P524" i="22"/>
  <c r="J524" i="22"/>
  <c r="BE524" i="22" s="1"/>
  <c r="BK517" i="22"/>
  <c r="BI517" i="22"/>
  <c r="BH517" i="22"/>
  <c r="BG517" i="22"/>
  <c r="BF517" i="22"/>
  <c r="T517" i="22"/>
  <c r="R517" i="22"/>
  <c r="P517" i="22"/>
  <c r="J517" i="22"/>
  <c r="BE517" i="22" s="1"/>
  <c r="BK514" i="22"/>
  <c r="BI514" i="22"/>
  <c r="BH514" i="22"/>
  <c r="BG514" i="22"/>
  <c r="BF514" i="22"/>
  <c r="T514" i="22"/>
  <c r="R514" i="22"/>
  <c r="P514" i="22"/>
  <c r="J514" i="22"/>
  <c r="BE514" i="22" s="1"/>
  <c r="BK508" i="22"/>
  <c r="BI508" i="22"/>
  <c r="BH508" i="22"/>
  <c r="BG508" i="22"/>
  <c r="BF508" i="22"/>
  <c r="T508" i="22"/>
  <c r="R508" i="22"/>
  <c r="P508" i="22"/>
  <c r="J508" i="22"/>
  <c r="BE508" i="22" s="1"/>
  <c r="BK506" i="22"/>
  <c r="BI506" i="22"/>
  <c r="BH506" i="22"/>
  <c r="BG506" i="22"/>
  <c r="BF506" i="22"/>
  <c r="T506" i="22"/>
  <c r="R506" i="22"/>
  <c r="P506" i="22"/>
  <c r="J506" i="22"/>
  <c r="BE506" i="22" s="1"/>
  <c r="BK503" i="22"/>
  <c r="BI503" i="22"/>
  <c r="BH503" i="22"/>
  <c r="BG503" i="22"/>
  <c r="BF503" i="22"/>
  <c r="T503" i="22"/>
  <c r="R503" i="22"/>
  <c r="P503" i="22"/>
  <c r="J503" i="22"/>
  <c r="BE503" i="22" s="1"/>
  <c r="BK497" i="22"/>
  <c r="BI497" i="22"/>
  <c r="BH497" i="22"/>
  <c r="BG497" i="22"/>
  <c r="BF497" i="22"/>
  <c r="T497" i="22"/>
  <c r="R497" i="22"/>
  <c r="P497" i="22"/>
  <c r="J497" i="22"/>
  <c r="BE497" i="22" s="1"/>
  <c r="BK494" i="22"/>
  <c r="BI494" i="22"/>
  <c r="BH494" i="22"/>
  <c r="BG494" i="22"/>
  <c r="BF494" i="22"/>
  <c r="T494" i="22"/>
  <c r="R494" i="22"/>
  <c r="P494" i="22"/>
  <c r="J494" i="22"/>
  <c r="BE494" i="22" s="1"/>
  <c r="BK491" i="22"/>
  <c r="BI491" i="22"/>
  <c r="BH491" i="22"/>
  <c r="BG491" i="22"/>
  <c r="BF491" i="22"/>
  <c r="T491" i="22"/>
  <c r="R491" i="22"/>
  <c r="P491" i="22"/>
  <c r="J491" i="22"/>
  <c r="BE491" i="22" s="1"/>
  <c r="BK484" i="22"/>
  <c r="BI484" i="22"/>
  <c r="BH484" i="22"/>
  <c r="BG484" i="22"/>
  <c r="BF484" i="22"/>
  <c r="T484" i="22"/>
  <c r="R484" i="22"/>
  <c r="P484" i="22"/>
  <c r="J484" i="22"/>
  <c r="BE484" i="22" s="1"/>
  <c r="BK481" i="22"/>
  <c r="BI481" i="22"/>
  <c r="BH481" i="22"/>
  <c r="BG481" i="22"/>
  <c r="BF481" i="22"/>
  <c r="T481" i="22"/>
  <c r="R481" i="22"/>
  <c r="P481" i="22"/>
  <c r="J481" i="22"/>
  <c r="BE481" i="22" s="1"/>
  <c r="BK479" i="22"/>
  <c r="BI479" i="22"/>
  <c r="BH479" i="22"/>
  <c r="BG479" i="22"/>
  <c r="BF479" i="22"/>
  <c r="T479" i="22"/>
  <c r="R479" i="22"/>
  <c r="P479" i="22"/>
  <c r="J479" i="22"/>
  <c r="BE479" i="22" s="1"/>
  <c r="BK474" i="22"/>
  <c r="BI474" i="22"/>
  <c r="BH474" i="22"/>
  <c r="BG474" i="22"/>
  <c r="BF474" i="22"/>
  <c r="T474" i="22"/>
  <c r="R474" i="22"/>
  <c r="P474" i="22"/>
  <c r="J474" i="22"/>
  <c r="BE474" i="22" s="1"/>
  <c r="BK470" i="22"/>
  <c r="BI470" i="22"/>
  <c r="BH470" i="22"/>
  <c r="BG470" i="22"/>
  <c r="BF470" i="22"/>
  <c r="T470" i="22"/>
  <c r="R470" i="22"/>
  <c r="P470" i="22"/>
  <c r="J470" i="22"/>
  <c r="BE470" i="22" s="1"/>
  <c r="BK466" i="22"/>
  <c r="BI466" i="22"/>
  <c r="BH466" i="22"/>
  <c r="BG466" i="22"/>
  <c r="BF466" i="22"/>
  <c r="T466" i="22"/>
  <c r="R466" i="22"/>
  <c r="P466" i="22"/>
  <c r="J466" i="22"/>
  <c r="BE466" i="22" s="1"/>
  <c r="BK465" i="22"/>
  <c r="BI465" i="22"/>
  <c r="BH465" i="22"/>
  <c r="BG465" i="22"/>
  <c r="BF465" i="22"/>
  <c r="T465" i="22"/>
  <c r="R465" i="22"/>
  <c r="P465" i="22"/>
  <c r="J465" i="22"/>
  <c r="BE465" i="22" s="1"/>
  <c r="BK458" i="22"/>
  <c r="BI458" i="22"/>
  <c r="BH458" i="22"/>
  <c r="BG458" i="22"/>
  <c r="BF458" i="22"/>
  <c r="T458" i="22"/>
  <c r="R458" i="22"/>
  <c r="P458" i="22"/>
  <c r="J458" i="22"/>
  <c r="BE458" i="22" s="1"/>
  <c r="BK457" i="22"/>
  <c r="BI457" i="22"/>
  <c r="BH457" i="22"/>
  <c r="BG457" i="22"/>
  <c r="BF457" i="22"/>
  <c r="T457" i="22"/>
  <c r="R457" i="22"/>
  <c r="P457" i="22"/>
  <c r="J457" i="22"/>
  <c r="BE457" i="22" s="1"/>
  <c r="BK456" i="22"/>
  <c r="BI456" i="22"/>
  <c r="BH456" i="22"/>
  <c r="BG456" i="22"/>
  <c r="BF456" i="22"/>
  <c r="T456" i="22"/>
  <c r="R456" i="22"/>
  <c r="P456" i="22"/>
  <c r="J456" i="22"/>
  <c r="BE456" i="22" s="1"/>
  <c r="BK450" i="22"/>
  <c r="BI450" i="22"/>
  <c r="BH450" i="22"/>
  <c r="BG450" i="22"/>
  <c r="BF450" i="22"/>
  <c r="T450" i="22"/>
  <c r="R450" i="22"/>
  <c r="P450" i="22"/>
  <c r="J450" i="22"/>
  <c r="BE450" i="22" s="1"/>
  <c r="BK449" i="22"/>
  <c r="BI449" i="22"/>
  <c r="BH449" i="22"/>
  <c r="BG449" i="22"/>
  <c r="BF449" i="22"/>
  <c r="T449" i="22"/>
  <c r="R449" i="22"/>
  <c r="P449" i="22"/>
  <c r="J449" i="22"/>
  <c r="BE449" i="22" s="1"/>
  <c r="BK448" i="22"/>
  <c r="BI448" i="22"/>
  <c r="BH448" i="22"/>
  <c r="BG448" i="22"/>
  <c r="BF448" i="22"/>
  <c r="T448" i="22"/>
  <c r="R448" i="22"/>
  <c r="P448" i="22"/>
  <c r="J448" i="22"/>
  <c r="BE448" i="22" s="1"/>
  <c r="BK447" i="22"/>
  <c r="BI447" i="22"/>
  <c r="BH447" i="22"/>
  <c r="BG447" i="22"/>
  <c r="BF447" i="22"/>
  <c r="T447" i="22"/>
  <c r="R447" i="22"/>
  <c r="P447" i="22"/>
  <c r="J447" i="22"/>
  <c r="BE447" i="22" s="1"/>
  <c r="BK446" i="22"/>
  <c r="BI446" i="22"/>
  <c r="BH446" i="22"/>
  <c r="BG446" i="22"/>
  <c r="BF446" i="22"/>
  <c r="T446" i="22"/>
  <c r="R446" i="22"/>
  <c r="P446" i="22"/>
  <c r="J446" i="22"/>
  <c r="BE446" i="22" s="1"/>
  <c r="BK437" i="22"/>
  <c r="BI437" i="22"/>
  <c r="BH437" i="22"/>
  <c r="BG437" i="22"/>
  <c r="BF437" i="22"/>
  <c r="T437" i="22"/>
  <c r="R437" i="22"/>
  <c r="P437" i="22"/>
  <c r="J437" i="22"/>
  <c r="BE437" i="22" s="1"/>
  <c r="BK434" i="22"/>
  <c r="BI434" i="22"/>
  <c r="BH434" i="22"/>
  <c r="BG434" i="22"/>
  <c r="BF434" i="22"/>
  <c r="T434" i="22"/>
  <c r="R434" i="22"/>
  <c r="P434" i="22"/>
  <c r="J434" i="22"/>
  <c r="BE434" i="22" s="1"/>
  <c r="BK430" i="22"/>
  <c r="BI430" i="22"/>
  <c r="BH430" i="22"/>
  <c r="BG430" i="22"/>
  <c r="BF430" i="22"/>
  <c r="T430" i="22"/>
  <c r="R430" i="22"/>
  <c r="P430" i="22"/>
  <c r="J430" i="22"/>
  <c r="BE430" i="22" s="1"/>
  <c r="BK428" i="22"/>
  <c r="BI428" i="22"/>
  <c r="BH428" i="22"/>
  <c r="BG428" i="22"/>
  <c r="BF428" i="22"/>
  <c r="T428" i="22"/>
  <c r="R428" i="22"/>
  <c r="P428" i="22"/>
  <c r="J428" i="22"/>
  <c r="BE428" i="22" s="1"/>
  <c r="BK424" i="22"/>
  <c r="BI424" i="22"/>
  <c r="BH424" i="22"/>
  <c r="BG424" i="22"/>
  <c r="BF424" i="22"/>
  <c r="T424" i="22"/>
  <c r="R424" i="22"/>
  <c r="P424" i="22"/>
  <c r="J424" i="22"/>
  <c r="BE424" i="22" s="1"/>
  <c r="BK422" i="22"/>
  <c r="BI422" i="22"/>
  <c r="BH422" i="22"/>
  <c r="BG422" i="22"/>
  <c r="BF422" i="22"/>
  <c r="T422" i="22"/>
  <c r="R422" i="22"/>
  <c r="P422" i="22"/>
  <c r="J422" i="22"/>
  <c r="BE422" i="22" s="1"/>
  <c r="BK418" i="22"/>
  <c r="BI418" i="22"/>
  <c r="BH418" i="22"/>
  <c r="BG418" i="22"/>
  <c r="BF418" i="22"/>
  <c r="T418" i="22"/>
  <c r="R418" i="22"/>
  <c r="P418" i="22"/>
  <c r="J418" i="22"/>
  <c r="BE418" i="22" s="1"/>
  <c r="BK414" i="22"/>
  <c r="BI414" i="22"/>
  <c r="BH414" i="22"/>
  <c r="BG414" i="22"/>
  <c r="BF414" i="22"/>
  <c r="T414" i="22"/>
  <c r="R414" i="22"/>
  <c r="P414" i="22"/>
  <c r="J414" i="22"/>
  <c r="BE414" i="22" s="1"/>
  <c r="BK410" i="22"/>
  <c r="BI410" i="22"/>
  <c r="BH410" i="22"/>
  <c r="BG410" i="22"/>
  <c r="BF410" i="22"/>
  <c r="T410" i="22"/>
  <c r="R410" i="22"/>
  <c r="P410" i="22"/>
  <c r="J410" i="22"/>
  <c r="BE410" i="22" s="1"/>
  <c r="BK408" i="22"/>
  <c r="BI408" i="22"/>
  <c r="BH408" i="22"/>
  <c r="BG408" i="22"/>
  <c r="BF408" i="22"/>
  <c r="T408" i="22"/>
  <c r="R408" i="22"/>
  <c r="P408" i="22"/>
  <c r="J408" i="22"/>
  <c r="BE408" i="22" s="1"/>
  <c r="BK404" i="22"/>
  <c r="BI404" i="22"/>
  <c r="BH404" i="22"/>
  <c r="BG404" i="22"/>
  <c r="BF404" i="22"/>
  <c r="T404" i="22"/>
  <c r="R404" i="22"/>
  <c r="P404" i="22"/>
  <c r="J404" i="22"/>
  <c r="BE404" i="22" s="1"/>
  <c r="BK399" i="22"/>
  <c r="BI399" i="22"/>
  <c r="BH399" i="22"/>
  <c r="BG399" i="22"/>
  <c r="BF399" i="22"/>
  <c r="T399" i="22"/>
  <c r="R399" i="22"/>
  <c r="P399" i="22"/>
  <c r="J399" i="22"/>
  <c r="BE399" i="22" s="1"/>
  <c r="BK395" i="22"/>
  <c r="BI395" i="22"/>
  <c r="BH395" i="22"/>
  <c r="BG395" i="22"/>
  <c r="BF395" i="22"/>
  <c r="T395" i="22"/>
  <c r="R395" i="22"/>
  <c r="P395" i="22"/>
  <c r="J395" i="22"/>
  <c r="BE395" i="22" s="1"/>
  <c r="BK387" i="22"/>
  <c r="BI387" i="22"/>
  <c r="BH387" i="22"/>
  <c r="BG387" i="22"/>
  <c r="BF387" i="22"/>
  <c r="T387" i="22"/>
  <c r="R387" i="22"/>
  <c r="P387" i="22"/>
  <c r="J387" i="22"/>
  <c r="BE387" i="22" s="1"/>
  <c r="BK382" i="22"/>
  <c r="BI382" i="22"/>
  <c r="BH382" i="22"/>
  <c r="BG382" i="22"/>
  <c r="BF382" i="22"/>
  <c r="T382" i="22"/>
  <c r="R382" i="22"/>
  <c r="P382" i="22"/>
  <c r="J382" i="22"/>
  <c r="BE382" i="22" s="1"/>
  <c r="BK373" i="22"/>
  <c r="BI373" i="22"/>
  <c r="BH373" i="22"/>
  <c r="BG373" i="22"/>
  <c r="BF373" i="22"/>
  <c r="T373" i="22"/>
  <c r="R373" i="22"/>
  <c r="P373" i="22"/>
  <c r="J373" i="22"/>
  <c r="BE373" i="22" s="1"/>
  <c r="BK368" i="22"/>
  <c r="BI368" i="22"/>
  <c r="BH368" i="22"/>
  <c r="BG368" i="22"/>
  <c r="BF368" i="22"/>
  <c r="T368" i="22"/>
  <c r="R368" i="22"/>
  <c r="P368" i="22"/>
  <c r="J368" i="22"/>
  <c r="BE368" i="22" s="1"/>
  <c r="BK365" i="22"/>
  <c r="BI365" i="22"/>
  <c r="BH365" i="22"/>
  <c r="BG365" i="22"/>
  <c r="BF365" i="22"/>
  <c r="T365" i="22"/>
  <c r="R365" i="22"/>
  <c r="P365" i="22"/>
  <c r="J365" i="22"/>
  <c r="BE365" i="22" s="1"/>
  <c r="BK362" i="22"/>
  <c r="BI362" i="22"/>
  <c r="BH362" i="22"/>
  <c r="BG362" i="22"/>
  <c r="BF362" i="22"/>
  <c r="T362" i="22"/>
  <c r="R362" i="22"/>
  <c r="P362" i="22"/>
  <c r="J362" i="22"/>
  <c r="BE362" i="22" s="1"/>
  <c r="BK350" i="22"/>
  <c r="BI350" i="22"/>
  <c r="BH350" i="22"/>
  <c r="BG350" i="22"/>
  <c r="BF350" i="22"/>
  <c r="T350" i="22"/>
  <c r="R350" i="22"/>
  <c r="P350" i="22"/>
  <c r="J350" i="22"/>
  <c r="BE350" i="22" s="1"/>
  <c r="BK345" i="22"/>
  <c r="BI345" i="22"/>
  <c r="BH345" i="22"/>
  <c r="BG345" i="22"/>
  <c r="BF345" i="22"/>
  <c r="T345" i="22"/>
  <c r="R345" i="22"/>
  <c r="P345" i="22"/>
  <c r="J345" i="22"/>
  <c r="BE345" i="22" s="1"/>
  <c r="BK343" i="22"/>
  <c r="BI343" i="22"/>
  <c r="BH343" i="22"/>
  <c r="BG343" i="22"/>
  <c r="BF343" i="22"/>
  <c r="T343" i="22"/>
  <c r="R343" i="22"/>
  <c r="P343" i="22"/>
  <c r="J343" i="22"/>
  <c r="BE343" i="22" s="1"/>
  <c r="BK336" i="22"/>
  <c r="BI336" i="22"/>
  <c r="BH336" i="22"/>
  <c r="BG336" i="22"/>
  <c r="BF336" i="22"/>
  <c r="T336" i="22"/>
  <c r="R336" i="22"/>
  <c r="P336" i="22"/>
  <c r="J336" i="22"/>
  <c r="BE336" i="22" s="1"/>
  <c r="BK333" i="22"/>
  <c r="BI333" i="22"/>
  <c r="BH333" i="22"/>
  <c r="BG333" i="22"/>
  <c r="BF333" i="22"/>
  <c r="T333" i="22"/>
  <c r="R333" i="22"/>
  <c r="P333" i="22"/>
  <c r="J333" i="22"/>
  <c r="BE333" i="22" s="1"/>
  <c r="BK328" i="22"/>
  <c r="BI328" i="22"/>
  <c r="BH328" i="22"/>
  <c r="BG328" i="22"/>
  <c r="BF328" i="22"/>
  <c r="T328" i="22"/>
  <c r="R328" i="22"/>
  <c r="P328" i="22"/>
  <c r="J328" i="22"/>
  <c r="BE328" i="22" s="1"/>
  <c r="BK319" i="22"/>
  <c r="BI319" i="22"/>
  <c r="BH319" i="22"/>
  <c r="BG319" i="22"/>
  <c r="BF319" i="22"/>
  <c r="T319" i="22"/>
  <c r="R319" i="22"/>
  <c r="P319" i="22"/>
  <c r="J319" i="22"/>
  <c r="BE319" i="22" s="1"/>
  <c r="BK311" i="22"/>
  <c r="BI311" i="22"/>
  <c r="BH311" i="22"/>
  <c r="BG311" i="22"/>
  <c r="BF311" i="22"/>
  <c r="T311" i="22"/>
  <c r="R311" i="22"/>
  <c r="P311" i="22"/>
  <c r="J311" i="22"/>
  <c r="BE311" i="22" s="1"/>
  <c r="BK303" i="22"/>
  <c r="BI303" i="22"/>
  <c r="BH303" i="22"/>
  <c r="BG303" i="22"/>
  <c r="BF303" i="22"/>
  <c r="T303" i="22"/>
  <c r="R303" i="22"/>
  <c r="P303" i="22"/>
  <c r="J303" i="22"/>
  <c r="BE303" i="22" s="1"/>
  <c r="BK295" i="22"/>
  <c r="BI295" i="22"/>
  <c r="BH295" i="22"/>
  <c r="BG295" i="22"/>
  <c r="BF295" i="22"/>
  <c r="T295" i="22"/>
  <c r="R295" i="22"/>
  <c r="P295" i="22"/>
  <c r="J295" i="22"/>
  <c r="BE295" i="22" s="1"/>
  <c r="BK291" i="22"/>
  <c r="BI291" i="22"/>
  <c r="BH291" i="22"/>
  <c r="BG291" i="22"/>
  <c r="BF291" i="22"/>
  <c r="T291" i="22"/>
  <c r="R291" i="22"/>
  <c r="P291" i="22"/>
  <c r="J291" i="22"/>
  <c r="BE291" i="22" s="1"/>
  <c r="BK275" i="22"/>
  <c r="BI275" i="22"/>
  <c r="BH275" i="22"/>
  <c r="BG275" i="22"/>
  <c r="BF275" i="22"/>
  <c r="T275" i="22"/>
  <c r="R275" i="22"/>
  <c r="P275" i="22"/>
  <c r="J275" i="22"/>
  <c r="BE275" i="22" s="1"/>
  <c r="BK268" i="22"/>
  <c r="BI268" i="22"/>
  <c r="BH268" i="22"/>
  <c r="BG268" i="22"/>
  <c r="BF268" i="22"/>
  <c r="T268" i="22"/>
  <c r="R268" i="22"/>
  <c r="P268" i="22"/>
  <c r="J268" i="22"/>
  <c r="BE268" i="22" s="1"/>
  <c r="BK260" i="22"/>
  <c r="BI260" i="22"/>
  <c r="BH260" i="22"/>
  <c r="BG260" i="22"/>
  <c r="BF260" i="22"/>
  <c r="T260" i="22"/>
  <c r="R260" i="22"/>
  <c r="P260" i="22"/>
  <c r="J260" i="22"/>
  <c r="BE260" i="22" s="1"/>
  <c r="BK249" i="22"/>
  <c r="BI249" i="22"/>
  <c r="BH249" i="22"/>
  <c r="BG249" i="22"/>
  <c r="BF249" i="22"/>
  <c r="T249" i="22"/>
  <c r="R249" i="22"/>
  <c r="P249" i="22"/>
  <c r="J249" i="22"/>
  <c r="BE249" i="22" s="1"/>
  <c r="BK236" i="22"/>
  <c r="BI236" i="22"/>
  <c r="BH236" i="22"/>
  <c r="BG236" i="22"/>
  <c r="BF236" i="22"/>
  <c r="T236" i="22"/>
  <c r="R236" i="22"/>
  <c r="P236" i="22"/>
  <c r="J236" i="22"/>
  <c r="BE236" i="22" s="1"/>
  <c r="BK233" i="22"/>
  <c r="BI233" i="22"/>
  <c r="BH233" i="22"/>
  <c r="BG233" i="22"/>
  <c r="BF233" i="22"/>
  <c r="T233" i="22"/>
  <c r="R233" i="22"/>
  <c r="P233" i="22"/>
  <c r="J233" i="22"/>
  <c r="BE233" i="22" s="1"/>
  <c r="BK230" i="22"/>
  <c r="BI230" i="22"/>
  <c r="BH230" i="22"/>
  <c r="BG230" i="22"/>
  <c r="BF230" i="22"/>
  <c r="T230" i="22"/>
  <c r="R230" i="22"/>
  <c r="P230" i="22"/>
  <c r="J230" i="22"/>
  <c r="BE230" i="22" s="1"/>
  <c r="BK224" i="22"/>
  <c r="BI224" i="22"/>
  <c r="BH224" i="22"/>
  <c r="BG224" i="22"/>
  <c r="BF224" i="22"/>
  <c r="T224" i="22"/>
  <c r="R224" i="22"/>
  <c r="P224" i="22"/>
  <c r="J224" i="22"/>
  <c r="BE224" i="22" s="1"/>
  <c r="BK221" i="22"/>
  <c r="BI221" i="22"/>
  <c r="BH221" i="22"/>
  <c r="BG221" i="22"/>
  <c r="BF221" i="22"/>
  <c r="T221" i="22"/>
  <c r="R221" i="22"/>
  <c r="P221" i="22"/>
  <c r="J221" i="22"/>
  <c r="BE221" i="22" s="1"/>
  <c r="BK216" i="22"/>
  <c r="BI216" i="22"/>
  <c r="BH216" i="22"/>
  <c r="BG216" i="22"/>
  <c r="BF216" i="22"/>
  <c r="T216" i="22"/>
  <c r="R216" i="22"/>
  <c r="P216" i="22"/>
  <c r="J216" i="22"/>
  <c r="BE216" i="22" s="1"/>
  <c r="BK209" i="22"/>
  <c r="BI209" i="22"/>
  <c r="BH209" i="22"/>
  <c r="BG209" i="22"/>
  <c r="BF209" i="22"/>
  <c r="T209" i="22"/>
  <c r="R209" i="22"/>
  <c r="P209" i="22"/>
  <c r="J209" i="22"/>
  <c r="BE209" i="22" s="1"/>
  <c r="BK207" i="22"/>
  <c r="BI207" i="22"/>
  <c r="BH207" i="22"/>
  <c r="BG207" i="22"/>
  <c r="BF207" i="22"/>
  <c r="T207" i="22"/>
  <c r="R207" i="22"/>
  <c r="P207" i="22"/>
  <c r="J207" i="22"/>
  <c r="BE207" i="22" s="1"/>
  <c r="BK201" i="22"/>
  <c r="BI201" i="22"/>
  <c r="BH201" i="22"/>
  <c r="BG201" i="22"/>
  <c r="BF201" i="22"/>
  <c r="T201" i="22"/>
  <c r="R201" i="22"/>
  <c r="P201" i="22"/>
  <c r="J201" i="22"/>
  <c r="BE201" i="22" s="1"/>
  <c r="BK196" i="22"/>
  <c r="BI196" i="22"/>
  <c r="BH196" i="22"/>
  <c r="BG196" i="22"/>
  <c r="BF196" i="22"/>
  <c r="T196" i="22"/>
  <c r="R196" i="22"/>
  <c r="P196" i="22"/>
  <c r="J196" i="22"/>
  <c r="BE196" i="22" s="1"/>
  <c r="BK194" i="22"/>
  <c r="BI194" i="22"/>
  <c r="BH194" i="22"/>
  <c r="BG194" i="22"/>
  <c r="BF194" i="22"/>
  <c r="T194" i="22"/>
  <c r="R194" i="22"/>
  <c r="P194" i="22"/>
  <c r="J194" i="22"/>
  <c r="BE194" i="22" s="1"/>
  <c r="BK183" i="22"/>
  <c r="BI183" i="22"/>
  <c r="BH183" i="22"/>
  <c r="BG183" i="22"/>
  <c r="BF183" i="22"/>
  <c r="T183" i="22"/>
  <c r="R183" i="22"/>
  <c r="P183" i="22"/>
  <c r="J183" i="22"/>
  <c r="BE183" i="22" s="1"/>
  <c r="BK173" i="22"/>
  <c r="BI173" i="22"/>
  <c r="BH173" i="22"/>
  <c r="BG173" i="22"/>
  <c r="BF173" i="22"/>
  <c r="T173" i="22"/>
  <c r="R173" i="22"/>
  <c r="P173" i="22"/>
  <c r="J173" i="22"/>
  <c r="BE173" i="22" s="1"/>
  <c r="BK169" i="22"/>
  <c r="BI169" i="22"/>
  <c r="BH169" i="22"/>
  <c r="BG169" i="22"/>
  <c r="BF169" i="22"/>
  <c r="T169" i="22"/>
  <c r="R169" i="22"/>
  <c r="P169" i="22"/>
  <c r="J169" i="22"/>
  <c r="BE169" i="22" s="1"/>
  <c r="BK165" i="22"/>
  <c r="BI165" i="22"/>
  <c r="BH165" i="22"/>
  <c r="BG165" i="22"/>
  <c r="BF165" i="22"/>
  <c r="T165" i="22"/>
  <c r="R165" i="22"/>
  <c r="P165" i="22"/>
  <c r="J165" i="22"/>
  <c r="BE165" i="22" s="1"/>
  <c r="BK159" i="22"/>
  <c r="BI159" i="22"/>
  <c r="BH159" i="22"/>
  <c r="BG159" i="22"/>
  <c r="BF159" i="22"/>
  <c r="T159" i="22"/>
  <c r="R159" i="22"/>
  <c r="P159" i="22"/>
  <c r="J159" i="22"/>
  <c r="BE159" i="22" s="1"/>
  <c r="BK156" i="22"/>
  <c r="BI156" i="22"/>
  <c r="BH156" i="22"/>
  <c r="BG156" i="22"/>
  <c r="BF156" i="22"/>
  <c r="T156" i="22"/>
  <c r="R156" i="22"/>
  <c r="P156" i="22"/>
  <c r="J156" i="22"/>
  <c r="BE156" i="22" s="1"/>
  <c r="BK152" i="22"/>
  <c r="BI152" i="22"/>
  <c r="BH152" i="22"/>
  <c r="BG152" i="22"/>
  <c r="BF152" i="22"/>
  <c r="T152" i="22"/>
  <c r="R152" i="22"/>
  <c r="P152" i="22"/>
  <c r="J152" i="22"/>
  <c r="BE152" i="22" s="1"/>
  <c r="BK148" i="22"/>
  <c r="BI148" i="22"/>
  <c r="BH148" i="22"/>
  <c r="BG148" i="22"/>
  <c r="BF148" i="22"/>
  <c r="T148" i="22"/>
  <c r="R148" i="22"/>
  <c r="P148" i="22"/>
  <c r="J148" i="22"/>
  <c r="BE148" i="22" s="1"/>
  <c r="BK144" i="22"/>
  <c r="BI144" i="22"/>
  <c r="BH144" i="22"/>
  <c r="BG144" i="22"/>
  <c r="BF144" i="22"/>
  <c r="T144" i="22"/>
  <c r="R144" i="22"/>
  <c r="P144" i="22"/>
  <c r="J144" i="22"/>
  <c r="BE144" i="22" s="1"/>
  <c r="BK139" i="22"/>
  <c r="BI139" i="22"/>
  <c r="BH139" i="22"/>
  <c r="BG139" i="22"/>
  <c r="BF139" i="22"/>
  <c r="T139" i="22"/>
  <c r="R139" i="22"/>
  <c r="P139" i="22"/>
  <c r="J139" i="22"/>
  <c r="BE139" i="22" s="1"/>
  <c r="BK134" i="22"/>
  <c r="BI134" i="22"/>
  <c r="BH134" i="22"/>
  <c r="BG134" i="22"/>
  <c r="BF134" i="22"/>
  <c r="T134" i="22"/>
  <c r="R134" i="22"/>
  <c r="P134" i="22"/>
  <c r="J134" i="22"/>
  <c r="BE134" i="22" s="1"/>
  <c r="J90" i="22"/>
  <c r="J89" i="22"/>
  <c r="F89" i="22"/>
  <c r="F87" i="22"/>
  <c r="E85" i="22"/>
  <c r="J59" i="22"/>
  <c r="J58" i="22"/>
  <c r="F58" i="22"/>
  <c r="F56" i="22"/>
  <c r="E54" i="22"/>
  <c r="J39" i="22"/>
  <c r="J38" i="22"/>
  <c r="J37" i="22"/>
  <c r="J20" i="22"/>
  <c r="E20" i="22"/>
  <c r="F59" i="22" s="1"/>
  <c r="J19" i="22"/>
  <c r="E7" i="22"/>
  <c r="E81" i="22" s="1"/>
  <c r="BD57" i="1"/>
  <c r="BC57" i="1"/>
  <c r="BB57" i="1"/>
  <c r="BA57" i="1"/>
  <c r="AZ57" i="1"/>
  <c r="AY57" i="1"/>
  <c r="AX57" i="1"/>
  <c r="AW57" i="1"/>
  <c r="AV57" i="1"/>
  <c r="AU57" i="1"/>
  <c r="BD56" i="1"/>
  <c r="BC56" i="1"/>
  <c r="BB56" i="1"/>
  <c r="BA56" i="1"/>
  <c r="AZ56" i="1"/>
  <c r="AY56" i="1"/>
  <c r="AX56" i="1"/>
  <c r="AW56" i="1"/>
  <c r="AV56" i="1"/>
  <c r="AT56" i="1" s="1"/>
  <c r="AU56" i="1"/>
  <c r="F59" i="25" l="1"/>
  <c r="F38" i="25"/>
  <c r="F36" i="25"/>
  <c r="P90" i="23"/>
  <c r="T145" i="23"/>
  <c r="P145" i="23"/>
  <c r="BK145" i="23"/>
  <c r="J145" i="23" s="1"/>
  <c r="J66" i="23" s="1"/>
  <c r="F39" i="25"/>
  <c r="J81" i="25"/>
  <c r="R145" i="23"/>
  <c r="T90" i="23"/>
  <c r="R90" i="23"/>
  <c r="J36" i="25"/>
  <c r="BK89" i="25"/>
  <c r="BK88" i="25" s="1"/>
  <c r="J36" i="23"/>
  <c r="J35" i="25"/>
  <c r="F37" i="25"/>
  <c r="E75" i="25"/>
  <c r="F35" i="25"/>
  <c r="F37" i="23"/>
  <c r="F36" i="23"/>
  <c r="F38" i="23"/>
  <c r="BK90" i="23"/>
  <c r="J90" i="23" s="1"/>
  <c r="J65" i="23" s="1"/>
  <c r="F39" i="23"/>
  <c r="J639" i="22"/>
  <c r="J661" i="22"/>
  <c r="J71" i="22" s="1"/>
  <c r="J436" i="22"/>
  <c r="J403" i="22"/>
  <c r="J215" i="22"/>
  <c r="J200" i="22"/>
  <c r="J89" i="24"/>
  <c r="P436" i="22"/>
  <c r="R403" i="22"/>
  <c r="BK436" i="22"/>
  <c r="P639" i="22"/>
  <c r="P200" i="22"/>
  <c r="R639" i="22"/>
  <c r="R215" i="22"/>
  <c r="T436" i="22"/>
  <c r="P215" i="22"/>
  <c r="F39" i="22"/>
  <c r="J36" i="22"/>
  <c r="BK200" i="22"/>
  <c r="T215" i="22"/>
  <c r="T403" i="22"/>
  <c r="P403" i="22"/>
  <c r="R436" i="22"/>
  <c r="T95" i="22"/>
  <c r="T200" i="22"/>
  <c r="R95" i="22"/>
  <c r="P95" i="22"/>
  <c r="R200" i="22"/>
  <c r="T639" i="22"/>
  <c r="F37" i="22"/>
  <c r="BK95" i="22"/>
  <c r="BK403" i="22"/>
  <c r="BK639" i="22"/>
  <c r="J70" i="22" s="1"/>
  <c r="F38" i="22"/>
  <c r="F36" i="22"/>
  <c r="BK215" i="22"/>
  <c r="AT57" i="1"/>
  <c r="P89" i="24"/>
  <c r="P88" i="24" s="1"/>
  <c r="P87" i="24" s="1"/>
  <c r="F90" i="22"/>
  <c r="J36" i="24"/>
  <c r="BK89" i="24"/>
  <c r="T89" i="24"/>
  <c r="F39" i="24"/>
  <c r="F36" i="24"/>
  <c r="F37" i="24"/>
  <c r="F38" i="24"/>
  <c r="R89" i="24"/>
  <c r="R88" i="24" s="1"/>
  <c r="R87" i="24" s="1"/>
  <c r="E50" i="24"/>
  <c r="E50" i="22"/>
  <c r="F35" i="24"/>
  <c r="J35" i="24"/>
  <c r="J81" i="24"/>
  <c r="F59" i="24"/>
  <c r="F35" i="23"/>
  <c r="J35" i="23"/>
  <c r="E50" i="23"/>
  <c r="J82" i="23"/>
  <c r="F59" i="23"/>
  <c r="J89" i="25" l="1"/>
  <c r="J65" i="25" s="1"/>
  <c r="P89" i="23"/>
  <c r="P88" i="23" s="1"/>
  <c r="R89" i="23"/>
  <c r="R88" i="23" s="1"/>
  <c r="T89" i="23"/>
  <c r="T88" i="23" s="1"/>
  <c r="J69" i="22"/>
  <c r="BK87" i="25"/>
  <c r="J87" i="25" s="1"/>
  <c r="J88" i="25"/>
  <c r="J64" i="25" s="1"/>
  <c r="J68" i="22"/>
  <c r="BK89" i="23"/>
  <c r="J89" i="23" s="1"/>
  <c r="J64" i="23" s="1"/>
  <c r="J67" i="22"/>
  <c r="J66" i="22"/>
  <c r="P94" i="22"/>
  <c r="P93" i="22" s="1"/>
  <c r="T94" i="22"/>
  <c r="T93" i="22" s="1"/>
  <c r="R94" i="22"/>
  <c r="R93" i="22" s="1"/>
  <c r="BK94" i="22"/>
  <c r="BK93" i="22" s="1"/>
  <c r="J65" i="24"/>
  <c r="J88" i="24"/>
  <c r="J87" i="24" s="1"/>
  <c r="T88" i="24"/>
  <c r="T87" i="24" s="1"/>
  <c r="BK88" i="24"/>
  <c r="J32" i="25" l="1"/>
  <c r="J63" i="25"/>
  <c r="BK88" i="23"/>
  <c r="J88" i="23" s="1"/>
  <c r="J32" i="23" s="1"/>
  <c r="AG56" i="1" s="1"/>
  <c r="J64" i="24"/>
  <c r="BK87" i="24"/>
  <c r="J63" i="24" s="1"/>
  <c r="J41" i="25" l="1"/>
  <c r="AG60" i="1"/>
  <c r="J63" i="23"/>
  <c r="J41" i="23"/>
  <c r="AN56" i="1"/>
  <c r="J32" i="24"/>
  <c r="J41" i="24" l="1"/>
  <c r="AG57" i="1"/>
  <c r="AN57" i="1" s="1"/>
  <c r="D7" i="16" l="1"/>
  <c r="J39" i="15"/>
  <c r="J38" i="15"/>
  <c r="AY62" i="1"/>
  <c r="J37" i="15"/>
  <c r="AX62" i="1" s="1"/>
  <c r="BI120" i="15"/>
  <c r="BH120" i="15"/>
  <c r="BG120" i="15"/>
  <c r="BF120" i="15"/>
  <c r="T120" i="15"/>
  <c r="R120" i="15"/>
  <c r="P120" i="15"/>
  <c r="BI118" i="15"/>
  <c r="BH118" i="15"/>
  <c r="BG118" i="15"/>
  <c r="BF118" i="15"/>
  <c r="T118" i="15"/>
  <c r="R118" i="15"/>
  <c r="P118" i="15"/>
  <c r="BI115" i="15"/>
  <c r="BH115" i="15"/>
  <c r="BG115" i="15"/>
  <c r="BF115" i="15"/>
  <c r="T115" i="15"/>
  <c r="T114" i="15" s="1"/>
  <c r="R115" i="15"/>
  <c r="R114" i="15" s="1"/>
  <c r="P115" i="15"/>
  <c r="P114" i="15" s="1"/>
  <c r="BI112" i="15"/>
  <c r="BH112" i="15"/>
  <c r="BG112" i="15"/>
  <c r="BF112" i="15"/>
  <c r="T112" i="15"/>
  <c r="R112" i="15"/>
  <c r="P112" i="15"/>
  <c r="BI110" i="15"/>
  <c r="BH110" i="15"/>
  <c r="BG110" i="15"/>
  <c r="BF110" i="15"/>
  <c r="T110" i="15"/>
  <c r="R110" i="15"/>
  <c r="P110" i="15"/>
  <c r="BI107" i="15"/>
  <c r="BH107" i="15"/>
  <c r="BG107" i="15"/>
  <c r="BF107" i="15"/>
  <c r="T107" i="15"/>
  <c r="R107" i="15"/>
  <c r="P107" i="15"/>
  <c r="BI105" i="15"/>
  <c r="BH105" i="15"/>
  <c r="BG105" i="15"/>
  <c r="BF105" i="15"/>
  <c r="T105" i="15"/>
  <c r="R105" i="15"/>
  <c r="P105" i="15"/>
  <c r="T103" i="15"/>
  <c r="R103" i="15"/>
  <c r="P103" i="15"/>
  <c r="BI101" i="15"/>
  <c r="BH101" i="15"/>
  <c r="BG101" i="15"/>
  <c r="BF101" i="15"/>
  <c r="T101" i="15"/>
  <c r="R101" i="15"/>
  <c r="P101" i="15"/>
  <c r="BI99" i="15"/>
  <c r="BH99" i="15"/>
  <c r="BG99" i="15"/>
  <c r="BF99" i="15"/>
  <c r="T99" i="15"/>
  <c r="R99" i="15"/>
  <c r="P99" i="15"/>
  <c r="BI97" i="15"/>
  <c r="BH97" i="15"/>
  <c r="BG97" i="15"/>
  <c r="BF97" i="15"/>
  <c r="T97" i="15"/>
  <c r="R97" i="15"/>
  <c r="P97" i="15"/>
  <c r="BI95" i="15"/>
  <c r="BH95" i="15"/>
  <c r="BG95" i="15"/>
  <c r="BF95" i="15"/>
  <c r="T95" i="15"/>
  <c r="R95" i="15"/>
  <c r="P95" i="15"/>
  <c r="J89" i="15"/>
  <c r="J88" i="15"/>
  <c r="F88" i="15"/>
  <c r="F86" i="15"/>
  <c r="E84" i="15"/>
  <c r="J59" i="15"/>
  <c r="J58" i="15"/>
  <c r="F58" i="15"/>
  <c r="F56" i="15"/>
  <c r="E54" i="15"/>
  <c r="J20" i="15"/>
  <c r="E20" i="15"/>
  <c r="F89" i="15" s="1"/>
  <c r="J19" i="15"/>
  <c r="J14" i="15"/>
  <c r="J86" i="15" s="1"/>
  <c r="E7" i="15"/>
  <c r="E80" i="15" s="1"/>
  <c r="J39" i="14"/>
  <c r="J38" i="14"/>
  <c r="AY61" i="1"/>
  <c r="J37" i="14"/>
  <c r="AX61" i="1" s="1"/>
  <c r="BI110" i="14"/>
  <c r="BH110" i="14"/>
  <c r="BG110" i="14"/>
  <c r="BF110" i="14"/>
  <c r="T110" i="14"/>
  <c r="R110" i="14"/>
  <c r="P110" i="14"/>
  <c r="BI106" i="14"/>
  <c r="BH106" i="14"/>
  <c r="BG106" i="14"/>
  <c r="BF106" i="14"/>
  <c r="T106" i="14"/>
  <c r="R106" i="14"/>
  <c r="P106" i="14"/>
  <c r="BI103" i="14"/>
  <c r="BH103" i="14"/>
  <c r="BG103" i="14"/>
  <c r="BF103" i="14"/>
  <c r="T103" i="14"/>
  <c r="R103" i="14"/>
  <c r="P103" i="14"/>
  <c r="BI99" i="14"/>
  <c r="BH99" i="14"/>
  <c r="BG99" i="14"/>
  <c r="BF99" i="14"/>
  <c r="T99" i="14"/>
  <c r="R99" i="14"/>
  <c r="P99" i="14"/>
  <c r="BI96" i="14"/>
  <c r="BH96" i="14"/>
  <c r="BG96" i="14"/>
  <c r="BF96" i="14"/>
  <c r="T96" i="14"/>
  <c r="R96" i="14"/>
  <c r="P96" i="14"/>
  <c r="BI90" i="14"/>
  <c r="BH90" i="14"/>
  <c r="BG90" i="14"/>
  <c r="BF90" i="14"/>
  <c r="T90" i="14"/>
  <c r="R90" i="14"/>
  <c r="P90" i="14"/>
  <c r="J84" i="14"/>
  <c r="J83" i="14"/>
  <c r="F83" i="14"/>
  <c r="F81" i="14"/>
  <c r="E79" i="14"/>
  <c r="J59" i="14"/>
  <c r="J58" i="14"/>
  <c r="F58" i="14"/>
  <c r="F56" i="14"/>
  <c r="E54" i="14"/>
  <c r="J20" i="14"/>
  <c r="E20" i="14"/>
  <c r="F84" i="14" s="1"/>
  <c r="J19" i="14"/>
  <c r="J14" i="14"/>
  <c r="J81" i="14" s="1"/>
  <c r="E7" i="14"/>
  <c r="E75" i="14" s="1"/>
  <c r="AY60" i="1"/>
  <c r="AX60" i="1"/>
  <c r="J39" i="12"/>
  <c r="J38" i="12"/>
  <c r="AY59" i="1"/>
  <c r="J37" i="12"/>
  <c r="AX59" i="1" s="1"/>
  <c r="BI105" i="12"/>
  <c r="BH105" i="12"/>
  <c r="BG105" i="12"/>
  <c r="BF105" i="12"/>
  <c r="T105" i="12"/>
  <c r="R105" i="12"/>
  <c r="P105" i="12"/>
  <c r="BI104" i="12"/>
  <c r="BH104" i="12"/>
  <c r="BG104" i="12"/>
  <c r="BF104" i="12"/>
  <c r="T104" i="12"/>
  <c r="R104" i="12"/>
  <c r="P104" i="12"/>
  <c r="BI102" i="12"/>
  <c r="BH102" i="12"/>
  <c r="BG102" i="12"/>
  <c r="BF102" i="12"/>
  <c r="T102" i="12"/>
  <c r="R102" i="12"/>
  <c r="P102" i="12"/>
  <c r="BI97" i="12"/>
  <c r="BH97" i="12"/>
  <c r="BG97" i="12"/>
  <c r="BF97" i="12"/>
  <c r="T97" i="12"/>
  <c r="R97" i="12"/>
  <c r="P97" i="12"/>
  <c r="BI96" i="12"/>
  <c r="BH96" i="12"/>
  <c r="BG96" i="12"/>
  <c r="BF96" i="12"/>
  <c r="T96" i="12"/>
  <c r="R96" i="12"/>
  <c r="P96" i="12"/>
  <c r="BI91" i="12"/>
  <c r="BH91" i="12"/>
  <c r="BG91" i="12"/>
  <c r="BF91" i="12"/>
  <c r="T91" i="12"/>
  <c r="R91" i="12"/>
  <c r="P91" i="12"/>
  <c r="J85" i="12"/>
  <c r="J84" i="12"/>
  <c r="F84" i="12"/>
  <c r="F82" i="12"/>
  <c r="E80" i="12"/>
  <c r="J59" i="12"/>
  <c r="J58" i="12"/>
  <c r="F58" i="12"/>
  <c r="F56" i="12"/>
  <c r="E54" i="12"/>
  <c r="J20" i="12"/>
  <c r="E20" i="12"/>
  <c r="F85" i="12" s="1"/>
  <c r="J19" i="12"/>
  <c r="J14" i="12"/>
  <c r="J82" i="12" s="1"/>
  <c r="E7" i="12"/>
  <c r="E76" i="12" s="1"/>
  <c r="J39" i="11"/>
  <c r="J38" i="11"/>
  <c r="AY58" i="1" s="1"/>
  <c r="J37" i="11"/>
  <c r="AX58" i="1" s="1"/>
  <c r="BI211" i="11"/>
  <c r="BH211" i="11"/>
  <c r="BG211" i="11"/>
  <c r="BF211" i="11"/>
  <c r="T211" i="11"/>
  <c r="R211" i="11"/>
  <c r="P211" i="11"/>
  <c r="BI204" i="11"/>
  <c r="BH204" i="11"/>
  <c r="BG204" i="11"/>
  <c r="BF204" i="11"/>
  <c r="T204" i="11"/>
  <c r="R204" i="11"/>
  <c r="P204" i="11"/>
  <c r="BI195" i="11"/>
  <c r="BH195" i="11"/>
  <c r="BG195" i="11"/>
  <c r="BF195" i="11"/>
  <c r="T195" i="11"/>
  <c r="R195" i="11"/>
  <c r="P195" i="11"/>
  <c r="BI182" i="11"/>
  <c r="BH182" i="11"/>
  <c r="BG182" i="11"/>
  <c r="BF182" i="11"/>
  <c r="T182" i="11"/>
  <c r="R182" i="11"/>
  <c r="P182" i="11"/>
  <c r="BI179" i="11"/>
  <c r="BH179" i="11"/>
  <c r="BG179" i="11"/>
  <c r="BF179" i="11"/>
  <c r="T179" i="11"/>
  <c r="R179" i="11"/>
  <c r="P179" i="11"/>
  <c r="BI174" i="11"/>
  <c r="BH174" i="11"/>
  <c r="BG174" i="11"/>
  <c r="BF174" i="11"/>
  <c r="T174" i="11"/>
  <c r="R174" i="11"/>
  <c r="P174" i="11"/>
  <c r="BI171" i="11"/>
  <c r="BH171" i="11"/>
  <c r="BG171" i="11"/>
  <c r="BF171" i="11"/>
  <c r="T171" i="11"/>
  <c r="R171" i="11"/>
  <c r="P171" i="11"/>
  <c r="BI168" i="11"/>
  <c r="BH168" i="11"/>
  <c r="BG168" i="11"/>
  <c r="BF168" i="11"/>
  <c r="T168" i="11"/>
  <c r="R168" i="11"/>
  <c r="P168" i="11"/>
  <c r="BI167" i="11"/>
  <c r="BH167" i="11"/>
  <c r="BG167" i="11"/>
  <c r="BF167" i="11"/>
  <c r="T167" i="11"/>
  <c r="R167" i="11"/>
  <c r="P167" i="11"/>
  <c r="BI162" i="11"/>
  <c r="BH162" i="11"/>
  <c r="BG162" i="11"/>
  <c r="BF162" i="11"/>
  <c r="T162" i="11"/>
  <c r="R162" i="11"/>
  <c r="P162" i="11"/>
  <c r="BI159" i="11"/>
  <c r="BH159" i="11"/>
  <c r="BG159" i="11"/>
  <c r="BF159" i="11"/>
  <c r="T159" i="11"/>
  <c r="R159" i="11"/>
  <c r="P159" i="11"/>
  <c r="BI156" i="11"/>
  <c r="BH156" i="11"/>
  <c r="BG156" i="11"/>
  <c r="BF156" i="11"/>
  <c r="T156" i="11"/>
  <c r="R156" i="11"/>
  <c r="P156" i="11"/>
  <c r="BI149" i="11"/>
  <c r="BH149" i="11"/>
  <c r="BG149" i="11"/>
  <c r="BF149" i="11"/>
  <c r="T149" i="11"/>
  <c r="R149" i="11"/>
  <c r="P149" i="11"/>
  <c r="BI146" i="11"/>
  <c r="BH146" i="11"/>
  <c r="BG146" i="11"/>
  <c r="BF146" i="11"/>
  <c r="T146" i="11"/>
  <c r="R146" i="11"/>
  <c r="P146" i="11"/>
  <c r="BI141" i="11"/>
  <c r="BH141" i="11"/>
  <c r="BG141" i="11"/>
  <c r="BF141" i="11"/>
  <c r="T141" i="11"/>
  <c r="R141" i="11"/>
  <c r="P141" i="11"/>
  <c r="BI139" i="11"/>
  <c r="BH139" i="11"/>
  <c r="BG139" i="11"/>
  <c r="BF139" i="11"/>
  <c r="T139" i="11"/>
  <c r="R139" i="11"/>
  <c r="P139" i="11"/>
  <c r="BI136" i="11"/>
  <c r="BH136" i="11"/>
  <c r="BG136" i="11"/>
  <c r="BF136" i="11"/>
  <c r="T136" i="11"/>
  <c r="R136" i="11"/>
  <c r="P136" i="11"/>
  <c r="BI135" i="11"/>
  <c r="BH135" i="11"/>
  <c r="BG135" i="11"/>
  <c r="BF135" i="11"/>
  <c r="T135" i="11"/>
  <c r="R135" i="11"/>
  <c r="P135" i="11"/>
  <c r="BI130" i="11"/>
  <c r="BH130" i="11"/>
  <c r="BG130" i="11"/>
  <c r="BF130" i="11"/>
  <c r="T130" i="11"/>
  <c r="R130" i="11"/>
  <c r="P130" i="11"/>
  <c r="BI128" i="11"/>
  <c r="BH128" i="11"/>
  <c r="BG128" i="11"/>
  <c r="BF128" i="11"/>
  <c r="T128" i="11"/>
  <c r="R128" i="11"/>
  <c r="P128" i="11"/>
  <c r="BI123" i="11"/>
  <c r="BH123" i="11"/>
  <c r="BG123" i="11"/>
  <c r="BF123" i="11"/>
  <c r="T123" i="11"/>
  <c r="R123" i="11"/>
  <c r="P123" i="11"/>
  <c r="BI120" i="11"/>
  <c r="BH120" i="11"/>
  <c r="BG120" i="11"/>
  <c r="BF120" i="11"/>
  <c r="T120" i="11"/>
  <c r="R120" i="11"/>
  <c r="P120" i="11"/>
  <c r="BI117" i="11"/>
  <c r="BH117" i="11"/>
  <c r="BG117" i="11"/>
  <c r="BF117" i="11"/>
  <c r="T117" i="11"/>
  <c r="R117" i="11"/>
  <c r="P117" i="11"/>
  <c r="BI115" i="11"/>
  <c r="BH115" i="11"/>
  <c r="BG115" i="11"/>
  <c r="BF115" i="11"/>
  <c r="T115" i="11"/>
  <c r="R115" i="11"/>
  <c r="P115" i="11"/>
  <c r="BI103" i="11"/>
  <c r="BH103" i="11"/>
  <c r="BG103" i="11"/>
  <c r="BF103" i="11"/>
  <c r="T103" i="11"/>
  <c r="R103" i="11"/>
  <c r="P103" i="11"/>
  <c r="BI91" i="11"/>
  <c r="BH91" i="11"/>
  <c r="BG91" i="11"/>
  <c r="BF91" i="11"/>
  <c r="T91" i="11"/>
  <c r="R91" i="11"/>
  <c r="P91" i="11"/>
  <c r="J85" i="11"/>
  <c r="J84" i="11"/>
  <c r="F84" i="11"/>
  <c r="F82" i="11"/>
  <c r="E80" i="11"/>
  <c r="J59" i="11"/>
  <c r="J58" i="11"/>
  <c r="F58" i="11"/>
  <c r="F56" i="11"/>
  <c r="E54" i="11"/>
  <c r="J20" i="11"/>
  <c r="E20" i="11"/>
  <c r="F59" i="11" s="1"/>
  <c r="J19" i="11"/>
  <c r="J14" i="11"/>
  <c r="J82" i="11" s="1"/>
  <c r="E7" i="11"/>
  <c r="E50" i="11" s="1"/>
  <c r="AY55" i="1"/>
  <c r="AX55" i="1"/>
  <c r="L50" i="1"/>
  <c r="AM50" i="1"/>
  <c r="AM49" i="1"/>
  <c r="L49" i="1"/>
  <c r="L47" i="1"/>
  <c r="L45" i="1"/>
  <c r="L44" i="1"/>
  <c r="BK105" i="12"/>
  <c r="BK90" i="14"/>
  <c r="J139" i="11"/>
  <c r="BK146" i="11"/>
  <c r="BK139" i="11"/>
  <c r="BK99" i="15"/>
  <c r="BK106" i="14"/>
  <c r="J195" i="11"/>
  <c r="BK156" i="11"/>
  <c r="BK182" i="11"/>
  <c r="J120" i="11"/>
  <c r="BK112" i="15"/>
  <c r="J159" i="11"/>
  <c r="J102" i="12"/>
  <c r="BK110" i="14"/>
  <c r="BK141" i="11"/>
  <c r="J117" i="11"/>
  <c r="BK167" i="11"/>
  <c r="J107" i="15"/>
  <c r="J168" i="11"/>
  <c r="BK96" i="14"/>
  <c r="BK149" i="11"/>
  <c r="J167" i="11"/>
  <c r="J112" i="15"/>
  <c r="BK118" i="15"/>
  <c r="BK101" i="15"/>
  <c r="J135" i="11"/>
  <c r="J128" i="11"/>
  <c r="BK110" i="15"/>
  <c r="BK136" i="11"/>
  <c r="BK99" i="14"/>
  <c r="BK162" i="11"/>
  <c r="J120" i="15"/>
  <c r="J95" i="15"/>
  <c r="BK115" i="15"/>
  <c r="J110" i="15"/>
  <c r="BK168" i="11"/>
  <c r="J146" i="11"/>
  <c r="J174" i="11"/>
  <c r="J171" i="11"/>
  <c r="BK91" i="11"/>
  <c r="J141" i="11"/>
  <c r="BK103" i="14"/>
  <c r="BK159" i="11"/>
  <c r="J123" i="11"/>
  <c r="J115" i="11"/>
  <c r="BK102" i="12"/>
  <c r="BK105" i="15"/>
  <c r="BK204" i="11"/>
  <c r="BK130" i="11"/>
  <c r="BK96" i="12"/>
  <c r="J99" i="14"/>
  <c r="J156" i="11"/>
  <c r="J105" i="12"/>
  <c r="J118" i="15"/>
  <c r="J103" i="11"/>
  <c r="BK115" i="11"/>
  <c r="J103" i="14"/>
  <c r="BK195" i="11"/>
  <c r="J162" i="11"/>
  <c r="J101" i="15"/>
  <c r="J110" i="14"/>
  <c r="J211" i="11"/>
  <c r="BK103" i="11"/>
  <c r="BK179" i="11"/>
  <c r="BK117" i="11"/>
  <c r="J115" i="15"/>
  <c r="J91" i="12"/>
  <c r="J182" i="11"/>
  <c r="J96" i="12"/>
  <c r="BK104" i="12"/>
  <c r="J149" i="11"/>
  <c r="BK97" i="15"/>
  <c r="BK211" i="11"/>
  <c r="BK120" i="11"/>
  <c r="J104" i="12"/>
  <c r="BK91" i="12"/>
  <c r="BK174" i="11"/>
  <c r="J96" i="14"/>
  <c r="BK123" i="11"/>
  <c r="J105" i="15"/>
  <c r="J106" i="14"/>
  <c r="BK128" i="11"/>
  <c r="J136" i="11"/>
  <c r="J99" i="15"/>
  <c r="J90" i="14"/>
  <c r="BK171" i="11"/>
  <c r="BK97" i="12"/>
  <c r="BK120" i="15"/>
  <c r="J204" i="11"/>
  <c r="J91" i="11"/>
  <c r="J179" i="11"/>
  <c r="BK135" i="11"/>
  <c r="J97" i="12"/>
  <c r="BK95" i="15"/>
  <c r="J130" i="11"/>
  <c r="BK107" i="15"/>
  <c r="R90" i="11" l="1"/>
  <c r="BK117" i="15"/>
  <c r="J117" i="15" s="1"/>
  <c r="J70" i="15" s="1"/>
  <c r="T117" i="15"/>
  <c r="T90" i="11"/>
  <c r="BK90" i="12"/>
  <c r="BK103" i="12"/>
  <c r="J103" i="12" s="1"/>
  <c r="J66" i="12" s="1"/>
  <c r="T90" i="12"/>
  <c r="T103" i="12"/>
  <c r="BK89" i="14"/>
  <c r="J89" i="14" s="1"/>
  <c r="J65" i="14" s="1"/>
  <c r="P89" i="14"/>
  <c r="P88" i="14" s="1"/>
  <c r="P87" i="14" s="1"/>
  <c r="AU61" i="1" s="1"/>
  <c r="R89" i="14"/>
  <c r="R88" i="14" s="1"/>
  <c r="R87" i="14" s="1"/>
  <c r="T89" i="14"/>
  <c r="T88" i="14" s="1"/>
  <c r="T87" i="14" s="1"/>
  <c r="P90" i="11"/>
  <c r="BK109" i="15"/>
  <c r="J109" i="15" s="1"/>
  <c r="P210" i="11"/>
  <c r="P109" i="15"/>
  <c r="P117" i="15"/>
  <c r="AU55" i="1"/>
  <c r="T210" i="11"/>
  <c r="P90" i="12"/>
  <c r="P103" i="12"/>
  <c r="AU60" i="1"/>
  <c r="T109" i="15"/>
  <c r="BK210" i="11"/>
  <c r="J210" i="11" s="1"/>
  <c r="J66" i="11" s="1"/>
  <c r="R90" i="12"/>
  <c r="R89" i="12"/>
  <c r="R88" i="12" s="1"/>
  <c r="R103" i="12"/>
  <c r="R117" i="15"/>
  <c r="BK90" i="11"/>
  <c r="J90" i="11" s="1"/>
  <c r="J65" i="11" s="1"/>
  <c r="R210" i="11"/>
  <c r="BK94" i="15"/>
  <c r="J94" i="15" s="1"/>
  <c r="J65" i="15" s="1"/>
  <c r="P94" i="15"/>
  <c r="R94" i="15"/>
  <c r="T94" i="15"/>
  <c r="BK104" i="15"/>
  <c r="J104" i="15" s="1"/>
  <c r="J67" i="15" s="1"/>
  <c r="P104" i="15"/>
  <c r="R104" i="15"/>
  <c r="T104" i="15"/>
  <c r="R109" i="15"/>
  <c r="BE136" i="11"/>
  <c r="BE162" i="11"/>
  <c r="BE91" i="11"/>
  <c r="BE115" i="15"/>
  <c r="E76" i="11"/>
  <c r="J56" i="12"/>
  <c r="BE120" i="15"/>
  <c r="BE139" i="11"/>
  <c r="BE159" i="11"/>
  <c r="BE211" i="11"/>
  <c r="F59" i="14"/>
  <c r="BE90" i="14"/>
  <c r="BE96" i="14"/>
  <c r="BE99" i="14"/>
  <c r="BE103" i="14"/>
  <c r="BE106" i="14"/>
  <c r="BE110" i="14"/>
  <c r="E50" i="15"/>
  <c r="J56" i="15"/>
  <c r="F59" i="15"/>
  <c r="BE95" i="15"/>
  <c r="BE97" i="15"/>
  <c r="BE99" i="15"/>
  <c r="BE101" i="15"/>
  <c r="BE115" i="11"/>
  <c r="BE96" i="12"/>
  <c r="BK114" i="15"/>
  <c r="J114" i="15" s="1"/>
  <c r="J69" i="15" s="1"/>
  <c r="BE103" i="11"/>
  <c r="BE120" i="11"/>
  <c r="BE123" i="11"/>
  <c r="BE141" i="11"/>
  <c r="BE156" i="11"/>
  <c r="BE112" i="15"/>
  <c r="F85" i="11"/>
  <c r="BE149" i="11"/>
  <c r="E50" i="12"/>
  <c r="BE91" i="12"/>
  <c r="BE105" i="12"/>
  <c r="BE110" i="15"/>
  <c r="BE182" i="11"/>
  <c r="BE118" i="15"/>
  <c r="J56" i="11"/>
  <c r="BE146" i="11"/>
  <c r="BE204" i="11"/>
  <c r="F59" i="12"/>
  <c r="BE104" i="12"/>
  <c r="BE117" i="11"/>
  <c r="BE135" i="11"/>
  <c r="BE167" i="11"/>
  <c r="BE168" i="11"/>
  <c r="BE174" i="11"/>
  <c r="BE97" i="12"/>
  <c r="E50" i="14"/>
  <c r="J56" i="14"/>
  <c r="BE130" i="11"/>
  <c r="BE179" i="11"/>
  <c r="BE195" i="11"/>
  <c r="BE128" i="11"/>
  <c r="BE171" i="11"/>
  <c r="BE102" i="12"/>
  <c r="BE105" i="15"/>
  <c r="BE107" i="15"/>
  <c r="BK103" i="15"/>
  <c r="F39" i="11"/>
  <c r="BD58" i="1" s="1"/>
  <c r="F38" i="12"/>
  <c r="BC59" i="1" s="1"/>
  <c r="J36" i="11"/>
  <c r="AW58" i="1" s="1"/>
  <c r="F36" i="11"/>
  <c r="BA58" i="1" s="1"/>
  <c r="BB60" i="1"/>
  <c r="F39" i="12"/>
  <c r="BD59" i="1" s="1"/>
  <c r="BC55" i="1"/>
  <c r="F36" i="14"/>
  <c r="BA61" i="1" s="1"/>
  <c r="F36" i="12"/>
  <c r="BA59" i="1" s="1"/>
  <c r="F36" i="15"/>
  <c r="BA62" i="1" s="1"/>
  <c r="J36" i="12"/>
  <c r="AW59" i="1" s="1"/>
  <c r="BA55" i="1"/>
  <c r="F37" i="11"/>
  <c r="BB58" i="1" s="1"/>
  <c r="F37" i="15"/>
  <c r="BB62" i="1" s="1"/>
  <c r="F37" i="14"/>
  <c r="BB61" i="1" s="1"/>
  <c r="BD55" i="1"/>
  <c r="F37" i="12"/>
  <c r="BB59" i="1" s="1"/>
  <c r="AW55" i="1"/>
  <c r="F38" i="11"/>
  <c r="BC58" i="1" s="1"/>
  <c r="J36" i="14"/>
  <c r="AW61" i="1" s="1"/>
  <c r="BD60" i="1"/>
  <c r="F39" i="15"/>
  <c r="BD62" i="1" s="1"/>
  <c r="BC60" i="1"/>
  <c r="BA60" i="1"/>
  <c r="F38" i="15"/>
  <c r="BC62" i="1" s="1"/>
  <c r="AW60" i="1"/>
  <c r="AS54" i="1"/>
  <c r="J36" i="15"/>
  <c r="AW62" i="1" s="1"/>
  <c r="F39" i="14"/>
  <c r="BD61" i="1" s="1"/>
  <c r="BB55" i="1"/>
  <c r="F38" i="14"/>
  <c r="BC61" i="1" s="1"/>
  <c r="T89" i="12" l="1"/>
  <c r="T88" i="12" s="1"/>
  <c r="J68" i="15"/>
  <c r="J103" i="15"/>
  <c r="J93" i="15" s="1"/>
  <c r="J92" i="15" s="1"/>
  <c r="P89" i="12"/>
  <c r="P88" i="12" s="1"/>
  <c r="AU59" i="1" s="1"/>
  <c r="P93" i="15"/>
  <c r="P92" i="15"/>
  <c r="AU62" i="1" s="1"/>
  <c r="T89" i="11"/>
  <c r="T88" i="11" s="1"/>
  <c r="R93" i="15"/>
  <c r="R92" i="15" s="1"/>
  <c r="BK89" i="12"/>
  <c r="J89" i="12" s="1"/>
  <c r="J64" i="12" s="1"/>
  <c r="P89" i="11"/>
  <c r="P88" i="11" s="1"/>
  <c r="AU58" i="1" s="1"/>
  <c r="T93" i="15"/>
  <c r="T92" i="15" s="1"/>
  <c r="R89" i="11"/>
  <c r="R88" i="11" s="1"/>
  <c r="J90" i="12"/>
  <c r="J65" i="12" s="1"/>
  <c r="BK88" i="14"/>
  <c r="J88" i="14" s="1"/>
  <c r="J64" i="14" s="1"/>
  <c r="BK89" i="11"/>
  <c r="J89" i="11" s="1"/>
  <c r="J64" i="11" s="1"/>
  <c r="BK93" i="15"/>
  <c r="J64" i="15" s="1"/>
  <c r="J35" i="14"/>
  <c r="AV61" i="1" s="1"/>
  <c r="AT61" i="1" s="1"/>
  <c r="J35" i="15"/>
  <c r="AV62" i="1" s="1"/>
  <c r="AT62" i="1" s="1"/>
  <c r="J35" i="11"/>
  <c r="AV58" i="1" s="1"/>
  <c r="AT58" i="1" s="1"/>
  <c r="F35" i="11"/>
  <c r="AZ58" i="1" s="1"/>
  <c r="AZ60" i="1"/>
  <c r="AV60" i="1"/>
  <c r="AT60" i="1" s="1"/>
  <c r="AV55" i="1"/>
  <c r="AT55" i="1" s="1"/>
  <c r="F35" i="15"/>
  <c r="AZ62" i="1" s="1"/>
  <c r="AZ55" i="1"/>
  <c r="BA54" i="1"/>
  <c r="J35" i="12"/>
  <c r="AV59" i="1" s="1"/>
  <c r="AT59" i="1" s="1"/>
  <c r="F35" i="12"/>
  <c r="AZ59" i="1" s="1"/>
  <c r="F35" i="14"/>
  <c r="AZ61" i="1" s="1"/>
  <c r="J66" i="15" l="1"/>
  <c r="BK87" i="14"/>
  <c r="J87" i="14" s="1"/>
  <c r="J63" i="14" s="1"/>
  <c r="BK88" i="11"/>
  <c r="J88" i="11" s="1"/>
  <c r="J32" i="11" s="1"/>
  <c r="AG58" i="1" s="1"/>
  <c r="AN58" i="1" s="1"/>
  <c r="BK88" i="12"/>
  <c r="J88" i="12" s="1"/>
  <c r="J63" i="12" s="1"/>
  <c r="BK92" i="15"/>
  <c r="J63" i="15" s="1"/>
  <c r="BD54" i="1"/>
  <c r="W33" i="1" s="1"/>
  <c r="AN60" i="1"/>
  <c r="BC54" i="1"/>
  <c r="AY54" i="1" s="1"/>
  <c r="BB54" i="1"/>
  <c r="W31" i="1" s="1"/>
  <c r="AU54" i="1"/>
  <c r="AW54" i="1"/>
  <c r="J41" i="11" l="1"/>
  <c r="J63" i="11"/>
  <c r="AX54" i="1"/>
  <c r="AZ54" i="1"/>
  <c r="W32" i="1"/>
  <c r="J32" i="14"/>
  <c r="J32" i="15"/>
  <c r="AG62" i="1" s="1"/>
  <c r="AN62" i="1" s="1"/>
  <c r="J32" i="12"/>
  <c r="AG59" i="1" s="1"/>
  <c r="AN59" i="1" s="1"/>
  <c r="AG61" i="1" l="1"/>
  <c r="AN61" i="1" s="1"/>
  <c r="J41" i="12"/>
  <c r="J41" i="14"/>
  <c r="J41" i="15"/>
  <c r="AV54" i="1"/>
  <c r="AT54" i="1" l="1"/>
  <c r="J108" i="22" l="1"/>
  <c r="H97" i="22"/>
  <c r="T97" i="22" s="1"/>
  <c r="R97" i="22" l="1"/>
  <c r="P97" i="22"/>
  <c r="BK97" i="22"/>
  <c r="J97" i="22"/>
  <c r="J95" i="22" s="1"/>
  <c r="J94" i="22" s="1"/>
  <c r="J93" i="22" l="1"/>
  <c r="J64" i="22"/>
  <c r="BE97" i="22"/>
  <c r="J32" i="22" l="1"/>
  <c r="AG55" i="1" s="1"/>
  <c r="J63" i="22"/>
  <c r="F35" i="22"/>
  <c r="J35" i="22"/>
  <c r="J65" i="22"/>
  <c r="AN55" i="1" l="1"/>
  <c r="AN54" i="1" s="1"/>
  <c r="AG54" i="1"/>
  <c r="J41" i="22"/>
  <c r="AK26" i="1" l="1"/>
  <c r="W29" i="1"/>
  <c r="AK29" i="1" s="1"/>
  <c r="BE54" i="1"/>
  <c r="AK35" i="1" l="1"/>
</calcChain>
</file>

<file path=xl/sharedStrings.xml><?xml version="1.0" encoding="utf-8"?>
<sst xmlns="http://schemas.openxmlformats.org/spreadsheetml/2006/main" count="12874" uniqueCount="1485">
  <si>
    <t>Export Komplet</t>
  </si>
  <si>
    <t>VZ</t>
  </si>
  <si>
    <t>2.0</t>
  </si>
  <si>
    <t/>
  </si>
  <si>
    <t>False</t>
  </si>
  <si>
    <t>{ed5efb91-0cbe-40fa-be12-e8ffbf887d1c}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</si>
  <si>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</si>
  <si>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</si>
  <si>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</si>
  <si>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</si>
  <si>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</si>
  <si>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</si>
  <si>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</si>
  <si>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</si>
  <si>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R21-014</t>
  </si>
  <si>
    <t>Stavba:</t>
  </si>
  <si>
    <t>Nová komunikace mezi ul. Dukelskou - Karla Nového - Pražská kasárna, projektová dokumentace</t>
  </si>
  <si>
    <t>KSO:</t>
  </si>
  <si>
    <t>CC-CZ:</t>
  </si>
  <si>
    <t>Místo:</t>
  </si>
  <si>
    <t>k.ú. Benešov</t>
  </si>
  <si>
    <t>Datum:</t>
  </si>
  <si>
    <t>Zadavatel:</t>
  </si>
  <si>
    <t>IČ:</t>
  </si>
  <si>
    <t>Město Benešov</t>
  </si>
  <si>
    <t>DIČ:</t>
  </si>
  <si>
    <t>Zhotovitel:</t>
  </si>
  <si>
    <t xml:space="preserve"> </t>
  </si>
  <si>
    <t>Projektant:</t>
  </si>
  <si>
    <t>DOPAS s.r.o. Praha</t>
  </si>
  <si>
    <t>True</t>
  </si>
  <si>
    <t>Zpracovatel:</t>
  </si>
  <si>
    <t>62196243</t>
  </si>
  <si>
    <t>L. Štuller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</si>
  <si>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</si>
  <si>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</si>
  <si>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</si>
  <si>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</si>
  <si>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</si>
  <si>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</si>
  <si>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</si>
  <si>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</si>
  <si>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</si>
  <si>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</si>
  <si>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</si>
  <si>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</si>
  <si>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</si>
  <si>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</si>
  <si>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</si>
  <si>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</si>
  <si>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</si>
  <si>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</si>
  <si>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</si>
  <si>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</si>
  <si>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</si>
  <si>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</si>
  <si>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</si>
  <si>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</si>
  <si>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</si>
  <si>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</si>
  <si>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</si>
  <si>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</si>
  <si>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</si>
  <si>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</si>
  <si>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</si>
  <si>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</si>
  <si>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</si>
  <si>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</si>
  <si>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</si>
  <si>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</si>
  <si>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</si>
  <si>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</si>
  <si>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</si>
  <si>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</si>
  <si>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</si>
  <si>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</si>
  <si>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{d9c6116f-c9be-4467-9ca8-73968aa34e5d}</t>
  </si>
  <si>
    <t>2</t>
  </si>
  <si>
    <t>/</t>
  </si>
  <si>
    <t>Soupis</t>
  </si>
  <si>
    <t>{2c8eb5a9-2aad-4914-bdf5-306d1aa65403}</t>
  </si>
  <si>
    <t>SO 401</t>
  </si>
  <si>
    <t>Veřejné osvětlení</t>
  </si>
  <si>
    <t>{071f96ae-f718-41ea-9306-22caa550f82c}</t>
  </si>
  <si>
    <t>SO 901</t>
  </si>
  <si>
    <t>Návrh DIO - objízdná trasa</t>
  </si>
  <si>
    <t>{998f87d4-c6b7-44c9-8966-60e7ed32cb15}</t>
  </si>
  <si>
    <t>SO 902</t>
  </si>
  <si>
    <t>VON</t>
  </si>
  <si>
    <t>Vedlejší a ostatní náklady</t>
  </si>
  <si>
    <t>{2f9b62ec-98e2-471d-a5d7-4c523d5309cf}</t>
  </si>
  <si>
    <t>Komunikace a zpevněné plochy (nové konstrukce)</t>
  </si>
  <si>
    <t>{592cd5f0-8dd1-4466-b015-6463889dcae5}</t>
  </si>
  <si>
    <t>SO 701</t>
  </si>
  <si>
    <t>Vegetační úpravy</t>
  </si>
  <si>
    <t>{f0814aef-1000-4f18-8b30-e716562d4b44}</t>
  </si>
  <si>
    <t>SO 702</t>
  </si>
  <si>
    <t>Městský mobiliář</t>
  </si>
  <si>
    <t>{5a6463fe-b269-4665-ab1d-881d4127c3e1}</t>
  </si>
  <si>
    <t>{44f0c4aa-b0e3-41b2-9484-96598f6be7b1}</t>
  </si>
  <si>
    <t>Návrh DIO</t>
  </si>
  <si>
    <t>{210262c7-6cd9-423c-ad22-5a1c32ce6396}</t>
  </si>
  <si>
    <t>{e790860f-b467-4ff6-b61c-3cfab85f3278}</t>
  </si>
  <si>
    <t>KRYCÍ LIST SOUPISU PRACÍ</t>
  </si>
  <si>
    <t>Objekt:</t>
  </si>
  <si>
    <t>1.ET - 1. ETAPA</t>
  </si>
  <si>
    <t>Soupis: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</si>
  <si>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</si>
  <si>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</si>
  <si>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</si>
  <si>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</si>
  <si>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</si>
  <si>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</si>
  <si>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</si>
  <si>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</si>
  <si>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</si>
  <si>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</si>
  <si>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</si>
  <si>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</si>
  <si>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</si>
  <si>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</si>
  <si>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</si>
  <si>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</si>
  <si>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</si>
  <si>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</si>
  <si>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</si>
  <si>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</si>
  <si>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</si>
  <si>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</si>
  <si>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</si>
  <si>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</si>
  <si>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</si>
  <si>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</si>
  <si>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m2</t>
  </si>
  <si>
    <t>CS ÚRS 2021 01</t>
  </si>
  <si>
    <t>4</t>
  </si>
  <si>
    <t>VV</t>
  </si>
  <si>
    <t>101_D.1.3 Situace - příprava staveniště.pdf</t>
  </si>
  <si>
    <t>Součet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</si>
  <si>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</si>
  <si>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</si>
  <si>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3</t>
  </si>
  <si>
    <t>113106171</t>
  </si>
  <si>
    <t>Rozebrání dlažeb a dílců vozovek a ploch s přemístěním hmot na skládku na vzdálenost do 3 m nebo s naložením na dopravní prostředek, s jakoukoliv výplní spár ručně ze zámkové dlažby s ložem z kameniva</t>
  </si>
  <si>
    <t>5</t>
  </si>
  <si>
    <t>1035042133</t>
  </si>
  <si>
    <t>117,920 " chodník - bet. dlažba (ŠD tl. 150 mm)</t>
  </si>
  <si>
    <t>6</t>
  </si>
  <si>
    <t>5,590 " beton. plocha</t>
  </si>
  <si>
    <t>7</t>
  </si>
  <si>
    <t>94,090 " štěrkové pojížděné plochy</t>
  </si>
  <si>
    <t>8</t>
  </si>
  <si>
    <t>9</t>
  </si>
  <si>
    <t>676,230 " parkovací plocha - panely (podkladní vrstva ŠD tl. 250 mm)</t>
  </si>
  <si>
    <t>10</t>
  </si>
  <si>
    <t>11</t>
  </si>
  <si>
    <t>12</t>
  </si>
  <si>
    <t>98,380 " parkovací stání - bet. dlažba (podkladní vrstva ŠD tl. 150 mm)</t>
  </si>
  <si>
    <t>13</t>
  </si>
  <si>
    <t>14</t>
  </si>
  <si>
    <t>7,260 " štěrkové pojížděné plochy</t>
  </si>
  <si>
    <t>16</t>
  </si>
  <si>
    <t>17</t>
  </si>
  <si>
    <t>54,860 " chodník - asfalt</t>
  </si>
  <si>
    <t>18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</si>
  <si>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</si>
  <si>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</si>
  <si>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</si>
  <si>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-519311658</t>
  </si>
  <si>
    <t>4,860+15,090+1,930+9,360+8,870 " bet. silniční obruba</t>
  </si>
  <si>
    <t>11,320+7,990+14,310+7,350+4,610 " kamenná obruba</t>
  </si>
  <si>
    <t>19</t>
  </si>
  <si>
    <t>113204111</t>
  </si>
  <si>
    <t>Vytrhání obrub s vybouráním lože, s přemístěním hmot na skládku na vzdálenost do 3 m nebo s naložením na dopravní prostředek záhonových</t>
  </si>
  <si>
    <t>-995550213</t>
  </si>
  <si>
    <t>18,200 " parková bet. obruba š. 5 cm</t>
  </si>
  <si>
    <t>20</t>
  </si>
  <si>
    <t>m3</t>
  </si>
  <si>
    <t>22</t>
  </si>
  <si>
    <t>23</t>
  </si>
  <si>
    <t>24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</si>
  <si>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</si>
  <si>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</si>
  <si>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t</t>
  </si>
  <si>
    <t>171251201</t>
  </si>
  <si>
    <t>Uložení sypaniny na skládky nebo meziskládky bez hutnění s upravením uložené sypaniny do předepsaného tvaru</t>
  </si>
  <si>
    <t>Ostatní konstrukce a práce, bourání</t>
  </si>
  <si>
    <t>963015R01</t>
  </si>
  <si>
    <t>Demontáž prefabrikovaných prvků drobné architektury - betonový květináč</t>
  </si>
  <si>
    <t>kus</t>
  </si>
  <si>
    <t>bez CS</t>
  </si>
  <si>
    <t>2088643656</t>
  </si>
  <si>
    <t>2,000</t>
  </si>
  <si>
    <t>966001311</t>
  </si>
  <si>
    <t>Odstranění odpadkového koše s betonovou patkou</t>
  </si>
  <si>
    <t>-709011697</t>
  </si>
  <si>
    <t>1,000</t>
  </si>
  <si>
    <t>966051111</t>
  </si>
  <si>
    <t>Bourání palisád betonových osazených v řadě</t>
  </si>
  <si>
    <t>-1641100760</t>
  </si>
  <si>
    <t>(13,140+8,620)*0,200*1,500 " opěrná stěna</t>
  </si>
  <si>
    <t>997</t>
  </si>
  <si>
    <t>Přesun sutě</t>
  </si>
  <si>
    <t>997221551</t>
  </si>
  <si>
    <t>Vodorovná doprava suti bez naložení, ale se složením a s hrubým urovnáním ze sypkých materiálů, na vzdálenost do 1 km</t>
  </si>
  <si>
    <t>997221571</t>
  </si>
  <si>
    <t>Vodorovná doprava vybouraných hmot bez naložení, ale se složením a s hrubým urovnáním na vzdálenost do 1 km</t>
  </si>
  <si>
    <t>997221579</t>
  </si>
  <si>
    <t>Vodorovná doprava vybouraných hmot bez naložení, ale se složením a s hrubým urovnáním na vzdálenost Příplatek k ceně za každý další i započatý 1 km přes 1 km</t>
  </si>
  <si>
    <t>VV viz. položka č. 997221571</t>
  </si>
  <si>
    <t>997221611</t>
  </si>
  <si>
    <t>Nakládání na dopravní prostředky pro vodorovnou dopravu suti</t>
  </si>
  <si>
    <t>997221612</t>
  </si>
  <si>
    <t>Nakládání na dopravní prostředky pro vodorovnou dopravu vybouraných hmot</t>
  </si>
  <si>
    <t xml:space="preserve">    2 - Zakládání</t>
  </si>
  <si>
    <t xml:space="preserve">    8 - Trubní vedení</t>
  </si>
  <si>
    <t xml:space="preserve">    998 - Přesun hmot</t>
  </si>
  <si>
    <t>10,000</t>
  </si>
  <si>
    <t>119003227</t>
  </si>
  <si>
    <t>Pomocné konstrukce při zabezpečení výkopu svislé ocelové mobilní oplocení, výšky do 2,2 m panely vyplněné dráty zřízení</t>
  </si>
  <si>
    <t>119003228</t>
  </si>
  <si>
    <t>Pomocné konstrukce při zabezpečení výkopu svislé ocelové mobilní oplocení, výšky do 2,2 m panely vyplněné dráty odstranění</t>
  </si>
  <si>
    <t>VV viz. položka č. 119003227</t>
  </si>
  <si>
    <t>M</t>
  </si>
  <si>
    <t>Zakládání</t>
  </si>
  <si>
    <t>59224187</t>
  </si>
  <si>
    <t>prstenec šachtový vyrovnávací betonový 625x120x100mm</t>
  </si>
  <si>
    <t>Trubní vedení</t>
  </si>
  <si>
    <t>10*1,03 'Přepočtené koeficientem množství</t>
  </si>
  <si>
    <t>877355231</t>
  </si>
  <si>
    <t>Montáž tvarovek na kanalizačním potrubí z trub z plastu z tvrdého PVC nebo z polypropylenu v otevřeném výkopu víček DN 200</t>
  </si>
  <si>
    <t>28611724</t>
  </si>
  <si>
    <t>víčko kanalizace plastové KG DN 200</t>
  </si>
  <si>
    <t>7,000</t>
  </si>
  <si>
    <t>64</t>
  </si>
  <si>
    <t>101_D.1.2 Situace.pdf</t>
  </si>
  <si>
    <t>59223864</t>
  </si>
  <si>
    <t>prstenec pro uliční vpusť vyrovnávací betonový 390x60x130mm</t>
  </si>
  <si>
    <t>998</t>
  </si>
  <si>
    <t>Přesun hmot</t>
  </si>
  <si>
    <t>P</t>
  </si>
  <si>
    <t>56230636</t>
  </si>
  <si>
    <t>M - Práce a dodávky M</t>
  </si>
  <si>
    <t>4,000</t>
  </si>
  <si>
    <t>132251103</t>
  </si>
  <si>
    <t>Hloubení nezapažených rýh šířky do 800 mm strojně s urovnáním dna do předepsaného profilu a spádu v hornině třídy těžitelnosti I skupiny 3 přes 50 do 100 m3</t>
  </si>
  <si>
    <t>VV viz. položka č. 132251103</t>
  </si>
  <si>
    <t>soubor</t>
  </si>
  <si>
    <t>Práce a dodávky M</t>
  </si>
  <si>
    <t>128</t>
  </si>
  <si>
    <t>256</t>
  </si>
  <si>
    <t>6,000</t>
  </si>
  <si>
    <t>SO 401 - Veřejné osvětlení</t>
  </si>
  <si>
    <t xml:space="preserve">    21-M - Elektromontáže</t>
  </si>
  <si>
    <t xml:space="preserve">    46-M - Zemní práce při extr.mont.pracích</t>
  </si>
  <si>
    <t>21-M</t>
  </si>
  <si>
    <t>Elektromontáže</t>
  </si>
  <si>
    <t>210100099</t>
  </si>
  <si>
    <t>Ukončení vodičů izolovaných s označením a zapojením na svorkovnici s otevřením a uzavřením krytu průřezu žíly do 10 mm2</t>
  </si>
  <si>
    <t>-726609551</t>
  </si>
  <si>
    <t>210202016</t>
  </si>
  <si>
    <t>Montáž svítidel výbojkových se zapojením vodičů průmyslových nebo venkovních na sloupek parkových</t>
  </si>
  <si>
    <t>-1379305517</t>
  </si>
  <si>
    <t>401_D.1 Technická zpráva.pdf</t>
  </si>
  <si>
    <t>401_D.1.1 Situace.pdf</t>
  </si>
  <si>
    <t>401_D.1.3 Sestava stožáru A.pdf</t>
  </si>
  <si>
    <t>6,000 " stožár 1-6</t>
  </si>
  <si>
    <t>1,000 " stožár 7 (výměna svítidla)</t>
  </si>
  <si>
    <t>35500R03</t>
  </si>
  <si>
    <t>svítidlo LED mini-5068/16 500 mA/5139/WW730/28W</t>
  </si>
  <si>
    <t>-384990970</t>
  </si>
  <si>
    <t>35500R04</t>
  </si>
  <si>
    <t>svítidlo LED mini-5068/16 500 mA/5139/WW730/79W</t>
  </si>
  <si>
    <t>1829166761</t>
  </si>
  <si>
    <t>210204011</t>
  </si>
  <si>
    <t>Montáž stožárů osvětlení, bez zemních prací ocelových samostatně stojících, délky do 12 m</t>
  </si>
  <si>
    <t>298316725</t>
  </si>
  <si>
    <t>35500R01</t>
  </si>
  <si>
    <t>stožář osvětlení výšky 6 m ocelový bezpaticový KOO KLL6-114/76/60 + kotevní rošt KO-300</t>
  </si>
  <si>
    <t>-1422628605</t>
  </si>
  <si>
    <t>210204205</t>
  </si>
  <si>
    <t>Montáž elektrovýzbroje stožárů osvětlení 6 okruhů</t>
  </si>
  <si>
    <t>2072109920</t>
  </si>
  <si>
    <t>VV viz. položka č. 210204011</t>
  </si>
  <si>
    <t>35500R02</t>
  </si>
  <si>
    <t>elektrovýzbroj stožáru VO vč. E27</t>
  </si>
  <si>
    <t>916764649</t>
  </si>
  <si>
    <t>210220022</t>
  </si>
  <si>
    <t>Montáž uzemňovacího vedení s upevněním, propojením a připojením pomocí svorek v zemi s izolací spojů vodičů FeZn drátem nebo lanem průměru do 10 mm v městské zástavbě</t>
  </si>
  <si>
    <t>1694040609</t>
  </si>
  <si>
    <t>270,000</t>
  </si>
  <si>
    <t>35441073</t>
  </si>
  <si>
    <t>drát D 10mm FeZn</t>
  </si>
  <si>
    <t>kg</t>
  </si>
  <si>
    <t>-819128653</t>
  </si>
  <si>
    <t>270,000*0,62 " (0,62 kg/m´)</t>
  </si>
  <si>
    <t>167,4*1,15 'Přepočtené koeficientem množství</t>
  </si>
  <si>
    <t>210220301</t>
  </si>
  <si>
    <t>Montáž hromosvodného vedení svorek se 2 šrouby</t>
  </si>
  <si>
    <t>1060825035</t>
  </si>
  <si>
    <t>35431019</t>
  </si>
  <si>
    <t>svorka uzemnění FeZn připojovací na kovové části pro 1 vodič D 7-10 mm -plochá, 2 šrouby</t>
  </si>
  <si>
    <t>-819598390</t>
  </si>
  <si>
    <t>210280002</t>
  </si>
  <si>
    <t>Zkoušky a prohlídky elektrických rozvodů a zařízení celková prohlídka, zkoušení, měření a vyhotovení revizní zprávy pro objem montážních prací přes 100 do 500 tisíc Kč</t>
  </si>
  <si>
    <t>-1467214437</t>
  </si>
  <si>
    <t>210280223</t>
  </si>
  <si>
    <t>Měření zemních odporů zemnící sítě délky pásku přes 200 do 500 m</t>
  </si>
  <si>
    <t>2019057381</t>
  </si>
  <si>
    <t>210280712</t>
  </si>
  <si>
    <t>Zkoušky a prohlídky osvětlovacího zařízení měření intenzity osvětlení</t>
  </si>
  <si>
    <t>-343178491</t>
  </si>
  <si>
    <t>210802016</t>
  </si>
  <si>
    <t>Demontáž svítidel venkovního světlení ze stožáru</t>
  </si>
  <si>
    <t>-836241942</t>
  </si>
  <si>
    <t>210804011</t>
  </si>
  <si>
    <t>Demontáž stožáru veřejného osvětlení s odpojením a demontáží svítidla</t>
  </si>
  <si>
    <t>-1387015482</t>
  </si>
  <si>
    <t>3,000</t>
  </si>
  <si>
    <t>210812033</t>
  </si>
  <si>
    <t>Montáž izolovaných kabelů měděných do 1 kV bez ukončení plných a kulatých (např. CYKY, CHKE-R) uložených volně nebo v liště počtu a průřezu žil 4x6 až 10 mm2</t>
  </si>
  <si>
    <t>549070604</t>
  </si>
  <si>
    <t>275,000</t>
  </si>
  <si>
    <t>34111076</t>
  </si>
  <si>
    <t>kabel instalační jádro Cu plné izolace PVC plášť PVC 450/750V (CYKY) 4x10mm2</t>
  </si>
  <si>
    <t>187879559</t>
  </si>
  <si>
    <t>275*1,15 'Přepočtené koeficientem množství</t>
  </si>
  <si>
    <t>210950201</t>
  </si>
  <si>
    <t>Ostatní práce při montáži vodičů, šňůr a kabelů Příplatek k cenám za zatahování kabelů do tvárnicových tras s komorami nebo do kolektorů hmotnosti kabelů do 0,75 kg</t>
  </si>
  <si>
    <t>914201121</t>
  </si>
  <si>
    <t>VV viz. položka č. 210812033</t>
  </si>
  <si>
    <t>46-M</t>
  </si>
  <si>
    <t>Zemní práce při extr.mont.pracích</t>
  </si>
  <si>
    <t>460010024</t>
  </si>
  <si>
    <t>Vytyčení trasy vedení kabelového (podzemního) v zastavěném prostoru</t>
  </si>
  <si>
    <t>km</t>
  </si>
  <si>
    <t>-441861907</t>
  </si>
  <si>
    <t>222,000/1000 " rýha 35x80 cm</t>
  </si>
  <si>
    <t>44,000/1000 " rýha 50x120 cm</t>
  </si>
  <si>
    <t>460010025</t>
  </si>
  <si>
    <t>Vytyčení trasy inženýrských sítí v zastavěném prostoru</t>
  </si>
  <si>
    <t>945894263</t>
  </si>
  <si>
    <t>VV viz. položka č. 460010024</t>
  </si>
  <si>
    <t>0,266</t>
  </si>
  <si>
    <t>460061121</t>
  </si>
  <si>
    <t>Zabezpečení výkopu a objektů přechodová lávka délky do 2 m včetně zábradlí zřízení</t>
  </si>
  <si>
    <t>-1093686141</t>
  </si>
  <si>
    <t>460061122</t>
  </si>
  <si>
    <t>Zabezpečení výkopu a objektů přechodová lávka délky do 2 m včetně zábradlí odstranění</t>
  </si>
  <si>
    <t>1558601165</t>
  </si>
  <si>
    <t>VV viz. položka č. 460061121</t>
  </si>
  <si>
    <t>460131113</t>
  </si>
  <si>
    <t>Hloubení nezapažených jam ručně včetně urovnání dna s přemístěním výkopku do vzdálenosti 3 m od okraje jámy nebo s naložením na dopravní prostředek v hornině třídy těžitelnosti I skupiny 3</t>
  </si>
  <si>
    <t>-119098386</t>
  </si>
  <si>
    <t>(1,200*1,200*1,500)*6</t>
  </si>
  <si>
    <t>460161172</t>
  </si>
  <si>
    <t>Hloubení zapažených i nezapažených kabelových rýh ručně včetně urovnání dna s přemístěním výkopku do vzdálenosti 3 m od okraje jámy nebo s naložením na dopravní prostředek šířky 35 cm hloubky 80 cm v hornině třídy těžitelnosti I skupiny 3</t>
  </si>
  <si>
    <t>1370505941</t>
  </si>
  <si>
    <t>222,000</t>
  </si>
  <si>
    <t>460161312</t>
  </si>
  <si>
    <t>Hloubení zapažených i nezapažených kabelových rýh ručně včetně urovnání dna s přemístěním výkopku do vzdálenosti 3 m od okraje jámy nebo s naložením na dopravní prostředek šířky 50 cm hloubky 120 cm v hornině třídy těžitelnosti I skupiny 3</t>
  </si>
  <si>
    <t>28430457</t>
  </si>
  <si>
    <t>44,000</t>
  </si>
  <si>
    <t>460241111</t>
  </si>
  <si>
    <t>Příplatek k cenám vykopávek v blízkosti podzemního vedení pro jakoukoliv třídu horniny</t>
  </si>
  <si>
    <t>-1473458525</t>
  </si>
  <si>
    <t>(1,000*0,800)*0,350*12 " křížení IS</t>
  </si>
  <si>
    <t>460242211</t>
  </si>
  <si>
    <t>Provizorní zajištění inženýrských sítí ve výkopech kabelů při křížení</t>
  </si>
  <si>
    <t>212905484</t>
  </si>
  <si>
    <t>12,000</t>
  </si>
  <si>
    <t>460321111</t>
  </si>
  <si>
    <t>Vodorovné přemístění (odvoz) horniny stavebním kolečkem s vyprázdněním kolečka na hromady nebo do dopravního prostředku z jakékoliv horniny na vzdálenost do 10 m</t>
  </si>
  <si>
    <t>363274054</t>
  </si>
  <si>
    <t>přebytečný výkopek k místu centrální nakládky do staveništního kontejneru</t>
  </si>
  <si>
    <t>222,000*0,350*0,300</t>
  </si>
  <si>
    <t>44,000*0,500*0,500</t>
  </si>
  <si>
    <t>460321121</t>
  </si>
  <si>
    <t>Vodorovné přemístění (odvoz) horniny stavebním kolečkem s vyprázdněním kolečka na hromady nebo do dopravního prostředku z jakékoliv horniny Příplatek za k ceně za každých dalších 10 m</t>
  </si>
  <si>
    <t>-596476377</t>
  </si>
  <si>
    <t>460341113</t>
  </si>
  <si>
    <t>Vodorovné přemístění (odvoz) horniny dopravními prostředky včetně složení, bez naložení a rozprostření jakékoliv třídy, na vzdálenost přes 500 do 1000 m</t>
  </si>
  <si>
    <t>426343488</t>
  </si>
  <si>
    <t>přebytečný výkopek na trvalou skládku</t>
  </si>
  <si>
    <t>460371111</t>
  </si>
  <si>
    <t>Naložení výkopku ručně z hornin třídy těžitelnosti I skupiny 1 až 3</t>
  </si>
  <si>
    <t>2082384098</t>
  </si>
  <si>
    <t>460431182</t>
  </si>
  <si>
    <t>Zásyp kabelových rýh ručně s přemístění sypaniny ze vzdálenosti do 10 m, s uložením výkopku ve vrstvách včetně zhutnění a úpravy povrchu šířky 35 cm hloubky 80 cm z horniny třídy těžitelnosti I skupiny 3</t>
  </si>
  <si>
    <t>-2046356484</t>
  </si>
  <si>
    <t>58337310</t>
  </si>
  <si>
    <t>štěrkopísek frakce 0/4</t>
  </si>
  <si>
    <t>1159574172</t>
  </si>
  <si>
    <t>222,000*0,350*0,200</t>
  </si>
  <si>
    <t>-(PI*0,025*0,025*222,000) " odpočet chráničky d 50</t>
  </si>
  <si>
    <t>15,104*2 'Přepočtené koeficientem množství</t>
  </si>
  <si>
    <t>460431332</t>
  </si>
  <si>
    <t>Zásyp kabelových rýh ručně s přemístění sypaniny ze vzdálenosti do 10 m, s uložením výkopku ve vrstvách včetně zhutnění a úpravy povrchu šířky 50 cm hloubky 120 cm z horniny třídy těžitelnosti I skupiny 3</t>
  </si>
  <si>
    <t>-1749121200</t>
  </si>
  <si>
    <t>1487113645</t>
  </si>
  <si>
    <t>44,000*0,500*0,400</t>
  </si>
  <si>
    <t>-(PI*0,050*0,050*44,000) " odpočet chráničky d 100</t>
  </si>
  <si>
    <t>8,454*2 'Přepočtené koeficientem množství</t>
  </si>
  <si>
    <t>460481122</t>
  </si>
  <si>
    <t>Úprava pláně ručně v hornině třídy těžitelnosti I skupiny 3 se zhutněním</t>
  </si>
  <si>
    <t>521723936</t>
  </si>
  <si>
    <t>222,000*0,350</t>
  </si>
  <si>
    <t>44,000*0,500</t>
  </si>
  <si>
    <t>460631212</t>
  </si>
  <si>
    <t>Zemní protlaky řízené horizontální vrtání v hornině třídy těžitelnosti I a II skupiny 1 až 4 včetně protlačení trub v hloubce do 6 m vnějšího průměru vrtu přes 90 do 110 mm</t>
  </si>
  <si>
    <t>-1662547014</t>
  </si>
  <si>
    <t>55283916</t>
  </si>
  <si>
    <t>trubka ocelová bezešvá hladká jakost 11 353 108x5,0mm</t>
  </si>
  <si>
    <t>-372023877</t>
  </si>
  <si>
    <t>460632113</t>
  </si>
  <si>
    <t>Zemní protlaky zemní práce nutné k provedení protlaku výkop včetně zásypu ručně startovací jáma v hornině třídy těžitelnosti I skupiny 3</t>
  </si>
  <si>
    <t>-725024486</t>
  </si>
  <si>
    <t>460632213</t>
  </si>
  <si>
    <t>Zemní protlaky zemní práce nutné k provedení protlaku výkop včetně zásypu ručně koncová jáma v hornině třídy těžitelnosti I skupiny 3</t>
  </si>
  <si>
    <t>-973338943</t>
  </si>
  <si>
    <t>460641113</t>
  </si>
  <si>
    <t>Základové konstrukce základ bez bednění do rostlé zeminy z monolitického betonu tř. C 16/20</t>
  </si>
  <si>
    <t>2084704928</t>
  </si>
  <si>
    <t>(1,200*1,200*1,500)*6 " stožár VO</t>
  </si>
  <si>
    <t>460641411</t>
  </si>
  <si>
    <t>Základové konstrukce bednění s případnými vzpěrami nezabudované zřízení</t>
  </si>
  <si>
    <t>-1303908890</t>
  </si>
  <si>
    <t>(1,200*4*1,500)*6 " stožár VO</t>
  </si>
  <si>
    <t>460641412</t>
  </si>
  <si>
    <t>Základové konstrukce bednění s případnými vzpěrami nezabudované odstranění</t>
  </si>
  <si>
    <t>797106486</t>
  </si>
  <si>
    <t>VV viz. položka č. 460641411</t>
  </si>
  <si>
    <t>43,200</t>
  </si>
  <si>
    <t>460661111</t>
  </si>
  <si>
    <t>Kabelové lože z písku včetně podsypu, zhutnění a urovnání povrchu pro kabely nn bez zakrytí, šířky do 35 cm</t>
  </si>
  <si>
    <t>-27305426</t>
  </si>
  <si>
    <t>460661112</t>
  </si>
  <si>
    <t>Kabelové lože z písku včetně podsypu, zhutnění a urovnání povrchu pro kabely nn bez zakrytí, šířky přes 35 do 50 cm</t>
  </si>
  <si>
    <t>-2003871972</t>
  </si>
  <si>
    <t>460671111</t>
  </si>
  <si>
    <t>Výstražná fólie z PVC pro krytí kabelů včetně vyrovnání povrchu rýhy, rozvinutí a uložení fólie šířky do 20 cm</t>
  </si>
  <si>
    <t>1214260036</t>
  </si>
  <si>
    <t>222,000+44,000</t>
  </si>
  <si>
    <t>460742121</t>
  </si>
  <si>
    <t>Osazení kabelových prostupů včetně utěsnění a spárování z trub plastových do rýhy, bez výkopových prací s obsypem z písku, vnitřního průměru do 10 cm</t>
  </si>
  <si>
    <t>2012702253</t>
  </si>
  <si>
    <t>28610002</t>
  </si>
  <si>
    <t>trubka tlaková hrdlovaná vodovodní PVC dl 6m DN 100</t>
  </si>
  <si>
    <t>-307271961</t>
  </si>
  <si>
    <t>44*1,03 'Přepočtené koeficientem množství</t>
  </si>
  <si>
    <t>460751111</t>
  </si>
  <si>
    <t>Osazení kabelových kanálů včetně utěsnění, vyspárování a zakrytí víkem z prefabrikovaných betonových žlabů do rýhy, bez výkopových prací vnější šířky do 20 cm</t>
  </si>
  <si>
    <t>-1585132850</t>
  </si>
  <si>
    <t>18,000</t>
  </si>
  <si>
    <t>59213001</t>
  </si>
  <si>
    <t>žlab kabelový betonový 100x18,5/10x10cm</t>
  </si>
  <si>
    <t>-2115295928</t>
  </si>
  <si>
    <t>18*1,01 'Přepočtené koeficientem množství</t>
  </si>
  <si>
    <t>460791212</t>
  </si>
  <si>
    <t>Montáž trubek ochranných uložených volně do rýhy plastových ohebných, vnitřního průměru přes 32 do 50 mm</t>
  </si>
  <si>
    <t>200782212</t>
  </si>
  <si>
    <t>34571351</t>
  </si>
  <si>
    <t>trubka elektroinstalační ohebná dvouplášťová korugovaná (chránička) D 41/50mm, HDPE+LDPE</t>
  </si>
  <si>
    <t>1064261079</t>
  </si>
  <si>
    <t>266*1,05 'Přepočtené koeficientem množství</t>
  </si>
  <si>
    <t>469981111</t>
  </si>
  <si>
    <t>Přesun hmot pro pomocné stavební práce při elektromontážích dopravní vzdálenost do 1 000 m</t>
  </si>
  <si>
    <t>1933621168</t>
  </si>
  <si>
    <t>SO 901 - Návrh DIO - objízdná trasa</t>
  </si>
  <si>
    <t>913121111</t>
  </si>
  <si>
    <t>Montáž a demontáž dočasných dopravních značek kompletních značek vč. podstavce a sloupku základních</t>
  </si>
  <si>
    <t>-803542640</t>
  </si>
  <si>
    <t>901_C.3.3. Speciální výkres - objízdná trasa.pdf</t>
  </si>
  <si>
    <t>2,000 " IS 11c</t>
  </si>
  <si>
    <t>2,000 " IP 10a</t>
  </si>
  <si>
    <t>1,000 " IP 10b</t>
  </si>
  <si>
    <t>913121112</t>
  </si>
  <si>
    <t>Montáž a demontáž dočasných dopravních značek kompletních značek vč. podstavce a sloupku zvětšených</t>
  </si>
  <si>
    <t>-1292171748</t>
  </si>
  <si>
    <t>4,000 " IP 22/IS 11c</t>
  </si>
  <si>
    <t>2,000 " IP 22/IP 10b</t>
  </si>
  <si>
    <t>913121211</t>
  </si>
  <si>
    <t>Montáž a demontáž dočasných dopravních značek Příplatek za první a každý další den použití dočasných dopravních značek k ceně 12-1111</t>
  </si>
  <si>
    <t>-729318628</t>
  </si>
  <si>
    <t>VV viz. položka č. 913121111</t>
  </si>
  <si>
    <t>5,000*90</t>
  </si>
  <si>
    <t>913121212</t>
  </si>
  <si>
    <t>Montáž a demontáž dočasných dopravních značek Příplatek za první a každý další den použití dočasných dopravních značek k ceně 12-1112</t>
  </si>
  <si>
    <t>-1121826771</t>
  </si>
  <si>
    <t>VV viz. položka č. 913121112</t>
  </si>
  <si>
    <t>6,000*90</t>
  </si>
  <si>
    <t>913221111</t>
  </si>
  <si>
    <t>Montáž a demontáž dočasných dopravních zábran světelných včetně zásobníku na akumulátor, šířky 1,5 m, 3 světla</t>
  </si>
  <si>
    <t>913221211</t>
  </si>
  <si>
    <t>Montáž a demontáž dočasných dopravních zábran Příplatek za první a každý další den použití dočasných dopravních zábran k ceně 22-1111</t>
  </si>
  <si>
    <t>VV viz. položka č. 913221111</t>
  </si>
  <si>
    <t>913331115</t>
  </si>
  <si>
    <t>Montáž a demontáž dočasných dopravních vodících zařízení signální svítilny včetně akumulátoru</t>
  </si>
  <si>
    <t>913331215</t>
  </si>
  <si>
    <t>Montáž a demontáž dočasných dopravních vodících zařízení Příplatek za první a každý další den použití dočasných dopravních vodících zařízení k ceně 33-1115</t>
  </si>
  <si>
    <t>VV viz. položka č. 913331115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</si>
  <si>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</si>
  <si>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</si>
  <si>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</si>
  <si>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</si>
  <si>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</si>
  <si>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</si>
  <si>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</si>
  <si>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</si>
  <si>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</si>
  <si>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</si>
  <si>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</si>
  <si>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012203000</t>
  </si>
  <si>
    <t>Geodetické práce před a při provádění stavby</t>
  </si>
  <si>
    <t>KČ</t>
  </si>
  <si>
    <t>1024</t>
  </si>
  <si>
    <t>Poznámka k položce:_x000D_
-VYTÝČENÍ INŽENÝRSKÝCH SÍTÍ NA STAVENIŠTI VČETNĚ OBNOVENÍ SPRÁVCŮ SÍTÍ PO DOBU VÝSTAVBY PRO VŠECHNY OBJEKTY STAVBY_x000D_
-GEODETICKÉ PRÁCE PO CELOU DOBU VÝSTAVBY PRO VŠECHNY OBJEKTY STAVBY</t>
  </si>
  <si>
    <t>012303000</t>
  </si>
  <si>
    <t>Geodetické práce po výstavbě</t>
  </si>
  <si>
    <t>Poznámka k položce:_x000D_
V TIŠTĚNÉ I DIGITÁLNÍ PODOBĚ:_x000D_
-GEODETICKÉ ZAMĚŘENÍ SKUTEČNÉHO PROVEDENÍ STAVBY,_x000D_
- PODKLADY PRO ZÁKRES DO DIGITÁLNÍ MAPY_x000D_
-GEOMETRICKÝ PLÁN PRO VKLAD DO KATASTRU NEMOVITOSTÍ, _x000D_
-OSTATNÍ INFORMACE VIZ POŽADAVKY V ZD</t>
  </si>
  <si>
    <t>013254000</t>
  </si>
  <si>
    <t>Dokumentace skutečného provedení stavby</t>
  </si>
  <si>
    <t>Poznámka k položce:_x000D_
PRO VŠECHNY OBJEKTY STAVBY (HSV,PSV,MONTÁŽE)_x000D_
_x000D_
-V POČTU  A PROVEDENÍ  DLE ZADÁVACÍ DOKUMENTACE A  vyhl.MPR 499/2006 Sb.a odst.6 § 125 zákona č.183/2006 Sb(stavebního zákona) _x000D_
VČETNĚ FOTODOKUMENTACE STAVBY</t>
  </si>
  <si>
    <t>VRN3</t>
  </si>
  <si>
    <t>Zařízení staveniště</t>
  </si>
  <si>
    <t>030001000</t>
  </si>
  <si>
    <t>Poznámka k položce:_x000D_
Zajištění a provedení všech prací a dodávek nezbytných k provedení díla, tj. prací a dodávek které nejsou přímo určeny rozsahem stavby, avšak jejich provedení je pro zhotovení stavby nezbytné (např. VRN/NUS vč. zařízení staveniště a jeho likvidaci po stavbě, zajištění dočasných přípojek pro zařízení staveniště, aktualizace vyjádření a prověření existence stávajících podzemních i vzdušných vedení a zařízení, zajištění vytýčení všech podzemních sítí  a provedení opatření pro zajištění podzemních a nadzemních sítí a ochranu po dobu výstavby s protokolárním předání křížení se sítěmi, opatření pro zajištění bezpečnosti, ochrany zdraví a požární bezpečnosti.opatření vyplývající z plánu BOZP_x000D_
- veškeré náklady spojené s pořízením, dovozem, montáží, údržbou, demontáží a odvozem:_x000D_
 veškerých mobilních stavebních buněk ( kancelář, šatny, příruční sklad, umývárna ) a k tomu odpovídajících mobilních WC, včetně eventuálního dočasného zpevnění ploch např. pro skládkování a ochranu nezabudovaného nebo vytěženého materiálu, mobilního oplocení staveniště po dobu stavby ,  provizorního ohrazení výkopů, dočasného napojení na inženýrské sítě a ekologickou likvidaci odpadů. Ostatní ZS - viz.ZOV ( např.umístění bezpečnostních značek,tabulky se zákazem vstupu nepovolaným osobám na staveniště a pod.),  rekultivaci plochy po odstranění zařízení staveniště v rozsahu dle ZOV_x000D_
-včetně nákladů na energie pro ZS_x000D_
pro zhotovitele i podzhotovitele</t>
  </si>
  <si>
    <t>034503000</t>
  </si>
  <si>
    <t>Informační tabule na staveništi</t>
  </si>
  <si>
    <t>Poznámka k položce:_x000D_
DLE GRAFICKÉHO NÁVRHU A POČTU UVEDENÉHO V ZD</t>
  </si>
  <si>
    <t>VRN4</t>
  </si>
  <si>
    <t>Inženýrská činnost</t>
  </si>
  <si>
    <t>040001000</t>
  </si>
  <si>
    <t>Poznámka k položce:_x000D_
NAPŘ._x000D_
NÁKLADY NA KOLAUDAČNÍ ŘÍZENÍ_x000D_
_x000D_
REVIZE,KTERÉ NEJSOU SOUČÁSTÍ SAMOSTATNÝCH OBJEKTŮ_x000D_
_x000D_
ZKOUŠKY A OSTATNÍ MĚŘENÍ,SLOŽENÍ VYTĚŽENÉ ZEMINY A DALŠÍ, KTERÉ NEJSOU SOUČÁSTÍ SAMOSTATNÝCH OBJEKTŮ</t>
  </si>
  <si>
    <t>045002000</t>
  </si>
  <si>
    <t>Kompletační a koordinační činnost</t>
  </si>
  <si>
    <t>Poznámka k položce:_x000D_
PRO ZHOTOVITELE A PODZHOTOVITELE (HSV,PSV,M)</t>
  </si>
  <si>
    <t>VRN7</t>
  </si>
  <si>
    <t>Provozní vlivy</t>
  </si>
  <si>
    <t>070001000</t>
  </si>
  <si>
    <t>Poznámka k položce:_x000D_
včetně:_x000D_
Technická opatření vyplývající na celé stavbě ze skutečného výskytu inženýrských podzemních sítí v době realizace stavby po jejich vytýčení jejich správci a po zjištění přesného stavu inženýrských sítí v zemi vč.koordinace se zástupci těchto správců sítí při splnění všech prácí,které vyplynou z jejich požadavků-ochranna sítí v rámci staveniště.</t>
  </si>
  <si>
    <t>VRN9</t>
  </si>
  <si>
    <t>Ostatní náklady</t>
  </si>
  <si>
    <t>091704000</t>
  </si>
  <si>
    <t>Náklady na údržbu</t>
  </si>
  <si>
    <t>Poznámka k položce:_x000D_
NÁKLADY NA ÚDRŽBU A ČIŠTĚNÍ PŘÍJEZDOVÝCH KOMUNIKACÍ PO CELOU DOBU VÝSTAVBY_x000D_
_x000D_
NÁKLADY NA OBNOVENÍ VŠECH DOTČENÝCH PLOCH STAVBOU DO PŮVODNÍHO STAVU</t>
  </si>
  <si>
    <t>094002000</t>
  </si>
  <si>
    <t>Ostatní náklady související s výstavbou</t>
  </si>
  <si>
    <t>Poznámka k položce:_x000D_
STŘEŽENÍ A OCHRANA DÍLA OD UKONČENÍ PŘEJÍMACÍHO ŘÍZENÍ DO DOBY VYDÁNÍ PRAVOMOCNÉHO KOLAUDAČNÍHO SOUHLASU - 30 dní</t>
  </si>
  <si>
    <t>SKL_1</t>
  </si>
  <si>
    <t>Komunikace - asfaltová vozovka (skladba 1)</t>
  </si>
  <si>
    <t>794,79</t>
  </si>
  <si>
    <t>SKL_1a</t>
  </si>
  <si>
    <t>Komunikace - asfaltová vozovka - napojení přes odskoky (skladba 1)</t>
  </si>
  <si>
    <t>16,27</t>
  </si>
  <si>
    <t>SKL_2</t>
  </si>
  <si>
    <t>Plocha křižovatky a prahy - betonová dlažba (skladba 2)</t>
  </si>
  <si>
    <t>415,31</t>
  </si>
  <si>
    <t>SKL_2a</t>
  </si>
  <si>
    <t>Plocha křižovatky - předláždění bet. dlažbou (skladba 2)</t>
  </si>
  <si>
    <t>41,1</t>
  </si>
  <si>
    <t>SKL_3</t>
  </si>
  <si>
    <t>Pojížděné chodníky - bet. dlažba (skladba 3)</t>
  </si>
  <si>
    <t>560,49</t>
  </si>
  <si>
    <t>SKL_4</t>
  </si>
  <si>
    <t>Parkovací stání - bet. dlažba (skladba 4)</t>
  </si>
  <si>
    <t>42,21</t>
  </si>
  <si>
    <t>SKL_5</t>
  </si>
  <si>
    <t>Chodník - bet. dlažba (skladba 5)</t>
  </si>
  <si>
    <t>149,19</t>
  </si>
  <si>
    <t>2.ET - 2. ETAPA</t>
  </si>
  <si>
    <t>SKL_5a</t>
  </si>
  <si>
    <t>Chodník - předláždění bet. dlažba (skladba 5)</t>
  </si>
  <si>
    <t>25,66</t>
  </si>
  <si>
    <t>SKL_5b</t>
  </si>
  <si>
    <t>Hmatná dlažba chodník - bet. dlažba (skladba 5)</t>
  </si>
  <si>
    <t>37,27</t>
  </si>
  <si>
    <t>SKL_2b</t>
  </si>
  <si>
    <t>Hmatná dlažba plochy křižovatky - bet. dlažba (skladba 2)</t>
  </si>
  <si>
    <t>5,2</t>
  </si>
  <si>
    <t>SKL_3a</t>
  </si>
  <si>
    <t>Hmatná dlažba pojížděný chodník - bet. dlažba (skladba 3)</t>
  </si>
  <si>
    <t>5,77</t>
  </si>
  <si>
    <t>OBR_P_8</t>
  </si>
  <si>
    <t>Obrubník betonový parkový 80x250 mm</t>
  </si>
  <si>
    <t>29,66</t>
  </si>
  <si>
    <t>OBR_P_5</t>
  </si>
  <si>
    <t>Obrubník betonový parkový 50x200 mm</t>
  </si>
  <si>
    <t>325,13</t>
  </si>
  <si>
    <t>OBR_S_250</t>
  </si>
  <si>
    <t>Obrubník betonový silniční 150x250 mm</t>
  </si>
  <si>
    <t>57,32</t>
  </si>
  <si>
    <t>OBR_S_150</t>
  </si>
  <si>
    <t>Obrubník betonový silniční 150x150 mm</t>
  </si>
  <si>
    <t>316,28</t>
  </si>
  <si>
    <t>OBR_S_250_100</t>
  </si>
  <si>
    <t>Obrubník betonový silniční 100x250 mm</t>
  </si>
  <si>
    <t>6,87</t>
  </si>
  <si>
    <t>OBR_K</t>
  </si>
  <si>
    <t>Obrubník kamenný OP3 250x200 mm</t>
  </si>
  <si>
    <t>21,15</t>
  </si>
  <si>
    <t>DREN_150</t>
  </si>
  <si>
    <t>Drenáž DN 150 mm</t>
  </si>
  <si>
    <t>193,66</t>
  </si>
  <si>
    <t>-557299194</t>
  </si>
  <si>
    <t>SKL_5a " bet. dlažba po očištění použita zpět k předláždění</t>
  </si>
  <si>
    <t>Mezisoučet " chodník</t>
  </si>
  <si>
    <t>1200596042</t>
  </si>
  <si>
    <t>SKL_2a " bet. dlažba po očištění použita zpět k předláždění</t>
  </si>
  <si>
    <t>Mezisoučet " plocha křižovatky a příčné prahy</t>
  </si>
  <si>
    <t>113154114</t>
  </si>
  <si>
    <t>Frézování živičného podkladu nebo krytu s naložením na dopravní prostředek plochy do 500 m2 bez překážek v trase pruhu šířky do 0,5 m, tloušťky vrstvy 100 mm</t>
  </si>
  <si>
    <t>934579615</t>
  </si>
  <si>
    <t>"101_D.1.2_Situace.pdf</t>
  </si>
  <si>
    <t>(2,800+3,645+9,2600+1,000+0,550+0,800+0,815+1,020+2,260)*0,500 " napojení přes odskoky - ložná vrstva</t>
  </si>
  <si>
    <t>113154122</t>
  </si>
  <si>
    <t>Frézování živičného podkladu nebo krytu s naložením na dopravní prostředek plochy do 500 m2 bez překážek v trase pruhu šířky přes 0,5 m do 1 m, tloušťky vrstvy 40 mm</t>
  </si>
  <si>
    <t>-101564787</t>
  </si>
  <si>
    <t>(2,800+3,645+9,2600+1,000+0,550+0,800+0,815+1,020+2,260)*1,000 " napojení přes odskoky - obrusná vrstva</t>
  </si>
  <si>
    <t>-916681482</t>
  </si>
  <si>
    <t>203,000*2+14,000*2</t>
  </si>
  <si>
    <t>-37681826</t>
  </si>
  <si>
    <t>434,000</t>
  </si>
  <si>
    <t>-39021618</t>
  </si>
  <si>
    <t>101_D.1 Technická zpráva.pdf</t>
  </si>
  <si>
    <t>101_D.1.5 Vzorový příčný řez a detail napojení.pdf</t>
  </si>
  <si>
    <t>DREN_150*0,400*0,850</t>
  </si>
  <si>
    <t>VV viz. položka č. 122252205</t>
  </si>
  <si>
    <t>-1069342990</t>
  </si>
  <si>
    <t>přebytečný výkopek na skládku</t>
  </si>
  <si>
    <t>65,844</t>
  </si>
  <si>
    <t>615,000</t>
  </si>
  <si>
    <t>171152501</t>
  </si>
  <si>
    <t>Zhutnění podloží pod násypy z rostlé horniny třídy těžitelnosti I a II, skupiny 1 až 4 z hornin soudružných a nesoudržných</t>
  </si>
  <si>
    <t>1419732201</t>
  </si>
  <si>
    <t>2050,000 " před provedeným zpětného násypu upravenou zeminou</t>
  </si>
  <si>
    <t>498780259</t>
  </si>
  <si>
    <t>staveništní deponie pro úpravu zeminy promísením vápnem</t>
  </si>
  <si>
    <t>Mezisoučet " staveništní deponie</t>
  </si>
  <si>
    <t>VV iz. položka č. 132251103</t>
  </si>
  <si>
    <t>Mezisoučet " trvalá skládka</t>
  </si>
  <si>
    <t>174111103</t>
  </si>
  <si>
    <t>Zásyp sypaninou z jakékoliv horniny ručně s uložením výkopku ve vrstvách se zhutněním zářezů se šikmými stěnami pro podzemní vedení a kolem objektů zřízených v těchto zářezech</t>
  </si>
  <si>
    <t>-1030159227</t>
  </si>
  <si>
    <t>dosyp zeminou se zhutněním za liniovým prvkem</t>
  </si>
  <si>
    <t>OBR_K*0,150</t>
  </si>
  <si>
    <t>OBR_P_5*0,150</t>
  </si>
  <si>
    <t>OBR_P_8*0,150</t>
  </si>
  <si>
    <t>OBR_S_150*0,150</t>
  </si>
  <si>
    <t>OBR_S_250*0,150</t>
  </si>
  <si>
    <t>OBR_S_250_100*0,150</t>
  </si>
  <si>
    <t>10364100</t>
  </si>
  <si>
    <t>zemina pro terénní úpravy - tříděná</t>
  </si>
  <si>
    <t>-748381611</t>
  </si>
  <si>
    <t>113,463*1,75 " objem. hmotnost zeminy 1750 kg/m3</t>
  </si>
  <si>
    <t>181252305</t>
  </si>
  <si>
    <t>Úprava pláně na stavbách silnic a dálnic strojně na násypech se zhutněním</t>
  </si>
  <si>
    <t>-2099219519</t>
  </si>
  <si>
    <t>2050,000 " po provedení zpětného násypu upravenou zeminou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</si>
  <si>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</si>
  <si>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</si>
  <si>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-1387011617</t>
  </si>
  <si>
    <t>DREN_150*(0,400*2+0,850*2)</t>
  </si>
  <si>
    <t>69311068</t>
  </si>
  <si>
    <t>geotextilie netkaná separační, ochranná, filtrační, drenážní PP 300g/m2</t>
  </si>
  <si>
    <t>-498807711</t>
  </si>
  <si>
    <t>484,15*1,1845 'Přepočtené koeficientem množství</t>
  </si>
  <si>
    <t>212752102</t>
  </si>
  <si>
    <t>Trativody z drenážních trubek pro liniové stavby a komunikace se zřízením štěrkového lože pod trubky a s jejich obsypem v otevřeném výkopu trubka korugovaná sendvičová PE-HD SN 4 celoperforovaná 360° DN 150</t>
  </si>
  <si>
    <t>-655553438</t>
  </si>
  <si>
    <t>339921131</t>
  </si>
  <si>
    <t>Osazování palisád betonových v řadě se zabetonováním výšky palisády do 500 mm</t>
  </si>
  <si>
    <t>1933974106</t>
  </si>
  <si>
    <t>101_D.1.9 Opěrný prvek u objektu p.č. 167/1.pdf</t>
  </si>
  <si>
    <t>34*0,180 " výška 400 mm</t>
  </si>
  <si>
    <t>592284R02</t>
  </si>
  <si>
    <t>palisáda betonová vzhled dobové dlažební kameny přírodní 180x120x400mm</t>
  </si>
  <si>
    <t>358259920</t>
  </si>
  <si>
    <t>6,120</t>
  </si>
  <si>
    <t>6,12*5,667 'Přepočtené koeficientem množství</t>
  </si>
  <si>
    <t>339921132</t>
  </si>
  <si>
    <t>Osazování palisád betonových v řadě se zabetonováním výšky palisády přes 500 do 1000 mm</t>
  </si>
  <si>
    <t>-763600091</t>
  </si>
  <si>
    <t>37,520 " v případě nerealizování objektu, výška 1000 mm</t>
  </si>
  <si>
    <t>14,000*0,180 " výška 600 mm</t>
  </si>
  <si>
    <t>59228409</t>
  </si>
  <si>
    <t>palisáda betonová vzhled dobové dlažební kameny přírodní 180x120x600mm</t>
  </si>
  <si>
    <t>-338336227</t>
  </si>
  <si>
    <t>2,520</t>
  </si>
  <si>
    <t>2,52*5,667 'Přepočtené koeficientem množství</t>
  </si>
  <si>
    <t>592284R1</t>
  </si>
  <si>
    <t>palisáda betonová vzhled dobové dlažební kameny přírodní 180x120x1000mm</t>
  </si>
  <si>
    <t>1671592051</t>
  </si>
  <si>
    <t>37,520</t>
  </si>
  <si>
    <t>37,52*6,375 'Přepočtené koeficientem množství</t>
  </si>
  <si>
    <t>Komunikace pozemní</t>
  </si>
  <si>
    <t>564851111</t>
  </si>
  <si>
    <t>Podklad ze štěrkodrti ŠD s rozprostřením a zhutněním, po zhutnění tl. 150 mm</t>
  </si>
  <si>
    <t>984357585</t>
  </si>
  <si>
    <t>Mezisoučet " pojížděný chodník</t>
  </si>
  <si>
    <t>Mezisoučet " parkovací stání</t>
  </si>
  <si>
    <t>564861111</t>
  </si>
  <si>
    <t>Podklad ze štěrkodrti ŠD s rozprostřením a zhutněním, po zhutnění tl. 200 mm</t>
  </si>
  <si>
    <t>-1048159348</t>
  </si>
  <si>
    <t>Mezisoučet " asfaltová komunikace</t>
  </si>
  <si>
    <t xml:space="preserve">Mezisoučet " plocha křižovatky a příčných prahů </t>
  </si>
  <si>
    <t>565145111</t>
  </si>
  <si>
    <t>-501640328</t>
  </si>
  <si>
    <t>566301111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</si>
  <si>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0,04 do 0,06 m3/m2</t>
  </si>
  <si>
    <t>-103836653</t>
  </si>
  <si>
    <t>předláždění bet. dlažbou</t>
  </si>
  <si>
    <t>567122111</t>
  </si>
  <si>
    <t>Podklad ze směsi stmelené cementem SC bez dilatačních spár, s rozprostřením a zhutněním SC C 8/10 (KSC I), po zhutnění tl. 120 mm</t>
  </si>
  <si>
    <t>-966739087</t>
  </si>
  <si>
    <t>Mezisoučet " plocha křižovatky a příčných prahů</t>
  </si>
  <si>
    <t>571908111</t>
  </si>
  <si>
    <t>Kryt vymývaným dekoračním kamenivem (kačírkem) tl. 200 mm</t>
  </si>
  <si>
    <t>158021485</t>
  </si>
  <si>
    <t>28,770</t>
  </si>
  <si>
    <t>573111112</t>
  </si>
  <si>
    <t>Postřik infiltrační PI z asfaltu silničního s posypem kamenivem, v množství 1,00 kg/m2</t>
  </si>
  <si>
    <t>-1914491995</t>
  </si>
  <si>
    <t>573211107</t>
  </si>
  <si>
    <t>Postřik spojovací PS bez posypu kamenivem z asfaltu silničního, v množství 0,30 kg/m2</t>
  </si>
  <si>
    <t>664964897</t>
  </si>
  <si>
    <t>577134111</t>
  </si>
  <si>
    <t>Asfaltový beton vrstva obrusná ACO 11 (ABS) s rozprostřením a se zhutněním z nemodifikovaného asfaltu v pruhu šířky do 3 m tř. I, po zhutnění tl. 40 mm</t>
  </si>
  <si>
    <t>-1786174604</t>
  </si>
  <si>
    <t>596211110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</si>
  <si>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</si>
  <si>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26033118</t>
  </si>
  <si>
    <t>4,740 " bet. přídažba u objektu</t>
  </si>
  <si>
    <t>59245018</t>
  </si>
  <si>
    <t>dlažba tvar obdélník betonová 200x100x60mm přírodní</t>
  </si>
  <si>
    <t>13473943</t>
  </si>
  <si>
    <t>3,000 " náhrada nepoužitelné dlažby</t>
  </si>
  <si>
    <t>4,740 " přídlažba u objektu</t>
  </si>
  <si>
    <t>7,74*1,03 'Přepočtené koeficientem množství</t>
  </si>
  <si>
    <t>59245006</t>
  </si>
  <si>
    <t>dlažba tvar obdélník betonová pro nevidomé 200x100x60mm barevná</t>
  </si>
  <si>
    <t>1367424226</t>
  </si>
  <si>
    <t>37,27*1,03 'Přepočtené koeficientem množství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</si>
  <si>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</si>
  <si>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</si>
  <si>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859127690</t>
  </si>
  <si>
    <t>-165607731</t>
  </si>
  <si>
    <t>149,19*1,02 'Přepočtené koeficientem množství</t>
  </si>
  <si>
    <t>596211114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</si>
  <si>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Příplatek k cenám za dlažbu z prvků dvou barev</t>
  </si>
  <si>
    <t>1054201749</t>
  </si>
  <si>
    <t>596212210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</si>
  <si>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do 50 m2</t>
  </si>
  <si>
    <t>-471352873</t>
  </si>
  <si>
    <t>59245213</t>
  </si>
  <si>
    <t>dlažba zámková tvaru I 196x161x80mm přírodní</t>
  </si>
  <si>
    <t>-1927826962</t>
  </si>
  <si>
    <t>5,000 " náhrada za nepoužitelnou část bet. dlažby</t>
  </si>
  <si>
    <t>5*1,03 'Přepočtené koeficientem množství</t>
  </si>
  <si>
    <t>59245203</t>
  </si>
  <si>
    <t>dlažba zámková tvaru I 196x161x80mm barevná</t>
  </si>
  <si>
    <t>1652614703</t>
  </si>
  <si>
    <t>42,21*1,03 'Přepočtené koeficientem množství</t>
  </si>
  <si>
    <t>59245224</t>
  </si>
  <si>
    <t>dlažba zámková tvaru I základní pro nevidomé 196x161x80mm barevná</t>
  </si>
  <si>
    <t>-184940385</t>
  </si>
  <si>
    <t>10,97*1,03 'Přepočtené koeficientem množství</t>
  </si>
  <si>
    <t>596212213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</si>
  <si>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přes 300 m2</t>
  </si>
  <si>
    <t>-1231912049</t>
  </si>
  <si>
    <t>1114900558</t>
  </si>
  <si>
    <t>975,8*1,01 'Přepočtené koeficientem množství</t>
  </si>
  <si>
    <t>596212214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</si>
  <si>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Příplatek k cenám za dlažbu z prvků dvou barev</t>
  </si>
  <si>
    <t>1585568208</t>
  </si>
  <si>
    <t>596991111</t>
  </si>
  <si>
    <t>Řezání betonové, kameninové nebo kamenné dlažby do oblouku tloušťky dlažby do 60 mm</t>
  </si>
  <si>
    <t>263552288</t>
  </si>
  <si>
    <t>2,450+6,050+2,500+2,900+7,350</t>
  </si>
  <si>
    <t>596991112</t>
  </si>
  <si>
    <t>Řezání betonové, kameninové nebo kamenné dlažby do oblouku tloušťky dlažby přes 60 do 80 mm</t>
  </si>
  <si>
    <t>1750302584</t>
  </si>
  <si>
    <t>1,850+1,600+10,200+2,900+3,850+11,200</t>
  </si>
  <si>
    <t>101047832</t>
  </si>
  <si>
    <t>1,000 " rušená UV</t>
  </si>
  <si>
    <t>1587920097</t>
  </si>
  <si>
    <t>1*1,03 'Přepočtené koeficientem množství</t>
  </si>
  <si>
    <t>890411811</t>
  </si>
  <si>
    <t>Bourání šachet a jímek ručně velikosti obestavěného prostoru do 1,5 m3 z prefabrikovaných skruží</t>
  </si>
  <si>
    <t>-976766489</t>
  </si>
  <si>
    <t>(PI*0,300*0,300*1,575)*1 " rušená UV</t>
  </si>
  <si>
    <t>899202211</t>
  </si>
  <si>
    <t>Demontáž mříží litinových včetně rámů, hmotnosti jednotlivě přes 50 do 100 Kg</t>
  </si>
  <si>
    <t>1996378433</t>
  </si>
  <si>
    <t>899231111</t>
  </si>
  <si>
    <t>Výšková úprava uličního vstupu nebo vpusti do 200 mm zvýšením mříže</t>
  </si>
  <si>
    <t>752572754</t>
  </si>
  <si>
    <t>2,000 " UV</t>
  </si>
  <si>
    <t>2140537471</t>
  </si>
  <si>
    <t>2*2 'Přepočtené koeficientem množství</t>
  </si>
  <si>
    <t>899331111</t>
  </si>
  <si>
    <t>Výšková úprava uličního vstupu nebo vpusti do 200 mm zvýšením poklopu</t>
  </si>
  <si>
    <t>-132629775</t>
  </si>
  <si>
    <t>2,000 " RŠ kanalizační</t>
  </si>
  <si>
    <t>1935423665</t>
  </si>
  <si>
    <t>899431111</t>
  </si>
  <si>
    <t>Výšková úprava uličního vstupu nebo vpusti do 200 mm zvýšením krycího hrnce, šoupěte nebo hydrantu bez úpravy armatur</t>
  </si>
  <si>
    <t>91912560</t>
  </si>
  <si>
    <t>5,000 " vodovodní Š</t>
  </si>
  <si>
    <t>deska podkladová uličního poklopu ventilkového a šoupatového</t>
  </si>
  <si>
    <t>-119600252</t>
  </si>
  <si>
    <t>5*2 'Přepočtené koeficientem množství</t>
  </si>
  <si>
    <t>914111111</t>
  </si>
  <si>
    <t>Montáž svislé dopravní značky základní velikosti do 1 m2 objímkami na sloupky nebo konzoly</t>
  </si>
  <si>
    <t>253068932</t>
  </si>
  <si>
    <t>101_D.1.7 Situace dopravního značení.pdf</t>
  </si>
  <si>
    <t>2,000 " P2</t>
  </si>
  <si>
    <t>1,000 " E2d</t>
  </si>
  <si>
    <t>1,000 " P4</t>
  </si>
  <si>
    <t>Mezisoučet " nové desky SDZ</t>
  </si>
  <si>
    <t>1,000 " IP 2</t>
  </si>
  <si>
    <t>Mezisoučet " přesunutá deska SDZ</t>
  </si>
  <si>
    <t>40445612</t>
  </si>
  <si>
    <t>značky upravující přednost P2 750mm</t>
  </si>
  <si>
    <t>-570212668</t>
  </si>
  <si>
    <t>40445609</t>
  </si>
  <si>
    <t>značky upravující přednost P4 900mm</t>
  </si>
  <si>
    <t>-1455927496</t>
  </si>
  <si>
    <t>40445648</t>
  </si>
  <si>
    <t>dodatkové tabulky E2d 500x700mm</t>
  </si>
  <si>
    <t>-1878133834</t>
  </si>
  <si>
    <t>40445257</t>
  </si>
  <si>
    <t>svorka upínací na sloupek D 70mm</t>
  </si>
  <si>
    <t>-128289137</t>
  </si>
  <si>
    <t>914111121</t>
  </si>
  <si>
    <t>Montáž svislé dopravní značky základní velikosti do 2 m2 objímkami na sloupky nebo konzoly</t>
  </si>
  <si>
    <t>208553306</t>
  </si>
  <si>
    <t>2,000 " IZ 6a</t>
  </si>
  <si>
    <t>2,000 " IZ 6b</t>
  </si>
  <si>
    <t>Mezisoučet " nové SDZ</t>
  </si>
  <si>
    <t>40445627</t>
  </si>
  <si>
    <t>informativní značky provozní IZ 6a - IZ 6b, 1000x1500mm</t>
  </si>
  <si>
    <t>-1717967941</t>
  </si>
  <si>
    <t>-1188968299</t>
  </si>
  <si>
    <t>914511112</t>
  </si>
  <si>
    <t>Montáž sloupku dopravních značek délky do 3,5 m do hliníkové patky</t>
  </si>
  <si>
    <t>-1109844560</t>
  </si>
  <si>
    <t>2,000*2 " IZ 6a</t>
  </si>
  <si>
    <t>2,000*2 " IZ 6b</t>
  </si>
  <si>
    <t>40445230</t>
  </si>
  <si>
    <t>sloupek pro dopravní značku Zn D 70mm v 3,5m</t>
  </si>
  <si>
    <t>-1632253547</t>
  </si>
  <si>
    <t>915131111</t>
  </si>
  <si>
    <t>Vodorovné dopravní značení stříkané barvou přechody pro chodce, šipky, symboly bílé základní</t>
  </si>
  <si>
    <t>-935530448</t>
  </si>
  <si>
    <t>(((0,500*1,000)/2)*6)*2 " VDZ V17 (do doby vyzrání)</t>
  </si>
  <si>
    <t>915341111</t>
  </si>
  <si>
    <t>Vodorovné značení předformovaným termoplastem šipky velikosti 1 m</t>
  </si>
  <si>
    <t>-550878092</t>
  </si>
  <si>
    <t>6,000*2 " VDZ V17 (po vyzrání)</t>
  </si>
  <si>
    <t>915495111</t>
  </si>
  <si>
    <t>Vyznačení vodorovného značení betonovou dlažbou do lože z kameniva těženého tl. 40 až 80 mm, s vyplněním spár pásů nebo pruhů</t>
  </si>
  <si>
    <t>1930698240</t>
  </si>
  <si>
    <t>7,480 " VZD V 10c (parkovací stání)</t>
  </si>
  <si>
    <t>5,000 " VZD V 10f (symbol ZTP)</t>
  </si>
  <si>
    <t>653856722</t>
  </si>
  <si>
    <t>2,5*1,03 'Přepočtené koeficientem množství</t>
  </si>
  <si>
    <t>915621111</t>
  </si>
  <si>
    <t>Předznačení pro vodorovné značení stříkané barvou nebo prováděné z nátěrových hmot plošné šipky, symboly, nápisy</t>
  </si>
  <si>
    <t>2139589011</t>
  </si>
  <si>
    <t>VV viz. položka č. 915131111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</si>
  <si>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</si>
  <si>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</si>
  <si>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-1690571568</t>
  </si>
  <si>
    <t>101_D.1.8 Situace obrub.pdf</t>
  </si>
  <si>
    <t>59217032</t>
  </si>
  <si>
    <t>obrubník betonový silniční 1000x150x150mm</t>
  </si>
  <si>
    <t>-566666697</t>
  </si>
  <si>
    <t>316,28*1,02 'Přepočtené koeficientem množství</t>
  </si>
  <si>
    <t>59217031</t>
  </si>
  <si>
    <t>obrubník betonový silniční 1000x150x250mm</t>
  </si>
  <si>
    <t>80002645</t>
  </si>
  <si>
    <t>57,32*1,02 'Přepočtené koeficientem množství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</si>
  <si>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</si>
  <si>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</si>
  <si>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-614705316</t>
  </si>
  <si>
    <t>59217017</t>
  </si>
  <si>
    <t>obrubník betonový chodníkový 1000x100x250mm</t>
  </si>
  <si>
    <t>100878925</t>
  </si>
  <si>
    <t>6,87*1,02 'Přepočtené koeficientem množství</t>
  </si>
  <si>
    <t>916231292</t>
  </si>
  <si>
    <t>Osazení chodníkového obrubníku betonového se zřízením lože, s vyplněním a zatřením spár cementovou maltou Příplatek k cenám za řezání obrubníků při osazení do oblouku vnitřního poloměru do 2,5 m</t>
  </si>
  <si>
    <t>-1582164535</t>
  </si>
  <si>
    <t>(373,600+6,870+21,150)*15/100 " rozsah cca. 15% délek obrub</t>
  </si>
  <si>
    <t>916241113</t>
  </si>
  <si>
    <t>Osazení obrubníku kamenného se zřízením lože, s vyplněním a zatřením spár cementovou maltou ležatého s boční opěrou z betonu prostého, do lože z betonu prostého</t>
  </si>
  <si>
    <t>-436130485</t>
  </si>
  <si>
    <t>58380004</t>
  </si>
  <si>
    <t>obrubník kamenný žulový přímý 1000x250x200mm</t>
  </si>
  <si>
    <t>-377557104</t>
  </si>
  <si>
    <t>21,15*1,02 'Přepočtené koeficientem množství</t>
  </si>
  <si>
    <t>916331112</t>
  </si>
  <si>
    <t>Osazení zahradního obrubníku betonového s ložem tl. od 50 do 100 mm z betonu prostého tř. C 12/15 s boční opěrou z betonu prostého tř. C 12/15</t>
  </si>
  <si>
    <t>839780551</t>
  </si>
  <si>
    <t>59217037</t>
  </si>
  <si>
    <t>obrubník betonový parkový přírodní 500x50x200mm</t>
  </si>
  <si>
    <t>-160105704</t>
  </si>
  <si>
    <t>325,13*1,02 'Přepočtené koeficientem množství</t>
  </si>
  <si>
    <t>59217036</t>
  </si>
  <si>
    <t>obrubník betonový parkový přírodní 500x80x250mm</t>
  </si>
  <si>
    <t>-2088916743</t>
  </si>
  <si>
    <t>29,66*1,02 'Přepočtené koeficientem množství</t>
  </si>
  <si>
    <t>916991121</t>
  </si>
  <si>
    <t>Lože pod obrubníky, krajníky nebo obruby z dlažebních kostek z betonu prostého</t>
  </si>
  <si>
    <t>22156514</t>
  </si>
  <si>
    <t>OBR_K*0,300*0,150</t>
  </si>
  <si>
    <t>OBR_S_150*0,300*0,150</t>
  </si>
  <si>
    <t>OBR_S_250*0,300*0,150</t>
  </si>
  <si>
    <t>OBR_S_250_100*0,300*0,150</t>
  </si>
  <si>
    <t>919112212</t>
  </si>
  <si>
    <t>Řezání dilatačních spár v živičném krytu vytvoření komůrky pro těsnící zálivku šířky 10 mm, hloubky 20 mm</t>
  </si>
  <si>
    <t>-1838969573</t>
  </si>
  <si>
    <t>101_D.1.2_Situace.pdf</t>
  </si>
  <si>
    <t>podél obrub</t>
  </si>
  <si>
    <t>2,125+3,200+1,050+0,725+0,780+0,500+1,000+0,850+0,950+2,650+6,000+1,150+0,900+0,7650+0,625+0,750+0,650+0,650+2,600</t>
  </si>
  <si>
    <t>6,000+21,350+6,000+21,350</t>
  </si>
  <si>
    <t>6,000+58,750+6,000+58,750</t>
  </si>
  <si>
    <t>6,000+45,750+7,000+1,100+0,850+0,800+0,800+0,800+46,650</t>
  </si>
  <si>
    <t>Mezisoučet " obruby</t>
  </si>
  <si>
    <t>podíl kanalizačních prvků</t>
  </si>
  <si>
    <t>(0,600*4)*4 " UV</t>
  </si>
  <si>
    <t>(Pi*1,035)*4 " RŠ</t>
  </si>
  <si>
    <t>Mezisoučet " kanal. prvky</t>
  </si>
  <si>
    <t>919122111</t>
  </si>
  <si>
    <t>Utěsnění dilatačních spár zálivkou za tepla v cementobetonovém nebo živičném krytu včetně adhezního nátěru s těsnicím profilem pod zálivkou, pro komůrky šířky 10 mm, hloubky 20 mm</t>
  </si>
  <si>
    <t>618527286</t>
  </si>
  <si>
    <t>VV viz. položka č. 919112212</t>
  </si>
  <si>
    <t>344,476</t>
  </si>
  <si>
    <t>919125111</t>
  </si>
  <si>
    <t>Těsnění svislé spáry mezi živičným krytem a ostatními prvky asfaltovou páskou samolepicí šířky 35 mm tl. 8 mm</t>
  </si>
  <si>
    <t>1915850759</t>
  </si>
  <si>
    <t>919721101</t>
  </si>
  <si>
    <t>Geomříž pro stabilizaci podkladu tkaná z polyesteru podélná pevnost v tahu do 50 kN/m</t>
  </si>
  <si>
    <t>-1902238617</t>
  </si>
  <si>
    <t>919726123</t>
  </si>
  <si>
    <t>Geotextilie netkaná pro ochranu, separaci nebo filtraci měrná hmotnost přes 300 do 500 g/m2</t>
  </si>
  <si>
    <t>860311083</t>
  </si>
  <si>
    <t>919731121</t>
  </si>
  <si>
    <t>Zarovnání styčné plochy podkladu nebo krytu podél vybourané části komunikace nebo zpevněné plochy živičné tl. do 50 mm</t>
  </si>
  <si>
    <t>-831552878</t>
  </si>
  <si>
    <t>1,000+2,800+3,645+9,2600+1,000+0,550+0,800+0,815+1,020+2,260+1,000 " napojení přes odskoky - obrusná vrstva</t>
  </si>
  <si>
    <t>919731122</t>
  </si>
  <si>
    <t>Zarovnání styčné plochy podkladu nebo krytu podél vybourané části komunikace nebo zpevněné plochy živičné tl. přes 50 do 100 mm</t>
  </si>
  <si>
    <t>-523714836</t>
  </si>
  <si>
    <t>0,500+2,800+3,645+9,2600+1,000+0,550+0,800+0,815+1,020+2,260+0,500 " napojení přes odskoky - ložná vrstva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</si>
  <si>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</si>
  <si>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</si>
  <si>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-1294333363</t>
  </si>
  <si>
    <t>919735111</t>
  </si>
  <si>
    <t>Řezání stávajícího živičného krytu nebo podkladu hloubky do 50 mm</t>
  </si>
  <si>
    <t>-912196507</t>
  </si>
  <si>
    <t>919735112</t>
  </si>
  <si>
    <t>Řezání stávajícího živičného krytu nebo podkladu hloubky přes 50 do 100 mm</t>
  </si>
  <si>
    <t>-473256173</t>
  </si>
  <si>
    <t>919794441</t>
  </si>
  <si>
    <t>Úprava ploch kolem hydrantů, šoupat, kanalizačních poklopů a mříží, sloupů apod. v živičných krytech jakékoliv tloušťky, jednotlivě v půdorysné ploše do 2 m2</t>
  </si>
  <si>
    <t>-862307488</t>
  </si>
  <si>
    <t>4,000+1,000 " UV</t>
  </si>
  <si>
    <t>4,000 " RŠ</t>
  </si>
  <si>
    <t>2,000 " Š</t>
  </si>
  <si>
    <t>935113111</t>
  </si>
  <si>
    <t>Osazení odvodňovacího žlabu s krycím roštem polymerbetonového šířky do 200 mm</t>
  </si>
  <si>
    <t>-33116203</t>
  </si>
  <si>
    <t>1,950</t>
  </si>
  <si>
    <t>59227011</t>
  </si>
  <si>
    <t>žlab odvodňovací polymerbetonový se spádem dna 0,5% 1000x130x180mm</t>
  </si>
  <si>
    <t>-521044553</t>
  </si>
  <si>
    <t>1,5*1,02 'Přepočtené koeficientem množství</t>
  </si>
  <si>
    <t>59227027</t>
  </si>
  <si>
    <t>čelo plné na začátek a konec odvodňovacího žlabu polymerický beton všechny stavební výšky</t>
  </si>
  <si>
    <t>-165749068</t>
  </si>
  <si>
    <t>1*1,02 'Přepočtené koeficientem množství</t>
  </si>
  <si>
    <t>56241453</t>
  </si>
  <si>
    <t xml:space="preserve">vpusť s kalovým košem s předformovaným odtokem zátěž A15-D 400kN pro žlaby </t>
  </si>
  <si>
    <t>-1739384418</t>
  </si>
  <si>
    <t>56241025</t>
  </si>
  <si>
    <t>rošt můstkový D400 litina dl 0,5m oka 12/150 pro žlab</t>
  </si>
  <si>
    <t>-1110285120</t>
  </si>
  <si>
    <t>2*1,02 'Přepočtené koeficientem množství</t>
  </si>
  <si>
    <t>938908411</t>
  </si>
  <si>
    <t>Čištění vozovek splachováním vodou povrchu podkladu nebo krytu živičného, betonového nebo dlážděného</t>
  </si>
  <si>
    <t>-1274460366</t>
  </si>
  <si>
    <t>SKL_1*2 " 1x ACP16 + 1x ACO11</t>
  </si>
  <si>
    <t>SKL_1a*2 " 1x ACP16 + 1x ACO11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</si>
  <si>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</si>
  <si>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</si>
  <si>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-187173710</t>
  </si>
  <si>
    <t>VV viz. položka č. 938908411</t>
  </si>
  <si>
    <t>1622,120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</si>
  <si>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</si>
  <si>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</si>
  <si>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-2110905727</t>
  </si>
  <si>
    <t>1,000 " přesunutá deska SDZ</t>
  </si>
  <si>
    <t>979054451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</si>
  <si>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</si>
  <si>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2006010442</t>
  </si>
  <si>
    <t>997221131</t>
  </si>
  <si>
    <t>Vodorovná doprava vybouraných hmot nošením s naložením a se složením na vzdálenost do 50 m</t>
  </si>
  <si>
    <t>198221146</t>
  </si>
  <si>
    <t>6,672+12,125 " bet. dlažba k očištění</t>
  </si>
  <si>
    <t>-281237972</t>
  </si>
  <si>
    <t>2,547+2,038 " asfaltová fréza</t>
  </si>
  <si>
    <t>16,221+32,442 " uliční smetky</t>
  </si>
  <si>
    <t>674725789</t>
  </si>
  <si>
    <t xml:space="preserve">0,854 " prefa UV </t>
  </si>
  <si>
    <t>0,100 " mříž UV</t>
  </si>
  <si>
    <t>1643674424</t>
  </si>
  <si>
    <t>0,954*9</t>
  </si>
  <si>
    <t>1615761640</t>
  </si>
  <si>
    <t>480042375</t>
  </si>
  <si>
    <t>998223011</t>
  </si>
  <si>
    <t>Přesun hmot pro pozemní komunikace s krytem dlážděným dopravní vzdálenost do 200 m jakékoliv délky objektu</t>
  </si>
  <si>
    <t>-832472554</t>
  </si>
  <si>
    <t>SO 701 - Vegetační úpravy</t>
  </si>
  <si>
    <t>181111121</t>
  </si>
  <si>
    <t>Plošná úprava terénu v zemině skupiny 1 až 4 s urovnáním povrchu bez doplnění ornice souvislé plochy do 500 m2 při nerovnostech terénu přes 100 do 150 mm v rovině nebo na svahu do 1:5</t>
  </si>
  <si>
    <t>1462035066</t>
  </si>
  <si>
    <t>701_D.1.a Technická zpráva.pdf</t>
  </si>
  <si>
    <t>701_D.1.2 Situace.pdf</t>
  </si>
  <si>
    <t>9,646</t>
  </si>
  <si>
    <t>1,750</t>
  </si>
  <si>
    <t>9,493</t>
  </si>
  <si>
    <t>8,353</t>
  </si>
  <si>
    <t>14,957</t>
  </si>
  <si>
    <t>33,675</t>
  </si>
  <si>
    <t>108,410</t>
  </si>
  <si>
    <t>9,068</t>
  </si>
  <si>
    <t>415,778</t>
  </si>
  <si>
    <t>181311103</t>
  </si>
  <si>
    <t>Rozprostření a urovnání ornice v rovině nebo ve svahu sklonu do 1:5 ručně při souvislé ploše, tl. vrstvy do 200 mm</t>
  </si>
  <si>
    <t>-496430376</t>
  </si>
  <si>
    <t>10364101</t>
  </si>
  <si>
    <t>zemina pro terénní úpravy -  ornice</t>
  </si>
  <si>
    <t>-852244384</t>
  </si>
  <si>
    <t>611,130*0,200*1,60 " objemová hmotnost ornice cca. 1600 kg/m3</t>
  </si>
  <si>
    <t>181411131</t>
  </si>
  <si>
    <t>Založení trávníku na půdě předem připravené plochy do 1000 m2 výsevem včetně utažení parkového v rovině nebo na svahu do 1:5</t>
  </si>
  <si>
    <t>1606358438</t>
  </si>
  <si>
    <t>VV viz. položka č. 181311103</t>
  </si>
  <si>
    <t>611,130</t>
  </si>
  <si>
    <t>00572410</t>
  </si>
  <si>
    <t>osivo směs travní parková</t>
  </si>
  <si>
    <t>-457840732</t>
  </si>
  <si>
    <t>Poznámka k položce:_x000D_
- složení travní směsi : jílek vytrvalý 35% + kostřava červená dlouže výběžkatá 45% + kostřava červená trsnatá 10% + lipnice luční 5% + poháňka hřebemitá 5%_x000D_
- vydatnost : 25 g/m2</t>
  </si>
  <si>
    <t>611,13*0,025 'Přepočtené koeficientem množství</t>
  </si>
  <si>
    <t>183101221</t>
  </si>
  <si>
    <t>Hloubení jamek pro vysazování rostlin v zemině tř.1 až 4 s výměnou půdy z 50% v rovině nebo na svahu do 1:5, objemu přes 0,40 do 1,00 m3</t>
  </si>
  <si>
    <t>-997421399</t>
  </si>
  <si>
    <t>11,000 " Tilia cordata Rancho (lípa srdčitá)</t>
  </si>
  <si>
    <t>-390545970</t>
  </si>
  <si>
    <t>(((0,850*0,850*1,000)*11)*50/100)*1,75 " objem. hmotnost zeminy 1750 kg/m3</t>
  </si>
  <si>
    <t>184102116</t>
  </si>
  <si>
    <t>Výsadba dřeviny s balem do předem vyhloubené jamky se zalitím v rovině nebo na svahu do 1:5, při průměru balu přes 600 do 800 mm</t>
  </si>
  <si>
    <t>1624406577</t>
  </si>
  <si>
    <t>02651R1</t>
  </si>
  <si>
    <t>Tilia cordata "Rancho" (lípa srdčitá) s balem 50-60 cm, obvod kmene ve výšce 1m 14-16 cm, nasazení koruny ve výšce cca. 2,2 m</t>
  </si>
  <si>
    <t>-974500998</t>
  </si>
  <si>
    <t>184215133</t>
  </si>
  <si>
    <t>Ukotvení dřeviny kůly třemi kůly, délky přes 2 do 3 m</t>
  </si>
  <si>
    <t>-1069934111</t>
  </si>
  <si>
    <t>VV viz. položka č. 184102116</t>
  </si>
  <si>
    <t>11,000</t>
  </si>
  <si>
    <t>60591255</t>
  </si>
  <si>
    <t>kůl vyvazovací dřevěný impregnovaný D 8cm dl 2,5m</t>
  </si>
  <si>
    <t>-1490927395</t>
  </si>
  <si>
    <t>11*3 'Přepočtené koeficientem množství</t>
  </si>
  <si>
    <t>184501121</t>
  </si>
  <si>
    <t>Zhotovení obalu kmene a spodních částí větví stromu z juty v jedné vrstvě v rovině nebo na svahu do 1:5</t>
  </si>
  <si>
    <t>1126571066</t>
  </si>
  <si>
    <t>((Pi*0,140)*2,000)*11 " Tilia cordata Rancho (lípa srdčitá)</t>
  </si>
  <si>
    <t>184801121</t>
  </si>
  <si>
    <t>Ošetření vysazených dřevin solitérních v rovině nebo na svahu do 1:5</t>
  </si>
  <si>
    <t>-905755418</t>
  </si>
  <si>
    <t>184802111</t>
  </si>
  <si>
    <t>Chemické odplevelení půdy před založením kultury, trávníku nebo zpevněných ploch o výměře jednotlivě přes 20 m2 v rovině nebo na svahu do 1:5 postřikem na široko</t>
  </si>
  <si>
    <t>1307740963</t>
  </si>
  <si>
    <t>184802611</t>
  </si>
  <si>
    <t>Chemické odplevelení po založení kultury v rovině nebo na svahu do 1:5 postřikem na široko</t>
  </si>
  <si>
    <t>-1342060967</t>
  </si>
  <si>
    <t>184813151</t>
  </si>
  <si>
    <t>Odstranění výmladků stromu mechanicky, na bázi, výšky do 2 m, průměru kmene do 0,2 m</t>
  </si>
  <si>
    <t>1855763469</t>
  </si>
  <si>
    <t>184816111</t>
  </si>
  <si>
    <t>Hnojení sazenic průmyslovými hnojivy v množství do 0,25 kg k jedné sazenici</t>
  </si>
  <si>
    <t>-1727843471</t>
  </si>
  <si>
    <t>5,000*11 " Tilia cordata Rancho (lípa srdčitá) - 5 tablet/strom</t>
  </si>
  <si>
    <t>2511911R1</t>
  </si>
  <si>
    <t>tableta výživového hnojiva 10g</t>
  </si>
  <si>
    <t>-951542927</t>
  </si>
  <si>
    <t>184818111</t>
  </si>
  <si>
    <t>Vyvětvení a tvarový ořez dřevin s úpravou koruny při výšce stromu do 3 m</t>
  </si>
  <si>
    <t>1607687464</t>
  </si>
  <si>
    <t>185803111</t>
  </si>
  <si>
    <t>Ošetření trávníku jednorázové v rovině nebo na svahu do 1:5</t>
  </si>
  <si>
    <t>-1066631682</t>
  </si>
  <si>
    <t>611,130 " 1. seč</t>
  </si>
  <si>
    <t>185804213</t>
  </si>
  <si>
    <t>Vypletí v rovině nebo na svahu do 1:5 dřevin solitérních</t>
  </si>
  <si>
    <t>-1605165781</t>
  </si>
  <si>
    <t>(Pi*(1,000)^2)*11 " Tilia cordata Rancho (lípa srdčitá)</t>
  </si>
  <si>
    <t>185804215</t>
  </si>
  <si>
    <t>Vypletí v rovině nebo na svahu do 1:5 trávníku po výsevu</t>
  </si>
  <si>
    <t>-1259516489</t>
  </si>
  <si>
    <t>185804311</t>
  </si>
  <si>
    <t>Zalití rostlin vodou plochy záhonů jednotlivě do 20 m2</t>
  </si>
  <si>
    <t>-357752377</t>
  </si>
  <si>
    <t>trávník</t>
  </si>
  <si>
    <t>(9,646+1,750+9,493+8,353+14,957+9,068)*15/1000 " při výsadbě (15 litrů/m2)</t>
  </si>
  <si>
    <t>(9,646+1,750+9,493+8,353+14,957+9,068)*15/1000*14 " po výsadbě po dobu 14 dnů (15 litrů/m2/den)</t>
  </si>
  <si>
    <t>(9,646+1,750+9,493+8,353+14,957+9,068)*15/1000 " při 1. seči (15 litrů/m2)</t>
  </si>
  <si>
    <t>Mezisoučet " trávník</t>
  </si>
  <si>
    <t>stromy</t>
  </si>
  <si>
    <t>11,000*100/1000 " při výsadbě (100 litrů/strom)</t>
  </si>
  <si>
    <t>11,000*50/1000 " při 1. seči (50 litrů/strom)</t>
  </si>
  <si>
    <t>Mezisoučet " stromy</t>
  </si>
  <si>
    <t>185804312</t>
  </si>
  <si>
    <t>Zalití rostlin vodou plochy záhonů jednotlivě přes 20 m2</t>
  </si>
  <si>
    <t>-2083915747</t>
  </si>
  <si>
    <t>(108,410+415,778)*15/1000 " při výsadbě (15 litrů/m2)</t>
  </si>
  <si>
    <t>(108,410+415,778)*15/1000*14 " p0 výsadbě po dobu 14 dnů (15 litrů/m2/den)</t>
  </si>
  <si>
    <t>(108,410+415,778)*15/1000 " při 1. seči (15 litrů/m2)</t>
  </si>
  <si>
    <t>185851121</t>
  </si>
  <si>
    <t>Dovoz vody pro zálivku rostlin na vzdálenost do 1000 m</t>
  </si>
  <si>
    <t>2023035643</t>
  </si>
  <si>
    <t>VV viz. položka č. 185804311</t>
  </si>
  <si>
    <t>14,434</t>
  </si>
  <si>
    <t>VV viz. položka č. 185804312</t>
  </si>
  <si>
    <t>125,805</t>
  </si>
  <si>
    <t>998231411</t>
  </si>
  <si>
    <t>Přesun hmot pro sadovnické a krajinářské úpravy - ručně bez užití mechanizace vodorovná dopravní vzdálenost do 100 m</t>
  </si>
  <si>
    <t>998231431</t>
  </si>
  <si>
    <t>Přesun hmot pro sadovnické a krajinářské úpravy - ručně bez užití mechanizace Příplatek k cenám za zvětšený přesun přes vymezenou největší dopravní vzdálenost za každých dalších i započatých 100 m</t>
  </si>
  <si>
    <t>-1973760495</t>
  </si>
  <si>
    <t>SO 702 - Městský mobiliář</t>
  </si>
  <si>
    <t>936104213</t>
  </si>
  <si>
    <t>Montáž odpadkového koše přichycením kotevními šrouby</t>
  </si>
  <si>
    <t>473101334</t>
  </si>
  <si>
    <t>702_D.1. Technická zpráva.pdf</t>
  </si>
  <si>
    <t>702_D1.1.2 Situace.pdf</t>
  </si>
  <si>
    <t>749101R1</t>
  </si>
  <si>
    <t>koš odpadkový kovový kotvený, uzamykatelný v 885mm š 370mm obsah 60L</t>
  </si>
  <si>
    <t>-1863469033</t>
  </si>
  <si>
    <t>936124113</t>
  </si>
  <si>
    <t>Montáž lavičky parkové stabilní přichycené kotevními šrouby</t>
  </si>
  <si>
    <t>1649945893</t>
  </si>
  <si>
    <t>4,000*2</t>
  </si>
  <si>
    <t>749101R2</t>
  </si>
  <si>
    <t>lavička s opěradlem kotvená 1500x590x430/790mm konstrukce kov antracit RAL 7016, sedák + opěradlo dřevo</t>
  </si>
  <si>
    <t>1874141283</t>
  </si>
  <si>
    <t>-1625776646</t>
  </si>
  <si>
    <t>-1518456369</t>
  </si>
  <si>
    <t>5,000*60</t>
  </si>
  <si>
    <t>SO 902 - Návrh DIO</t>
  </si>
  <si>
    <t>2145268377</t>
  </si>
  <si>
    <t xml:space="preserve">902_C.3.2 Speciální situační výkres - situace ZOV + návrh DIO 2. etapa.pdf </t>
  </si>
  <si>
    <t>1,000 " IP 10a</t>
  </si>
  <si>
    <t>2,000 " IP 10b</t>
  </si>
  <si>
    <t>2,000 " A15</t>
  </si>
  <si>
    <t>-2034459427</t>
  </si>
  <si>
    <t>1608987865</t>
  </si>
  <si>
    <t>4,000 " Z2 + 3S7</t>
  </si>
  <si>
    <t>1829204820</t>
  </si>
  <si>
    <t>4,000*60</t>
  </si>
  <si>
    <t>-1563160359</t>
  </si>
  <si>
    <t>2,000 " S7 na A15</t>
  </si>
  <si>
    <t>1333156204</t>
  </si>
  <si>
    <t>2,000*60</t>
  </si>
  <si>
    <t xml:space="preserve">    VRN10 - DALŠÍ NÁKLADY</t>
  </si>
  <si>
    <t>326825932</t>
  </si>
  <si>
    <t>-168376578</t>
  </si>
  <si>
    <t>013244000</t>
  </si>
  <si>
    <t>Dokumentace pro provádění stavby</t>
  </si>
  <si>
    <t>89183583</t>
  </si>
  <si>
    <t xml:space="preserve">Poznámka k položce:_x000D_
DÍLENSKÁ A VÝROBNÍ DOKUMENTACE ZPRACOVÁVANÁ ZHOTOVITELEM_x000D_
REALIZAČNÍ DOKUMENTACE PRO PROVEDENÍ STAVBY </t>
  </si>
  <si>
    <t>-35774243</t>
  </si>
  <si>
    <t>VRN10</t>
  </si>
  <si>
    <t>DALŠÍ NÁKLADY</t>
  </si>
  <si>
    <t>1074684701</t>
  </si>
  <si>
    <t>158727283</t>
  </si>
  <si>
    <t>-1082381553</t>
  </si>
  <si>
    <t>1298461240</t>
  </si>
  <si>
    <t>-968667243</t>
  </si>
  <si>
    <t>-1605193097</t>
  </si>
  <si>
    <t>1476002700</t>
  </si>
  <si>
    <t>SEZNAM FIGUR</t>
  </si>
  <si>
    <t>Výměra</t>
  </si>
  <si>
    <t xml:space="preserve"> 2.ET/ SO 101.2</t>
  </si>
  <si>
    <t>10,560+31,890+24,910+48,370+28,100+23,790+26,040</t>
  </si>
  <si>
    <t>Použití figury:</t>
  </si>
  <si>
    <t>Hloubení rýh nezapažených  š do 800 mm v hornině třídy těžitelnosti I, skupiny 3 objem do 100 m3 strojně</t>
  </si>
  <si>
    <t>Zřízení opláštění žeber nebo trativodů geotextilií v rýze nebo zářezu sklonu přes 1:2 š do 2,5 m</t>
  </si>
  <si>
    <t>Trativod z drenážních trubek korugovaných PE-HD SN 4 perforace 360° včetně lože otevřený výkop DN 150 pro liniové stavby</t>
  </si>
  <si>
    <t>6,300+4,060+6,580+2,210+2,000</t>
  </si>
  <si>
    <t>Zásyp zářezů pro podzemní vedení sypaninou se zhutněním ručně</t>
  </si>
  <si>
    <t>Osazení obrubníku kamenného ležatého s boční opěrou do lože z betonu prostého</t>
  </si>
  <si>
    <t>Lože pod obrubníky, krajníky nebo obruby z dlažebních kostek z betonu prostého</t>
  </si>
  <si>
    <t>16,790+25,180+7,190+96,120+10,100+7,380+6,940+98,270+19,510+1,150+1,950+1,110+0,430+8,680+14,860+7,160+5,000+15,480-18,170</t>
  </si>
  <si>
    <t>Osazení zahradního obrubníku betonového do lože z betonu s boční opěrou</t>
  </si>
  <si>
    <t>7,000+7,960+14,700</t>
  </si>
  <si>
    <t>3,790+13,000+153,840+145,650</t>
  </si>
  <si>
    <t>Osazení silničního obrubníku betonového stojatého s boční opěrou do lože z betonu prostého</t>
  </si>
  <si>
    <t>12,000+12,000+12,000+6,020+6,020+1,570+0,730+6,980</t>
  </si>
  <si>
    <t>6,870</t>
  </si>
  <si>
    <t>Osazení chodníkového obrubníku betonového stojatého s boční opěrou do lože z betonu prostého</t>
  </si>
  <si>
    <t>794,790</t>
  </si>
  <si>
    <t>Podklad ze štěrkodrtě ŠD tl 200 mm</t>
  </si>
  <si>
    <t>Asfaltový beton vrstva podkladní ACP 16 (obalované kamenivo OKS) tl 60 mm š do 3 m</t>
  </si>
  <si>
    <t>Podklad ze směsi stmelené cementem SC C 8/10 (KSC I) tl 120 mm</t>
  </si>
  <si>
    <t>Postřik živičný infiltrační s posypem z asfaltu množství 1 kg/m2</t>
  </si>
  <si>
    <t>Postřik živičný spojovací z asfaltu v množství 0,30 kg/m2</t>
  </si>
  <si>
    <t>Asfaltový beton vrstva obrusná ACO 11 (ABS) tř. I tl 40 mm š do 3 m z nemodifikovaného asfaltu</t>
  </si>
  <si>
    <t>Geotextilie pro ochranu, separaci a filtraci netkaná měrná hmotnost do 500 g/m2</t>
  </si>
  <si>
    <t>Čištění vozovek splachováním vodou</t>
  </si>
  <si>
    <t>16,270</t>
  </si>
  <si>
    <t>415,310</t>
  </si>
  <si>
    <t>Kladení zámkové dlažby pozemních komunikací tl 80 mm skupiny A pl přes 300 m2</t>
  </si>
  <si>
    <t>Příplatek za kombinaci dvou barev u betonových dlažeb pozemních komunikací tl 80 mm skupiny A</t>
  </si>
  <si>
    <t>41,100</t>
  </si>
  <si>
    <t>Rozebrání dlažeb vozovek ze zámkové dlažby s ložem z kameniva ručně</t>
  </si>
  <si>
    <t>Úprava krytu z kameniva drceného pro nový kryt s doplněním kameniva drceného do 0,06 m3/m2</t>
  </si>
  <si>
    <t>Kladení zámkové dlažby pozemních komunikací tl 80 mm skupiny A pl do 50 m2</t>
  </si>
  <si>
    <t>Očištění vybouraných zámkových dlaždic s původním spárováním z kameniva těženého</t>
  </si>
  <si>
    <t>2,400+2,800</t>
  </si>
  <si>
    <t>560,490</t>
  </si>
  <si>
    <t>Podklad ze štěrkodrtě ŠD tl 150 mm</t>
  </si>
  <si>
    <t>4,160+1,610</t>
  </si>
  <si>
    <t>42,210</t>
  </si>
  <si>
    <t>149,190</t>
  </si>
  <si>
    <t>Kladení zámkové dlažby komunikací pro pěší tl 60 mm skupiny A pl do 300 m2</t>
  </si>
  <si>
    <t>Příplatek za kombinaci dvou barev u kladení betonových dlažeb komunikací pro pěší tl 60 mm skupiny A</t>
  </si>
  <si>
    <t>25,660</t>
  </si>
  <si>
    <t>Rozebrání dlažeb ze zámkových dlaždic komunikací pro pěší ručně</t>
  </si>
  <si>
    <t>Kladení zámkové dlažby komunikací pro pěší tl 60 mm skupiny A pl do 50 m2</t>
  </si>
  <si>
    <t>35,050+2,220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</si>
  <si>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</si>
  <si>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</si>
  <si>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</si>
  <si>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</si>
  <si>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</si>
  <si>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</si>
  <si>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</si>
  <si>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</si>
  <si>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</si>
  <si>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</si>
  <si>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</si>
  <si>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</si>
  <si>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</si>
  <si>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</si>
  <si>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</si>
  <si>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</si>
  <si>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</si>
  <si>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</si>
  <si>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</si>
  <si>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</si>
  <si>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</si>
  <si>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</si>
  <si>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</si>
  <si>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</si>
  <si>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</si>
  <si>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</si>
  <si>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</si>
  <si>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</si>
  <si>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</si>
  <si>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</si>
  <si>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</si>
  <si>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</si>
  <si>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</si>
  <si>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</si>
  <si>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</si>
  <si>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</si>
  <si>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</si>
  <si>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</si>
  <si>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</si>
  <si>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</si>
  <si>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</si>
  <si>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</si>
  <si>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</si>
  <si>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</si>
  <si>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</si>
  <si>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</si>
  <si>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</si>
  <si>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</si>
  <si>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</si>
  <si>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</si>
  <si>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</si>
  <si>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</si>
  <si>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</si>
  <si>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</si>
  <si>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</si>
  <si>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</si>
  <si>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</si>
  <si>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</si>
  <si>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</si>
  <si>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</si>
  <si>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</si>
  <si>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</si>
  <si>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</si>
  <si>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</si>
  <si>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</si>
  <si>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</si>
  <si>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</si>
  <si>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</si>
  <si>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</si>
  <si>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</si>
  <si>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</si>
  <si>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</si>
  <si>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</si>
  <si>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</si>
  <si>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</si>
  <si>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</si>
  <si>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</si>
  <si>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</si>
  <si>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</si>
  <si>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</si>
  <si>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</si>
  <si>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</si>
  <si>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</si>
  <si>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</si>
  <si>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</si>
  <si>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</si>
  <si>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</si>
  <si>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</si>
  <si>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</si>
  <si>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</si>
  <si>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</si>
  <si>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</si>
  <si>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</si>
  <si>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</si>
  <si>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</si>
  <si>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</si>
  <si>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</si>
  <si>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</si>
  <si>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</si>
  <si>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</si>
  <si>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</si>
  <si>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</si>
  <si>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</si>
  <si>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</si>
  <si>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</si>
  <si>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</si>
  <si>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</si>
  <si>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</si>
  <si>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</si>
  <si>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</si>
  <si>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</si>
  <si>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</si>
  <si>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</si>
  <si>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</si>
  <si>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</si>
  <si>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</si>
  <si>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</si>
  <si>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</si>
  <si>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</si>
  <si>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</si>
  <si>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</si>
  <si>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</si>
  <si>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</si>
  <si>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</si>
  <si>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</si>
  <si>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</si>
  <si>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</si>
  <si>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</si>
  <si>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</si>
  <si>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</si>
  <si>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</si>
  <si>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</si>
  <si>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</si>
  <si>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</si>
  <si>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</si>
  <si>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</si>
  <si>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</si>
  <si>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</si>
  <si>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</si>
  <si>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</si>
  <si>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</si>
  <si>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</si>
  <si>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</si>
  <si>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</si>
  <si>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</si>
  <si>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</si>
  <si>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</si>
  <si>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</si>
  <si>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</si>
  <si>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</si>
  <si>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</si>
  <si>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</si>
  <si>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</si>
  <si>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</si>
  <si>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</si>
  <si>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</si>
  <si>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</si>
  <si>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</si>
  <si>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</si>
  <si>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</si>
  <si>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</si>
  <si>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</si>
  <si>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</si>
  <si>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</si>
  <si>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</si>
  <si>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</si>
  <si>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</si>
  <si>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</si>
  <si>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</si>
  <si>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</si>
  <si>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</si>
  <si>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</si>
  <si>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</si>
  <si>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</si>
  <si>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</si>
  <si>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</si>
  <si>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</si>
  <si>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</si>
  <si>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</si>
  <si>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</si>
  <si>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</si>
  <si>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</si>
  <si>
    <t>Všeobecné podmínky k ceně díla</t>
  </si>
  <si>
    <r>
      <t>1)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Nabídková cena obsahuje veškeré práce a dodávky, které jsou zřejmé z projektové dokumentace, zejména technické zprávy, výkresů, výkazu výměr a výpisů materiálů.</t>
    </r>
  </si>
  <si>
    <r>
      <t>2)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Pro stanovení ceny je nutné prostudovat veškeré dostupné podklady a zejména prohlédnout vlastní staveniště.</t>
    </r>
  </si>
  <si>
    <r>
      <t>3)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Věcné ani výměrové údaje ve všech soupisech prací a dodávek nesmějí být zhotovitelem při zpracování nabídky měněny. Výměry materiálů ve specifikacích jsou uvedeny v teoretické (vypočítané) výměře, náklady na prořez či ztratné zohlední dodavatel v jednotkové ceně. Celkové ceny jednotlivých položek i kapitol budou odpovídat uvedené věcné náplni a výměrám v soupisu prací a dodávek.</t>
    </r>
  </si>
  <si>
    <r>
      <t>4)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Zhotovitel při vypracování nabídky zohlední všechny údaje a požadavky uvedené v projektu a v technických standardech. Pokud tak neučiní, nebude v průběhu provádění stavby brán zřetel na jeho eventuální požadavky na uznání víceprací vyplývajících z údajů a požadavků uvedených ve výše zmíněné projektové dokumentaci.</t>
    </r>
  </si>
  <si>
    <r>
      <t>6)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Jsou-li ve výkazu výměr uvedeny odkazy na obchodní firmy, názvy nebo specifická označení výrobků apod., jsou takové odkazy pouze informativní a zadavatel umožňuje použít i jiných, zejména kvalitativně a technicky stejných řešení.</t>
    </r>
  </si>
  <si>
    <r>
      <t>7)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Nabídka a jednotková cena zahrnuje, pokud není v následujících specifikacích uvedeno jinak, dodávku a montáž materiálu a výrobku podle níže uvedené specifikace, včetně dopravy na staveniště, povinných zkoušek materiálů, vzorků a prací ve smyslu platných norem a předpisů. Předmětem díla a povinností zhotovitele je dále provedení veškerých kotevních a spojovacích prvků, pomocných konstrukcí, stavebních připomoci a ostatních prací přímo nespecifikovaných v těchto podkladech a projektové dokumentaci, ale nezbytných pro zhotovení a plnou funkčnost a požadovanou kvalitu díla.</t>
    </r>
  </si>
  <si>
    <r>
      <t>8)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Do nabídky budou započítány i náklady na stavební přípomoce pro provedení technických instalací jako např. zemní práce, zásypy, obsypy, zhotovení nik, chrániček a těsnění prostupů požárních a akustických a náklady na výpomocné práce pro práce dokončovací a pro technologie včetně potřebných lešení, pažení a jiných dočasných konstrukcí.</t>
    </r>
  </si>
  <si>
    <r>
      <t>9)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Cena díla zahrnuje i veškeré náklady potřebné k provedení díla, tj. včetně věcí opatřených zhotovitelem k provedení díla, včetně nákladů na napojení na objekty stávající nebo budované, pomocných prací, výrobků, materiálů, revizí, kontrol, prohlídek, předepsaných zkoušek, posudků, nákladů na požární dohled a nákladů na bezpečnost práce.</t>
    </r>
  </si>
  <si>
    <r>
      <t>10)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Do cen budou započítány všechny nezbytné režijní náklady stavby, náklady na průběžný úklid stavby a okolí a náklady na závěrečný úklid stavby a okolí.</t>
    </r>
  </si>
  <si>
    <r>
      <t>11)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ceně budou zahrnuty náklady na střežení staveniště po celou dobu výstavby včetně nákladů pojištění rizik při realizaci stavby.</t>
    </r>
  </si>
  <si>
    <r>
      <t>12)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Součástí ceny díla je vytýčení, ochrana a zajištění veškerých stávajících inženýrských sítí (křižujících nebo v souběhu s prováděnými pracemi). Tyto práce a dodávky jsou součástí nabídky a nebudou zvlášť hrazeny.</t>
    </r>
  </si>
  <si>
    <r>
      <t>13)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Cena díla obsahuje náklady na napojení a rozvody staveništních médií  a ceny médií spotřebovaných při realizaci díla.</t>
    </r>
  </si>
  <si>
    <r>
      <t>14)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Uchazeč má právo navštívit staveniště. Doporučuje se, aby každý uchazeč před zpracováním nabídky budoucí staveniště navštívil a podrobně se seznámil se všemi podmínkami a okolnostmi staveniště, které mohou ovlivnit jeho nabídku.</t>
    </r>
  </si>
  <si>
    <r>
      <t>15)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Dodatečné požadavky, zejména na prodloužení lhůt, úpravu kvality prací, zvýšení ceny z titulu nedokonalého zhodnocení situace či nedostatečných informací, nebudou akceptovány.</t>
    </r>
  </si>
  <si>
    <r>
      <t>16)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Veškeré případné vícenáklady, které vyplynou v průběhu stavby a pokud nebudou vyvolány dodatečnými požadavky objednatele, jsou součástí celkové nabídkové ceny a nebudou zvlášť hrazeny.</t>
    </r>
  </si>
  <si>
    <r>
      <t>17)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Všechny použité stavební materiály a technická zařízení musí splňovat požadavky platných příslušných norem ČSN a EN (v případě nesouladu platí přísnější) na jejich použití v daných stavebních konstrukcích a zhotovitel je povinen doložit jejich certifikáty o vhodnosti pro použití pro dané stavební konstrukce.</t>
    </r>
  </si>
  <si>
    <r>
      <t>18)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Výroba konstrukcí, stavebních prvků nebo příprava stavebních hmot a směsí ve vlastní výrobně zhotovitele mimo staveniště nezakládá nárok na zvýšení jednotkové ceny.</t>
    </r>
  </si>
  <si>
    <r>
      <t>19)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Zhotovitel provede všechny povinné zkoušky, zkoušky rozvodů a zařízení technického vybavení budov, přípojek a venkovních nadzemních a podzemních vedení, vyhotoví potřebné protokoly o nich, zajistí revizní zprávy, návody na obsluhu zařízení v českém jazyce, případně zajistí proškolení a zajistí pokud je to nutné, odsouhlasení a převzetí díla správce sítí. Rovněž provede pasport přilehlých nemovitostí a vyhotoví zprávu s fotodokumentací. Náklady na výše uvedené práce je nutno zahrnout do jednotkových cen a nebudou zvlášť hrazeny.</t>
    </r>
  </si>
  <si>
    <r>
      <t>20)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Veškeré prostupy potrubí a kabelů požárně dělícími konstrukcemi musí být utěsněny dle ustanovení ČSN 73 0802, čl.8.6.1. systémovými atestovanými hmotami s požární odolností shodnou s požární odolností konstrukce, kterou prostupují. Náklady je nutno zahrnout do jednotkových cen.</t>
    </r>
  </si>
  <si>
    <r>
      <t>21)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průběhu provádění prací budou respektovány všechny příslušné platné předpisy a požadavky BOZP. Náklady vyplývající z jejich dodržení jsou součástí jednotkové ceny a nebudou zvlášť hrazeny.</t>
    </r>
  </si>
  <si>
    <r>
      <t>22)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Vzorky materiálů : výsledný materiál musí odpovídat kvalitou, barvou a jakostí povrchu materiálovým vzorkům, které je povinen zhotovitel předložit k odsouhlasení objednateli v dostatečném předstihu před zahájením prací.</t>
    </r>
  </si>
  <si>
    <r>
      <t>23)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dostatečném předstihu před zahájením výroby je zhotovitel povinen předložit objednateli, architektovi a projektantovi k odsouhlasení dílenské výkresy, včetně výrobních detailů atypických prvků a katalogové materiály typových výrobků a předloží vzorky materiálů a konstrukcí. Náklady na tyto práce je nutné zahrnout do jednotkové ceny a nebudou zvlášť hrazeny. Teprve na základě písemného souhlasu objednatele je možné zahájit výrobu.</t>
    </r>
  </si>
  <si>
    <r>
      <t>24)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Barva všech výrobků musí být odsouhlasena objednatelem, architektem a projektantem.</t>
    </r>
  </si>
  <si>
    <r>
      <t>25)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případě, že zhotovitel zváží nutnost doplnit výkaz výměr o další položky nutné k provedení díla, uvede tyto včetně ocenění na samostatnou přílohu, kterou doplní za výkaz výměr.</t>
    </r>
  </si>
  <si>
    <r>
      <t>26)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Cena nebude v průběhu stavby zvyšována z titulu inflace nebo kurzovních rozdílů.</t>
    </r>
  </si>
  <si>
    <r>
      <t>27)</t>
    </r>
    <r>
      <rPr>
        <sz val="10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Pevná nabídková cena musí zahrnovat veškeré náklady spojené s úplným dokončením díla včetně veškerých průvodních činností a nákladů spojených s realizací a předáním díla.</t>
    </r>
  </si>
  <si>
    <r>
      <t>28)</t>
    </r>
    <r>
      <rPr>
        <sz val="10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 xml:space="preserve"> DPH bude uvedena zvlášť.</t>
    </r>
  </si>
  <si>
    <r>
      <t>5)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Výkaz výměr, dodávek a prací nemusí být úplný a vyčerpávající. Je souhrnný, tzn.že poskytuje ucelený přehled o rozsahu dodávky pomocí položek, které mají vliv na celkovou a pevnou cenu díla. Je pouze jednou částí dokumentace. Uchazeč je povinen při sestavování rozpočtu kontrolovat VV s PD. Pokud narazí při sestavování nabídkového rozpočtu na nesrovnalost mezi PD a VV je povinen o tom neprodleně informovat zadavatele. Pokud tak neučiní, nebude brán zřetel na případně pozdější požadované vícepráce a vícenáklady.</t>
    </r>
  </si>
  <si>
    <t>ks</t>
  </si>
  <si>
    <t>kpl</t>
  </si>
  <si>
    <t>SO 402</t>
  </si>
  <si>
    <t>Chráničky</t>
  </si>
  <si>
    <t>SO 402 - Chráničky</t>
  </si>
  <si>
    <t>trubka elektroinstalační ohebná dvouplášťová korugovaná (chránička) D 110/90 mm, HDPE+LDPE</t>
  </si>
  <si>
    <t>(222,000+44,000)*2</t>
  </si>
  <si>
    <t xml:space="preserve"> Šachta kabelová  - například Langmatz EK358 K1 víko B125 litinové</t>
  </si>
  <si>
    <t>ochrana chrániček ve vjezdech</t>
  </si>
  <si>
    <t>Montáž kabelové šachty - výkop, osazení, napojení chrániček, zatěsnění, obetonování , zásyp, vyrovnání víka do povrchu chodníku</t>
  </si>
  <si>
    <t>Výstražná fólie z PVC pro krytí chrániček  včetně vyrovnání povrchu rýhy, rozvinutí a uložení fólie šířky do 20 cm</t>
  </si>
  <si>
    <t>Kabelové lože z písku včetně podsypu pro chráničky, zhutnění a urovnání povrchu pro kabely nn bez zakrytí, šířky do 35 cm</t>
  </si>
  <si>
    <r>
      <t xml:space="preserve">Hloubení zapažených i nezapažených kabelových rýh ručně včetně urovnání dna s přemístěním výkopku do vzdálenosti 3 m od okraje jámy nebo s naložením na dopravní prostředek šířky 20 cm hloubky 80 cm v hornině třídy těžitelnosti I skupiny 3 - </t>
    </r>
    <r>
      <rPr>
        <sz val="9"/>
        <color rgb="FFFF0000"/>
        <rFont val="Arial CE"/>
        <charset val="238"/>
      </rPr>
      <t>rozšíření výkopu VO pro chráničky</t>
    </r>
  </si>
  <si>
    <r>
      <t xml:space="preserve">Hloubení zapažených i nezapažených kabelových rýh ručně včetně urovnání dna s přemístěním výkopku do vzdálenosti 3 m od okraje jámy nebo s naložením na dopravní prostředek šířky 20 cm hloubky 120 cm v hornině třídy těžitelnosti I skupiny 3 - </t>
    </r>
    <r>
      <rPr>
        <sz val="9"/>
        <color rgb="FFFF0000"/>
        <rFont val="Arial CE"/>
        <charset val="238"/>
      </rPr>
      <t>rozšíření výkopů VO pro chráničky ve vjezdech</t>
    </r>
  </si>
  <si>
    <r>
      <t>Zásyp kabelových rýh ručně s přemístění sypaniny ze vzdálenosti do 10 m, s uložením výkopku ve vrstvách včetně zhutnění a úpravy povrchu šířky 20 cm hloubky 80 cm z horniny třídy těžitelnosti I skupiny 3-</t>
    </r>
    <r>
      <rPr>
        <sz val="9"/>
        <color rgb="FFFF0000"/>
        <rFont val="Arial CE"/>
        <charset val="238"/>
      </rPr>
      <t>rozšíření výkopů VO ro chráničky</t>
    </r>
  </si>
  <si>
    <r>
      <t>Zásyp kabelových rýh ručně s přemístění sypaniny ze vzdálenosti do 10 m, s uložením výkopku ve vrstvách včetně zhutnění a úpravy povrchu šířky 30 cm hloubky 120 cm z horniny třídy těžitelnosti I skupiny 3</t>
    </r>
    <r>
      <rPr>
        <sz val="9"/>
        <color rgb="FFFF0000"/>
        <rFont val="Arial CE"/>
        <charset val="238"/>
      </rPr>
      <t>rozšíření výkopů VO ro chráničky</t>
    </r>
  </si>
  <si>
    <t>113107122 R</t>
  </si>
  <si>
    <t>R</t>
  </si>
  <si>
    <t>Separace vytěženého materiálu ( položky 1..-)  štěrk, beton kry, panely, dlažba, asfalty pro budoucí drcení - mezideponie investora - Táborská kasárna</t>
  </si>
  <si>
    <t>zemina pro terénní úpravy - tříděná - z mezideponie investora Táborská kasárna</t>
  </si>
  <si>
    <t xml:space="preserve">Komunikace a zpevněné plochy </t>
  </si>
  <si>
    <t>SO 101</t>
  </si>
  <si>
    <t>1832,71*0,3</t>
  </si>
  <si>
    <t>Odstranění podkladů nebo krytů strojně s naložením a přemístěním hmot na mezideponii investora - Táborská  kaárna na vzdálenost do 2km  s naložením na dopravní prostředek z kameniva hrubého drceného, dlažeb, asfaltů, betonových panelů, štěrkových krytů o tl. vrstvy přes 100 do 00 mm</t>
  </si>
  <si>
    <t xml:space="preserve">Zemní práce , bourání </t>
  </si>
  <si>
    <t xml:space="preserve">    3 - Komunikace pozemní</t>
  </si>
  <si>
    <t>.</t>
  </si>
  <si>
    <t xml:space="preserve"> 06.06.2025</t>
  </si>
  <si>
    <t xml:space="preserve">SO 101 - Komunikace a zpevněné plochy </t>
  </si>
  <si>
    <t>Asfaltový beton vrstva podkladní ACP 16 + (obalované kamenivo střednězrnné - OKS) s rozprostřením a zhutněním v pruhu šířky přes 1,5 do 3 m, po zhutnění tl. 60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</si>
</sst>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color rgb="FF000000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sz val="9"/>
      <name val="Arial CE"/>
      <family val="2"/>
      <charset val="238"/>
    </font>
    <font>
      <sz val="8"/>
      <name val="MS Sans Serif"/>
      <family val="2"/>
    </font>
    <font>
      <b/>
      <sz val="10"/>
      <color rgb="FF8DB3E2"/>
      <name val="Calibri"/>
      <family val="2"/>
      <charset val="238"/>
    </font>
    <font>
      <sz val="10"/>
      <name val="Calibri"/>
      <family val="2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FF0000"/>
      <name val="Arial CE"/>
      <charset val="238"/>
    </font>
    <font>
      <b/>
      <sz val="9"/>
      <name val="Arial CE"/>
      <charset val="238"/>
    </font>
    <font>
      <sz val="9"/>
      <color rgb="FF505050"/>
      <name val="Arial CE"/>
    </font>
    <font>
      <b/>
      <sz val="8"/>
      <color rgb="FF50505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44" fillId="0" borderId="0" applyNumberFormat="0" applyFill="0" applyBorder="0" applyAlignment="0" applyProtection="0"/>
    <xf numFmtId="0" fontId="47" fillId="0" borderId="1" applyAlignment="0">
      <alignment vertical="top" wrapText="1"/>
      <protection locked="0"/>
    </xf>
  </cellStyleXfs>
  <cellXfs count="42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4" fontId="5" fillId="0" borderId="21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7" fillId="0" borderId="13" xfId="0" applyNumberFormat="1" applyFont="1" applyBorder="1" applyAlignment="1"/>
    <xf numFmtId="166" fontId="27" fillId="0" borderId="14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/>
    <xf numFmtId="0" fontId="7" fillId="0" borderId="15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6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0" fillId="0" borderId="23" xfId="0" applyFont="1" applyBorder="1" applyAlignment="1" applyProtection="1">
      <alignment horizontal="center" vertical="center"/>
      <protection locked="0"/>
    </xf>
    <xf numFmtId="49" fontId="30" fillId="0" borderId="23" xfId="0" applyNumberFormat="1" applyFont="1" applyBorder="1" applyAlignment="1" applyProtection="1">
      <alignment horizontal="left" vertical="center" wrapText="1"/>
      <protection locked="0"/>
    </xf>
    <xf numFmtId="0" fontId="30" fillId="0" borderId="23" xfId="0" applyFont="1" applyBorder="1" applyAlignment="1" applyProtection="1">
      <alignment horizontal="left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167" fontId="30" fillId="0" borderId="23" xfId="0" applyNumberFormat="1" applyFont="1" applyBorder="1" applyAlignment="1" applyProtection="1">
      <alignment vertical="center"/>
      <protection locked="0"/>
    </xf>
    <xf numFmtId="4" fontId="30" fillId="0" borderId="23" xfId="0" applyNumberFormat="1" applyFont="1" applyBorder="1" applyAlignment="1" applyProtection="1">
      <alignment vertical="center"/>
      <protection locked="0"/>
    </xf>
    <xf numFmtId="0" fontId="31" fillId="0" borderId="4" xfId="0" applyFont="1" applyBorder="1" applyAlignment="1">
      <alignment vertical="center"/>
    </xf>
    <xf numFmtId="0" fontId="30" fillId="0" borderId="15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center"/>
    </xf>
    <xf numFmtId="166" fontId="20" fillId="0" borderId="21" xfId="0" applyNumberFormat="1" applyFont="1" applyBorder="1" applyAlignment="1">
      <alignment vertical="center"/>
    </xf>
    <xf numFmtId="166" fontId="20" fillId="0" borderId="22" xfId="0" applyNumberFormat="1" applyFont="1" applyBorder="1" applyAlignment="1">
      <alignment vertical="center"/>
    </xf>
    <xf numFmtId="0" fontId="32" fillId="0" borderId="0" xfId="0" applyFont="1" applyAlignment="1">
      <alignment vertical="center" wrapText="1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/>
    </xf>
    <xf numFmtId="167" fontId="34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48" fillId="0" borderId="1" xfId="2" applyFont="1" applyAlignment="1">
      <alignment vertical="top"/>
      <protection locked="0"/>
    </xf>
    <xf numFmtId="0" fontId="47" fillId="0" borderId="1" xfId="2" applyAlignment="1">
      <alignment vertical="top"/>
      <protection locked="0"/>
    </xf>
    <xf numFmtId="0" fontId="49" fillId="0" borderId="1" xfId="2" applyFont="1" applyAlignment="1">
      <alignment horizontal="justify" vertical="top"/>
      <protection locked="0"/>
    </xf>
    <xf numFmtId="0" fontId="49" fillId="0" borderId="1" xfId="2" applyFont="1" applyAlignment="1">
      <alignment vertical="top"/>
      <protection locked="0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/>
    <xf numFmtId="0" fontId="1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" fontId="21" fillId="0" borderId="1" xfId="0" applyNumberFormat="1" applyFont="1" applyBorder="1" applyAlignment="1"/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/>
    <xf numFmtId="0" fontId="2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67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167" fontId="10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0" borderId="27" xfId="0" applyFont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8" xfId="0" applyFont="1" applyBorder="1" applyAlignment="1"/>
    <xf numFmtId="0" fontId="0" fillId="0" borderId="27" xfId="0" applyFont="1" applyBorder="1" applyAlignment="1" applyProtection="1">
      <alignment vertical="center"/>
      <protection locked="0"/>
    </xf>
    <xf numFmtId="0" fontId="19" fillId="0" borderId="33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30" fillId="0" borderId="33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29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167" fontId="9" fillId="0" borderId="29" xfId="0" applyNumberFormat="1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6" fontId="7" fillId="0" borderId="1" xfId="0" applyNumberFormat="1" applyFont="1" applyBorder="1" applyAlignment="1"/>
    <xf numFmtId="0" fontId="6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0" fillId="0" borderId="0" xfId="0"/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3" fillId="0" borderId="23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4" fontId="6" fillId="5" borderId="0" xfId="0" applyNumberFormat="1" applyFont="1" applyFill="1" applyAlignment="1"/>
    <xf numFmtId="0" fontId="11" fillId="0" borderId="1" xfId="0" applyFont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4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9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  <xf numFmtId="49" fontId="38" fillId="0" borderId="1" xfId="0" applyNumberFormat="1" applyFont="1" applyBorder="1" applyAlignment="1">
      <alignment horizontal="left" vertical="center" wrapText="1"/>
    </xf>
  </cellXfs>
  <cellStyles count="3">
    <cellStyle name="Hypertextový odkaz" xfId="1" builtinId="8"/>
    <cellStyle name="Normální" xfId="0" builtinId="0" customBuiltin="1"/>
    <cellStyle name="normální 2 2" xfId="2" xr:uid="{00000000-0005-0000-0000-00000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4"/>
  <sheetViews>
    <sheetView showGridLines="0" topLeftCell="A34" workbookViewId="0">
      <selection activeCell="AG61" sqref="AG61:AM6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hidden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91" t="s">
        <v>6</v>
      </c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S2" s="18" t="s">
        <v>7</v>
      </c>
      <c r="BT2" s="18" t="s">
        <v>8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9</v>
      </c>
    </row>
    <row r="4" spans="1:74" s="1" customFormat="1" ht="24.95" customHeight="1">
      <c r="B4" s="21"/>
      <c r="D4" s="22" t="s">
        <v>10</v>
      </c>
      <c r="AR4" s="21"/>
      <c r="AS4" s="23" t="s">
        <v>11</v>
      </c>
      <c r="BS4" s="18" t="s">
        <v>12</v>
      </c>
    </row>
    <row r="5" spans="1:74" s="1" customFormat="1" ht="12" customHeight="1">
      <c r="B5" s="21"/>
      <c r="D5" s="24" t="s">
        <v>13</v>
      </c>
      <c r="K5" s="379" t="s">
        <v>14</v>
      </c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0"/>
      <c r="AO5" s="380"/>
      <c r="AR5" s="21"/>
      <c r="BS5" s="18" t="s">
        <v>7</v>
      </c>
    </row>
    <row r="6" spans="1:74" s="1" customFormat="1" ht="36.950000000000003" customHeight="1">
      <c r="B6" s="21"/>
      <c r="D6" s="26" t="s">
        <v>15</v>
      </c>
      <c r="K6" s="381" t="s">
        <v>16</v>
      </c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R6" s="21"/>
      <c r="BS6" s="18" t="s">
        <v>7</v>
      </c>
    </row>
    <row r="7" spans="1:74" s="1" customFormat="1" ht="12" customHeight="1">
      <c r="B7" s="21"/>
      <c r="D7" s="27" t="s">
        <v>17</v>
      </c>
      <c r="K7" s="25" t="s">
        <v>3</v>
      </c>
      <c r="AK7" s="27" t="s">
        <v>18</v>
      </c>
      <c r="AN7" s="25" t="s">
        <v>3</v>
      </c>
      <c r="AR7" s="21"/>
      <c r="BS7" s="18" t="s">
        <v>7</v>
      </c>
    </row>
    <row r="8" spans="1:74" s="1" customFormat="1" ht="12" customHeight="1">
      <c r="B8" s="21"/>
      <c r="D8" s="27" t="s">
        <v>19</v>
      </c>
      <c r="K8" s="25" t="s">
        <v>20</v>
      </c>
      <c r="AK8" s="27" t="s">
        <v>21</v>
      </c>
      <c r="AN8" s="386">
        <v>45814</v>
      </c>
      <c r="AO8" s="386"/>
      <c r="AR8" s="21"/>
      <c r="BS8" s="18" t="s">
        <v>7</v>
      </c>
    </row>
    <row r="9" spans="1:74" s="1" customFormat="1" ht="14.45" customHeight="1">
      <c r="B9" s="21"/>
      <c r="AR9" s="21"/>
      <c r="BS9" s="18" t="s">
        <v>7</v>
      </c>
    </row>
    <row r="10" spans="1:74" s="1" customFormat="1" ht="12" customHeight="1">
      <c r="B10" s="21"/>
      <c r="D10" s="27" t="s">
        <v>22</v>
      </c>
      <c r="AK10" s="27" t="s">
        <v>23</v>
      </c>
      <c r="AN10" s="25" t="s">
        <v>3</v>
      </c>
      <c r="AR10" s="21"/>
      <c r="BS10" s="18" t="s">
        <v>7</v>
      </c>
    </row>
    <row r="11" spans="1:74" s="1" customFormat="1" ht="18.399999999999999" customHeight="1">
      <c r="B11" s="21"/>
      <c r="E11" s="25" t="s">
        <v>24</v>
      </c>
      <c r="AK11" s="27" t="s">
        <v>25</v>
      </c>
      <c r="AN11" s="25" t="s">
        <v>3</v>
      </c>
      <c r="AR11" s="21"/>
      <c r="BS11" s="18" t="s">
        <v>7</v>
      </c>
    </row>
    <row r="12" spans="1:74" s="1" customFormat="1" ht="6.95" customHeight="1">
      <c r="B12" s="21"/>
      <c r="AR12" s="21"/>
      <c r="BS12" s="18" t="s">
        <v>7</v>
      </c>
    </row>
    <row r="13" spans="1:74" s="1" customFormat="1" ht="12" customHeight="1">
      <c r="B13" s="21"/>
      <c r="D13" s="27" t="s">
        <v>26</v>
      </c>
      <c r="AK13" s="27" t="s">
        <v>23</v>
      </c>
      <c r="AN13" s="25" t="s">
        <v>3</v>
      </c>
      <c r="AR13" s="21"/>
      <c r="BS13" s="18" t="s">
        <v>7</v>
      </c>
    </row>
    <row r="14" spans="1:74" ht="12.75">
      <c r="B14" s="21"/>
      <c r="E14" s="25" t="s">
        <v>27</v>
      </c>
      <c r="AK14" s="27" t="s">
        <v>25</v>
      </c>
      <c r="AN14" s="25" t="s">
        <v>3</v>
      </c>
      <c r="AR14" s="21"/>
      <c r="BS14" s="18" t="s">
        <v>7</v>
      </c>
    </row>
    <row r="15" spans="1:74" s="1" customFormat="1" ht="6.95" customHeight="1">
      <c r="B15" s="21"/>
      <c r="AR15" s="21"/>
      <c r="BS15" s="18" t="s">
        <v>4</v>
      </c>
    </row>
    <row r="16" spans="1:74" s="1" customFormat="1" ht="12" customHeight="1">
      <c r="B16" s="21"/>
      <c r="D16" s="27" t="s">
        <v>28</v>
      </c>
      <c r="AK16" s="27" t="s">
        <v>23</v>
      </c>
      <c r="AN16" s="25" t="s">
        <v>3</v>
      </c>
      <c r="AR16" s="21"/>
      <c r="BS16" s="18" t="s">
        <v>4</v>
      </c>
    </row>
    <row r="17" spans="1:71" s="1" customFormat="1" ht="18.399999999999999" customHeight="1">
      <c r="B17" s="21"/>
      <c r="E17" s="25" t="s">
        <v>29</v>
      </c>
      <c r="AK17" s="27" t="s">
        <v>25</v>
      </c>
      <c r="AN17" s="25" t="s">
        <v>3</v>
      </c>
      <c r="AR17" s="21"/>
      <c r="BS17" s="18" t="s">
        <v>30</v>
      </c>
    </row>
    <row r="18" spans="1:71" s="1" customFormat="1" ht="6.95" customHeight="1">
      <c r="B18" s="21"/>
      <c r="AR18" s="21"/>
      <c r="BS18" s="18" t="s">
        <v>7</v>
      </c>
    </row>
    <row r="19" spans="1:71" s="1" customFormat="1" ht="12" customHeight="1">
      <c r="B19" s="21"/>
      <c r="D19" s="27" t="s">
        <v>31</v>
      </c>
      <c r="AK19" s="27" t="s">
        <v>23</v>
      </c>
      <c r="AN19" s="25" t="s">
        <v>32</v>
      </c>
      <c r="AR19" s="21"/>
      <c r="BS19" s="18" t="s">
        <v>7</v>
      </c>
    </row>
    <row r="20" spans="1:71" s="1" customFormat="1" ht="18.399999999999999" customHeight="1">
      <c r="B20" s="21"/>
      <c r="E20" s="25" t="s">
        <v>33</v>
      </c>
      <c r="AK20" s="27" t="s">
        <v>25</v>
      </c>
      <c r="AN20" s="25" t="s">
        <v>3</v>
      </c>
      <c r="AR20" s="21"/>
      <c r="BS20" s="18" t="s">
        <v>4</v>
      </c>
    </row>
    <row r="21" spans="1:71" s="1" customFormat="1" ht="6.95" customHeight="1">
      <c r="B21" s="21"/>
      <c r="AR21" s="21"/>
    </row>
    <row r="22" spans="1:71" s="1" customFormat="1" ht="12" customHeight="1">
      <c r="B22" s="21"/>
      <c r="D22" s="27" t="s">
        <v>34</v>
      </c>
      <c r="AR22" s="21"/>
    </row>
    <row r="23" spans="1:71" s="1" customFormat="1" ht="47.25" customHeight="1">
      <c r="B23" s="21"/>
      <c r="E23" s="382" t="s">
        <v>35</v>
      </c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R23" s="21"/>
    </row>
    <row r="24" spans="1:71" s="1" customFormat="1" ht="6.95" customHeight="1">
      <c r="B24" s="21"/>
      <c r="AR24" s="21"/>
    </row>
    <row r="25" spans="1:71" s="1" customFormat="1" ht="6.95" customHeight="1">
      <c r="B25" s="2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1"/>
    </row>
    <row r="26" spans="1:71" s="2" customFormat="1" ht="25.9" customHeight="1">
      <c r="A26" s="30"/>
      <c r="B26" s="31"/>
      <c r="C26" s="30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83">
        <f>ROUND(AG54,2)</f>
        <v>0</v>
      </c>
      <c r="AL26" s="384"/>
      <c r="AM26" s="384"/>
      <c r="AN26" s="384"/>
      <c r="AO26" s="384"/>
      <c r="AP26" s="30"/>
      <c r="AQ26" s="30"/>
      <c r="AR26" s="31"/>
      <c r="BE26" s="30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30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385" t="s">
        <v>37</v>
      </c>
      <c r="M28" s="385"/>
      <c r="N28" s="385"/>
      <c r="O28" s="385"/>
      <c r="P28" s="385"/>
      <c r="Q28" s="30"/>
      <c r="R28" s="30"/>
      <c r="S28" s="30"/>
      <c r="T28" s="30"/>
      <c r="U28" s="30"/>
      <c r="V28" s="30"/>
      <c r="W28" s="385" t="s">
        <v>38</v>
      </c>
      <c r="X28" s="385"/>
      <c r="Y28" s="385"/>
      <c r="Z28" s="385"/>
      <c r="AA28" s="385"/>
      <c r="AB28" s="385"/>
      <c r="AC28" s="385"/>
      <c r="AD28" s="385"/>
      <c r="AE28" s="385"/>
      <c r="AF28" s="30"/>
      <c r="AG28" s="30"/>
      <c r="AH28" s="30"/>
      <c r="AI28" s="30"/>
      <c r="AJ28" s="30"/>
      <c r="AK28" s="385" t="s">
        <v>39</v>
      </c>
      <c r="AL28" s="385"/>
      <c r="AM28" s="385"/>
      <c r="AN28" s="385"/>
      <c r="AO28" s="385"/>
      <c r="AP28" s="30"/>
      <c r="AQ28" s="30"/>
      <c r="AR28" s="31"/>
      <c r="BE28" s="30"/>
    </row>
    <row r="29" spans="1:71" s="3" customFormat="1" ht="14.45" customHeight="1">
      <c r="B29" s="35"/>
      <c r="D29" s="27" t="s">
        <v>40</v>
      </c>
      <c r="F29" s="27" t="s">
        <v>41</v>
      </c>
      <c r="L29" s="378">
        <v>0.21</v>
      </c>
      <c r="M29" s="377"/>
      <c r="N29" s="377"/>
      <c r="O29" s="377"/>
      <c r="P29" s="377"/>
      <c r="W29" s="376">
        <f>SUM(AG54)</f>
        <v>0</v>
      </c>
      <c r="X29" s="377"/>
      <c r="Y29" s="377"/>
      <c r="Z29" s="377"/>
      <c r="AA29" s="377"/>
      <c r="AB29" s="377"/>
      <c r="AC29" s="377"/>
      <c r="AD29" s="377"/>
      <c r="AE29" s="377"/>
      <c r="AK29" s="376">
        <f>SUM(W29*0.21)</f>
        <v>0</v>
      </c>
      <c r="AL29" s="377"/>
      <c r="AM29" s="377"/>
      <c r="AN29" s="377"/>
      <c r="AO29" s="377"/>
      <c r="AR29" s="35"/>
    </row>
    <row r="30" spans="1:71" s="3" customFormat="1" ht="14.45" customHeight="1">
      <c r="B30" s="35"/>
      <c r="F30" s="27" t="s">
        <v>42</v>
      </c>
      <c r="L30" s="378">
        <v>0.15</v>
      </c>
      <c r="M30" s="377"/>
      <c r="N30" s="377"/>
      <c r="O30" s="377"/>
      <c r="P30" s="377"/>
      <c r="W30" s="376"/>
      <c r="X30" s="377"/>
      <c r="Y30" s="377"/>
      <c r="Z30" s="377"/>
      <c r="AA30" s="377"/>
      <c r="AB30" s="377"/>
      <c r="AC30" s="377"/>
      <c r="AD30" s="377"/>
      <c r="AE30" s="377"/>
      <c r="AK30" s="376"/>
      <c r="AL30" s="377"/>
      <c r="AM30" s="377"/>
      <c r="AN30" s="377"/>
      <c r="AO30" s="377"/>
      <c r="AR30" s="35"/>
    </row>
    <row r="31" spans="1:71" s="3" customFormat="1" ht="14.45" hidden="1" customHeight="1">
      <c r="B31" s="35"/>
      <c r="F31" s="27" t="s">
        <v>43</v>
      </c>
      <c r="L31" s="378">
        <v>0.21</v>
      </c>
      <c r="M31" s="377"/>
      <c r="N31" s="377"/>
      <c r="O31" s="377"/>
      <c r="P31" s="377"/>
      <c r="W31" s="376" t="e">
        <f>ROUND(BB54, 2)</f>
        <v>#REF!</v>
      </c>
      <c r="X31" s="377"/>
      <c r="Y31" s="377"/>
      <c r="Z31" s="377"/>
      <c r="AA31" s="377"/>
      <c r="AB31" s="377"/>
      <c r="AC31" s="377"/>
      <c r="AD31" s="377"/>
      <c r="AE31" s="377"/>
      <c r="AK31" s="376">
        <v>0</v>
      </c>
      <c r="AL31" s="377"/>
      <c r="AM31" s="377"/>
      <c r="AN31" s="377"/>
      <c r="AO31" s="377"/>
      <c r="AR31" s="35"/>
    </row>
    <row r="32" spans="1:71" s="3" customFormat="1" ht="14.45" hidden="1" customHeight="1">
      <c r="B32" s="35"/>
      <c r="F32" s="27" t="s">
        <v>44</v>
      </c>
      <c r="L32" s="378">
        <v>0.15</v>
      </c>
      <c r="M32" s="377"/>
      <c r="N32" s="377"/>
      <c r="O32" s="377"/>
      <c r="P32" s="377"/>
      <c r="W32" s="376" t="e">
        <f>ROUND(BC54, 2)</f>
        <v>#REF!</v>
      </c>
      <c r="X32" s="377"/>
      <c r="Y32" s="377"/>
      <c r="Z32" s="377"/>
      <c r="AA32" s="377"/>
      <c r="AB32" s="377"/>
      <c r="AC32" s="377"/>
      <c r="AD32" s="377"/>
      <c r="AE32" s="377"/>
      <c r="AK32" s="376">
        <v>0</v>
      </c>
      <c r="AL32" s="377"/>
      <c r="AM32" s="377"/>
      <c r="AN32" s="377"/>
      <c r="AO32" s="377"/>
      <c r="AR32" s="35"/>
    </row>
    <row r="33" spans="1:57" s="3" customFormat="1" ht="14.45" hidden="1" customHeight="1">
      <c r="B33" s="35"/>
      <c r="F33" s="27" t="s">
        <v>45</v>
      </c>
      <c r="L33" s="378">
        <v>0</v>
      </c>
      <c r="M33" s="377"/>
      <c r="N33" s="377"/>
      <c r="O33" s="377"/>
      <c r="P33" s="377"/>
      <c r="W33" s="376" t="e">
        <f>ROUND(BD54, 2)</f>
        <v>#REF!</v>
      </c>
      <c r="X33" s="377"/>
      <c r="Y33" s="377"/>
      <c r="Z33" s="377"/>
      <c r="AA33" s="377"/>
      <c r="AB33" s="377"/>
      <c r="AC33" s="377"/>
      <c r="AD33" s="377"/>
      <c r="AE33" s="377"/>
      <c r="AK33" s="376">
        <v>0</v>
      </c>
      <c r="AL33" s="377"/>
      <c r="AM33" s="377"/>
      <c r="AN33" s="377"/>
      <c r="AO33" s="377"/>
      <c r="AR33" s="35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pans="1:57" s="2" customFormat="1" ht="25.9" customHeight="1">
      <c r="A35" s="30"/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402" t="s">
        <v>48</v>
      </c>
      <c r="Y35" s="400"/>
      <c r="Z35" s="400"/>
      <c r="AA35" s="400"/>
      <c r="AB35" s="400"/>
      <c r="AC35" s="38"/>
      <c r="AD35" s="38"/>
      <c r="AE35" s="38"/>
      <c r="AF35" s="38"/>
      <c r="AG35" s="38"/>
      <c r="AH35" s="38"/>
      <c r="AI35" s="38"/>
      <c r="AJ35" s="38"/>
      <c r="AK35" s="399">
        <f>SUM(AK26:AK33)</f>
        <v>0</v>
      </c>
      <c r="AL35" s="400"/>
      <c r="AM35" s="400"/>
      <c r="AN35" s="400"/>
      <c r="AO35" s="401"/>
      <c r="AP35" s="36"/>
      <c r="AQ35" s="36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6.95" customHeight="1">
      <c r="A37" s="30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  <c r="BE37" s="30"/>
    </row>
    <row r="41" spans="1:57" s="2" customFormat="1" ht="6.95" customHeight="1">
      <c r="A41" s="30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  <c r="BE41" s="30"/>
    </row>
    <row r="42" spans="1:57" s="2" customFormat="1" ht="24.95" customHeight="1">
      <c r="A42" s="30"/>
      <c r="B42" s="31"/>
      <c r="C42" s="22" t="s">
        <v>49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1"/>
      <c r="BE42" s="30"/>
    </row>
    <row r="43" spans="1:57" s="2" customFormat="1" ht="6.95" customHeight="1">
      <c r="A43" s="30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1"/>
      <c r="BE43" s="30"/>
    </row>
    <row r="44" spans="1:57" s="4" customFormat="1" ht="12" customHeight="1">
      <c r="B44" s="44"/>
      <c r="C44" s="27" t="s">
        <v>13</v>
      </c>
      <c r="L44" s="4" t="str">
        <f>K5</f>
        <v>R21-014</v>
      </c>
      <c r="AR44" s="44"/>
    </row>
    <row r="45" spans="1:57" s="5" customFormat="1" ht="36.950000000000003" customHeight="1">
      <c r="B45" s="45"/>
      <c r="C45" s="46" t="s">
        <v>15</v>
      </c>
      <c r="L45" s="393" t="str">
        <f>K6</f>
        <v>Nová komunikace mezi ul. Dukelskou - Karla Nového - Pražská kasárna, projektová dokumentace</v>
      </c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4"/>
      <c r="AE45" s="394"/>
      <c r="AF45" s="394"/>
      <c r="AG45" s="394"/>
      <c r="AH45" s="394"/>
      <c r="AI45" s="394"/>
      <c r="AJ45" s="394"/>
      <c r="AK45" s="394"/>
      <c r="AL45" s="394"/>
      <c r="AM45" s="394"/>
      <c r="AN45" s="394"/>
      <c r="AO45" s="394"/>
      <c r="AR45" s="45"/>
    </row>
    <row r="46" spans="1:57" s="2" customFormat="1" ht="6.95" customHeight="1">
      <c r="A46" s="30"/>
      <c r="B46" s="31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1"/>
      <c r="BE46" s="30"/>
    </row>
    <row r="47" spans="1:57" s="2" customFormat="1" ht="12" customHeight="1">
      <c r="A47" s="30"/>
      <c r="B47" s="31"/>
      <c r="C47" s="27" t="s">
        <v>19</v>
      </c>
      <c r="D47" s="30"/>
      <c r="E47" s="30"/>
      <c r="F47" s="30"/>
      <c r="G47" s="30"/>
      <c r="H47" s="30"/>
      <c r="I47" s="30"/>
      <c r="J47" s="30"/>
      <c r="K47" s="30"/>
      <c r="L47" s="47" t="str">
        <f>IF(K8="","",K8)</f>
        <v>k.ú. Benešov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27" t="s">
        <v>21</v>
      </c>
      <c r="AJ47" s="30"/>
      <c r="AK47" s="30"/>
      <c r="AL47" s="30"/>
      <c r="AM47" s="386">
        <v>45814</v>
      </c>
      <c r="AN47" s="386"/>
      <c r="AO47" s="30"/>
      <c r="AP47" s="30"/>
      <c r="AQ47" s="30"/>
      <c r="AR47" s="31"/>
      <c r="BE47" s="30"/>
    </row>
    <row r="48" spans="1:57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1"/>
      <c r="BE48" s="30"/>
    </row>
    <row r="49" spans="1:90" s="2" customFormat="1" ht="15.2" customHeight="1">
      <c r="A49" s="30"/>
      <c r="B49" s="31"/>
      <c r="C49" s="27" t="s">
        <v>22</v>
      </c>
      <c r="D49" s="30"/>
      <c r="E49" s="30"/>
      <c r="F49" s="30"/>
      <c r="G49" s="30"/>
      <c r="H49" s="30"/>
      <c r="I49" s="30"/>
      <c r="J49" s="30"/>
      <c r="K49" s="30"/>
      <c r="L49" s="4" t="str">
        <f>IF(E11= "","",E11)</f>
        <v>Město Benešov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27" t="s">
        <v>28</v>
      </c>
      <c r="AJ49" s="30"/>
      <c r="AK49" s="30"/>
      <c r="AL49" s="30"/>
      <c r="AM49" s="388" t="str">
        <f>IF(E17="","",E17)</f>
        <v>DOPAS s.r.o. Praha</v>
      </c>
      <c r="AN49" s="389"/>
      <c r="AO49" s="389"/>
      <c r="AP49" s="389"/>
      <c r="AQ49" s="30"/>
      <c r="AR49" s="31"/>
      <c r="AS49" s="395" t="s">
        <v>50</v>
      </c>
      <c r="AT49" s="396"/>
      <c r="AU49" s="49"/>
      <c r="AV49" s="49"/>
      <c r="AW49" s="49"/>
      <c r="AX49" s="49"/>
      <c r="AY49" s="49"/>
      <c r="AZ49" s="49"/>
      <c r="BA49" s="49"/>
      <c r="BB49" s="49"/>
      <c r="BC49" s="49"/>
      <c r="BD49" s="50"/>
      <c r="BE49" s="30"/>
    </row>
    <row r="50" spans="1:90" s="2" customFormat="1" ht="15.2" customHeight="1">
      <c r="A50" s="30"/>
      <c r="B50" s="31"/>
      <c r="C50" s="27" t="s">
        <v>26</v>
      </c>
      <c r="D50" s="30"/>
      <c r="E50" s="30"/>
      <c r="F50" s="30"/>
      <c r="G50" s="30"/>
      <c r="H50" s="30"/>
      <c r="I50" s="30"/>
      <c r="J50" s="30"/>
      <c r="K50" s="30"/>
      <c r="L50" s="4" t="str">
        <f>IF(E14="","",E14)</f>
        <v xml:space="preserve"> 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27" t="s">
        <v>31</v>
      </c>
      <c r="AJ50" s="30"/>
      <c r="AK50" s="30"/>
      <c r="AL50" s="30"/>
      <c r="AM50" s="388" t="str">
        <f>IF(E20="","",E20)</f>
        <v>L. Štuller</v>
      </c>
      <c r="AN50" s="389"/>
      <c r="AO50" s="389"/>
      <c r="AP50" s="389"/>
      <c r="AQ50" s="30"/>
      <c r="AR50" s="31"/>
      <c r="AS50" s="397"/>
      <c r="AT50" s="398"/>
      <c r="AU50" s="51"/>
      <c r="AV50" s="51"/>
      <c r="AW50" s="51"/>
      <c r="AX50" s="51"/>
      <c r="AY50" s="51"/>
      <c r="AZ50" s="51"/>
      <c r="BA50" s="51"/>
      <c r="BB50" s="51"/>
      <c r="BC50" s="51"/>
      <c r="BD50" s="52"/>
      <c r="BE50" s="30"/>
    </row>
    <row r="51" spans="1:90" s="2" customFormat="1" ht="10.9" customHeight="1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1"/>
      <c r="AS51" s="397"/>
      <c r="AT51" s="398"/>
      <c r="AU51" s="51"/>
      <c r="AV51" s="51"/>
      <c r="AW51" s="51"/>
      <c r="AX51" s="51"/>
      <c r="AY51" s="51"/>
      <c r="AZ51" s="51"/>
      <c r="BA51" s="51"/>
      <c r="BB51" s="51"/>
      <c r="BC51" s="51"/>
      <c r="BD51" s="52"/>
      <c r="BE51" s="30"/>
    </row>
    <row r="52" spans="1:90" s="2" customFormat="1" ht="29.25" customHeight="1">
      <c r="A52" s="30"/>
      <c r="B52" s="31"/>
      <c r="C52" s="373" t="s">
        <v>51</v>
      </c>
      <c r="D52" s="374"/>
      <c r="E52" s="374"/>
      <c r="F52" s="374"/>
      <c r="G52" s="374"/>
      <c r="H52" s="53"/>
      <c r="I52" s="390" t="s">
        <v>52</v>
      </c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92" t="s">
        <v>53</v>
      </c>
      <c r="AH52" s="374"/>
      <c r="AI52" s="374"/>
      <c r="AJ52" s="374"/>
      <c r="AK52" s="374"/>
      <c r="AL52" s="374"/>
      <c r="AM52" s="374"/>
      <c r="AN52" s="390" t="s">
        <v>54</v>
      </c>
      <c r="AO52" s="374"/>
      <c r="AP52" s="374"/>
      <c r="AQ52" s="54" t="s">
        <v>55</v>
      </c>
      <c r="AR52" s="31"/>
      <c r="AS52" s="55" t="s">
        <v>56</v>
      </c>
      <c r="AT52" s="56" t="s">
        <v>57</v>
      </c>
      <c r="AU52" s="56" t="s">
        <v>58</v>
      </c>
      <c r="AV52" s="56" t="s">
        <v>59</v>
      </c>
      <c r="AW52" s="56" t="s">
        <v>60</v>
      </c>
      <c r="AX52" s="56" t="s">
        <v>61</v>
      </c>
      <c r="AY52" s="56" t="s">
        <v>62</v>
      </c>
      <c r="AZ52" s="56" t="s">
        <v>63</v>
      </c>
      <c r="BA52" s="56" t="s">
        <v>64</v>
      </c>
      <c r="BB52" s="56" t="s">
        <v>65</v>
      </c>
      <c r="BC52" s="56" t="s">
        <v>66</v>
      </c>
      <c r="BD52" s="57" t="s">
        <v>67</v>
      </c>
      <c r="BE52" s="30"/>
    </row>
    <row r="53" spans="1:90" s="2" customFormat="1" ht="10.9" customHeight="1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1"/>
      <c r="AS53" s="58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60"/>
      <c r="BE53" s="30"/>
    </row>
    <row r="54" spans="1:90" s="6" customFormat="1" ht="32.450000000000003" customHeight="1">
      <c r="B54" s="61"/>
      <c r="C54" s="62" t="s">
        <v>68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87">
        <f>SUM(AG55:AM62)</f>
        <v>0</v>
      </c>
      <c r="AH54" s="387"/>
      <c r="AI54" s="387"/>
      <c r="AJ54" s="387"/>
      <c r="AK54" s="387"/>
      <c r="AL54" s="387"/>
      <c r="AM54" s="387"/>
      <c r="AN54" s="405">
        <f>SUM(AN55:AP62)</f>
        <v>0</v>
      </c>
      <c r="AO54" s="405"/>
      <c r="AP54" s="405"/>
      <c r="AQ54" s="65" t="s">
        <v>3</v>
      </c>
      <c r="AR54" s="61"/>
      <c r="AS54" s="66" t="e">
        <f>ROUND(#REF!+#REF!,2)</f>
        <v>#REF!</v>
      </c>
      <c r="AT54" s="67" t="e">
        <f t="shared" ref="AT54:AT62" si="0">ROUND(SUM(AV54:AW54),2)</f>
        <v>#REF!</v>
      </c>
      <c r="AU54" s="68" t="e">
        <f>ROUND(#REF!+#REF!,5)</f>
        <v>#REF!</v>
      </c>
      <c r="AV54" s="67" t="e">
        <f>ROUND(AZ54*L29,2)</f>
        <v>#REF!</v>
      </c>
      <c r="AW54" s="67" t="e">
        <f>ROUND(BA54*L30,2)</f>
        <v>#REF!</v>
      </c>
      <c r="AX54" s="67" t="e">
        <f>ROUND(BB54*L29,2)</f>
        <v>#REF!</v>
      </c>
      <c r="AY54" s="67" t="e">
        <f>ROUND(BC54*L30,2)</f>
        <v>#REF!</v>
      </c>
      <c r="AZ54" s="67" t="e">
        <f>ROUND(#REF!+#REF!,2)</f>
        <v>#REF!</v>
      </c>
      <c r="BA54" s="67" t="e">
        <f>ROUND(#REF!+#REF!,2)</f>
        <v>#REF!</v>
      </c>
      <c r="BB54" s="67" t="e">
        <f>ROUND(#REF!+#REF!,2)</f>
        <v>#REF!</v>
      </c>
      <c r="BC54" s="67" t="e">
        <f>ROUND(#REF!+#REF!,2)</f>
        <v>#REF!</v>
      </c>
      <c r="BD54" s="69" t="e">
        <f>ROUND(#REF!+#REF!,2)</f>
        <v>#REF!</v>
      </c>
      <c r="BE54" s="6">
        <f>SUM(AG54*1.21)</f>
        <v>0</v>
      </c>
      <c r="BS54" s="70" t="s">
        <v>69</v>
      </c>
      <c r="BT54" s="70" t="s">
        <v>70</v>
      </c>
      <c r="BU54" s="71" t="s">
        <v>71</v>
      </c>
      <c r="BV54" s="70" t="s">
        <v>72</v>
      </c>
      <c r="BW54" s="70" t="s">
        <v>5</v>
      </c>
      <c r="BX54" s="70" t="s">
        <v>73</v>
      </c>
      <c r="CL54" s="70" t="s">
        <v>3</v>
      </c>
    </row>
    <row r="55" spans="1:90" s="4" customFormat="1" ht="27.75" customHeight="1">
      <c r="A55" s="72" t="s">
        <v>78</v>
      </c>
      <c r="B55" s="44"/>
      <c r="C55" s="9"/>
      <c r="D55" s="9"/>
      <c r="E55" s="375" t="s">
        <v>1476</v>
      </c>
      <c r="F55" s="375"/>
      <c r="G55" s="375"/>
      <c r="H55" s="375"/>
      <c r="I55" s="375"/>
      <c r="J55" s="9"/>
      <c r="K55" s="375" t="s">
        <v>1475</v>
      </c>
      <c r="L55" s="375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403">
        <f>SUM('SO 101 Komunikace '!J32)</f>
        <v>0</v>
      </c>
      <c r="AH55" s="404"/>
      <c r="AI55" s="404"/>
      <c r="AJ55" s="404"/>
      <c r="AK55" s="404"/>
      <c r="AL55" s="404"/>
      <c r="AM55" s="404"/>
      <c r="AN55" s="403">
        <f>SUM(AG55*1.21)</f>
        <v>0</v>
      </c>
      <c r="AO55" s="404"/>
      <c r="AP55" s="404"/>
      <c r="AQ55" s="73" t="s">
        <v>79</v>
      </c>
      <c r="AR55" s="44"/>
      <c r="AS55" s="74">
        <v>0</v>
      </c>
      <c r="AT55" s="75" t="e">
        <f t="shared" si="0"/>
        <v>#REF!</v>
      </c>
      <c r="AU55" s="76" t="e">
        <f>#REF!</f>
        <v>#REF!</v>
      </c>
      <c r="AV55" s="75" t="e">
        <f>#REF!</f>
        <v>#REF!</v>
      </c>
      <c r="AW55" s="75" t="e">
        <f>#REF!</f>
        <v>#REF!</v>
      </c>
      <c r="AX55" s="75" t="e">
        <f>#REF!</f>
        <v>#REF!</v>
      </c>
      <c r="AY55" s="75" t="e">
        <f>#REF!</f>
        <v>#REF!</v>
      </c>
      <c r="AZ55" s="75" t="e">
        <f>#REF!</f>
        <v>#REF!</v>
      </c>
      <c r="BA55" s="75" t="e">
        <f>#REF!</f>
        <v>#REF!</v>
      </c>
      <c r="BB55" s="75" t="e">
        <f>#REF!</f>
        <v>#REF!</v>
      </c>
      <c r="BC55" s="75" t="e">
        <f>#REF!</f>
        <v>#REF!</v>
      </c>
      <c r="BD55" s="77" t="e">
        <f>#REF!</f>
        <v>#REF!</v>
      </c>
      <c r="BT55" s="25" t="s">
        <v>77</v>
      </c>
      <c r="BV55" s="25" t="s">
        <v>72</v>
      </c>
      <c r="BW55" s="25" t="s">
        <v>80</v>
      </c>
      <c r="BX55" s="25" t="s">
        <v>76</v>
      </c>
      <c r="CL55" s="25" t="s">
        <v>3</v>
      </c>
    </row>
    <row r="56" spans="1:90" s="294" customFormat="1" ht="27.75" customHeight="1">
      <c r="A56" s="72" t="s">
        <v>78</v>
      </c>
      <c r="B56" s="44"/>
      <c r="C56" s="289"/>
      <c r="D56" s="289"/>
      <c r="E56" s="375" t="s">
        <v>81</v>
      </c>
      <c r="F56" s="375"/>
      <c r="G56" s="375"/>
      <c r="H56" s="375"/>
      <c r="I56" s="375"/>
      <c r="J56" s="289"/>
      <c r="K56" s="375" t="s">
        <v>82</v>
      </c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375"/>
      <c r="Y56" s="375"/>
      <c r="Z56" s="375"/>
      <c r="AA56" s="375"/>
      <c r="AB56" s="375"/>
      <c r="AC56" s="375"/>
      <c r="AD56" s="375"/>
      <c r="AE56" s="375"/>
      <c r="AF56" s="375"/>
      <c r="AG56" s="403">
        <f>SUM('SO 401 VO '!J32)</f>
        <v>0</v>
      </c>
      <c r="AH56" s="404"/>
      <c r="AI56" s="404"/>
      <c r="AJ56" s="404"/>
      <c r="AK56" s="404"/>
      <c r="AL56" s="404"/>
      <c r="AM56" s="404"/>
      <c r="AN56" s="403">
        <f t="shared" ref="AN56:AN62" si="1">SUM(AG56*1.21)</f>
        <v>0</v>
      </c>
      <c r="AO56" s="404"/>
      <c r="AP56" s="404"/>
      <c r="AQ56" s="73" t="s">
        <v>79</v>
      </c>
      <c r="AR56" s="44"/>
      <c r="AS56" s="74">
        <v>0</v>
      </c>
      <c r="AT56" s="75" t="e">
        <f t="shared" ref="AT56" si="2">ROUND(SUM(AV56:AW56),2)</f>
        <v>#REF!</v>
      </c>
      <c r="AU56" s="76" t="e">
        <f>#REF!</f>
        <v>#REF!</v>
      </c>
      <c r="AV56" s="75" t="e">
        <f>#REF!</f>
        <v>#REF!</v>
      </c>
      <c r="AW56" s="75" t="e">
        <f>#REF!</f>
        <v>#REF!</v>
      </c>
      <c r="AX56" s="75" t="e">
        <f>#REF!</f>
        <v>#REF!</v>
      </c>
      <c r="AY56" s="75" t="e">
        <f>#REF!</f>
        <v>#REF!</v>
      </c>
      <c r="AZ56" s="75" t="e">
        <f>#REF!</f>
        <v>#REF!</v>
      </c>
      <c r="BA56" s="75" t="e">
        <f>#REF!</f>
        <v>#REF!</v>
      </c>
      <c r="BB56" s="75" t="e">
        <f>#REF!</f>
        <v>#REF!</v>
      </c>
      <c r="BC56" s="75" t="e">
        <f>#REF!</f>
        <v>#REF!</v>
      </c>
      <c r="BD56" s="77" t="e">
        <f>#REF!</f>
        <v>#REF!</v>
      </c>
      <c r="BT56" s="290" t="s">
        <v>77</v>
      </c>
      <c r="BV56" s="290" t="s">
        <v>72</v>
      </c>
      <c r="BW56" s="290" t="s">
        <v>83</v>
      </c>
      <c r="BX56" s="290" t="s">
        <v>76</v>
      </c>
      <c r="CL56" s="290" t="s">
        <v>3</v>
      </c>
    </row>
    <row r="57" spans="1:90" s="294" customFormat="1" ht="27.75" customHeight="1">
      <c r="A57" s="72" t="s">
        <v>78</v>
      </c>
      <c r="B57" s="44"/>
      <c r="C57" s="289"/>
      <c r="D57" s="289"/>
      <c r="E57" s="375" t="s">
        <v>1457</v>
      </c>
      <c r="F57" s="375"/>
      <c r="G57" s="375"/>
      <c r="H57" s="375"/>
      <c r="I57" s="375"/>
      <c r="J57" s="289"/>
      <c r="K57" s="375" t="s">
        <v>1458</v>
      </c>
      <c r="L57" s="375"/>
      <c r="M57" s="375"/>
      <c r="N57" s="375"/>
      <c r="O57" s="375"/>
      <c r="P57" s="375"/>
      <c r="Q57" s="375"/>
      <c r="R57" s="375"/>
      <c r="S57" s="375"/>
      <c r="T57" s="375"/>
      <c r="U57" s="375"/>
      <c r="V57" s="375"/>
      <c r="W57" s="375"/>
      <c r="X57" s="375"/>
      <c r="Y57" s="375"/>
      <c r="Z57" s="375"/>
      <c r="AA57" s="375"/>
      <c r="AB57" s="375"/>
      <c r="AC57" s="375"/>
      <c r="AD57" s="375"/>
      <c r="AE57" s="375"/>
      <c r="AF57" s="375"/>
      <c r="AG57" s="403">
        <f>SUM('SO 402 Chráničky'!J32)</f>
        <v>0</v>
      </c>
      <c r="AH57" s="404"/>
      <c r="AI57" s="404"/>
      <c r="AJ57" s="404"/>
      <c r="AK57" s="404"/>
      <c r="AL57" s="404"/>
      <c r="AM57" s="404"/>
      <c r="AN57" s="403">
        <f t="shared" si="1"/>
        <v>0</v>
      </c>
      <c r="AO57" s="404"/>
      <c r="AP57" s="404"/>
      <c r="AQ57" s="73" t="s">
        <v>79</v>
      </c>
      <c r="AR57" s="44"/>
      <c r="AS57" s="74">
        <v>0</v>
      </c>
      <c r="AT57" s="75" t="e">
        <f t="shared" ref="AT57" si="3">ROUND(SUM(AV57:AW57),2)</f>
        <v>#REF!</v>
      </c>
      <c r="AU57" s="76" t="e">
        <f>#REF!</f>
        <v>#REF!</v>
      </c>
      <c r="AV57" s="75" t="e">
        <f>#REF!</f>
        <v>#REF!</v>
      </c>
      <c r="AW57" s="75" t="e">
        <f>#REF!</f>
        <v>#REF!</v>
      </c>
      <c r="AX57" s="75" t="e">
        <f>#REF!</f>
        <v>#REF!</v>
      </c>
      <c r="AY57" s="75" t="e">
        <f>#REF!</f>
        <v>#REF!</v>
      </c>
      <c r="AZ57" s="75" t="e">
        <f>#REF!</f>
        <v>#REF!</v>
      </c>
      <c r="BA57" s="75" t="e">
        <f>#REF!</f>
        <v>#REF!</v>
      </c>
      <c r="BB57" s="75" t="e">
        <f>#REF!</f>
        <v>#REF!</v>
      </c>
      <c r="BC57" s="75" t="e">
        <f>#REF!</f>
        <v>#REF!</v>
      </c>
      <c r="BD57" s="77" t="e">
        <f>#REF!</f>
        <v>#REF!</v>
      </c>
      <c r="BT57" s="290" t="s">
        <v>77</v>
      </c>
      <c r="BV57" s="290" t="s">
        <v>72</v>
      </c>
      <c r="BW57" s="290" t="s">
        <v>83</v>
      </c>
      <c r="BX57" s="290" t="s">
        <v>76</v>
      </c>
      <c r="CL57" s="290" t="s">
        <v>3</v>
      </c>
    </row>
    <row r="58" spans="1:90" s="4" customFormat="1" ht="27.75" customHeight="1">
      <c r="A58" s="72" t="s">
        <v>78</v>
      </c>
      <c r="B58" s="44"/>
      <c r="C58" s="9"/>
      <c r="D58" s="9"/>
      <c r="E58" s="375" t="s">
        <v>93</v>
      </c>
      <c r="F58" s="375"/>
      <c r="G58" s="375"/>
      <c r="H58" s="375"/>
      <c r="I58" s="375"/>
      <c r="J58" s="9"/>
      <c r="K58" s="375" t="s">
        <v>94</v>
      </c>
      <c r="L58" s="375"/>
      <c r="M58" s="375"/>
      <c r="N58" s="375"/>
      <c r="O58" s="375"/>
      <c r="P58" s="375"/>
      <c r="Q58" s="375"/>
      <c r="R58" s="375"/>
      <c r="S58" s="375"/>
      <c r="T58" s="375"/>
      <c r="U58" s="375"/>
      <c r="V58" s="375"/>
      <c r="W58" s="375"/>
      <c r="X58" s="375"/>
      <c r="Y58" s="375"/>
      <c r="Z58" s="375"/>
      <c r="AA58" s="375"/>
      <c r="AB58" s="375"/>
      <c r="AC58" s="375"/>
      <c r="AD58" s="375"/>
      <c r="AE58" s="375"/>
      <c r="AF58" s="375"/>
      <c r="AG58" s="403">
        <f>'SO 701 - Vegetační úpravy'!J32</f>
        <v>0</v>
      </c>
      <c r="AH58" s="404"/>
      <c r="AI58" s="404"/>
      <c r="AJ58" s="404"/>
      <c r="AK58" s="404"/>
      <c r="AL58" s="404"/>
      <c r="AM58" s="404"/>
      <c r="AN58" s="403">
        <f t="shared" si="1"/>
        <v>0</v>
      </c>
      <c r="AO58" s="404"/>
      <c r="AP58" s="404"/>
      <c r="AQ58" s="73" t="s">
        <v>79</v>
      </c>
      <c r="AR58" s="44"/>
      <c r="AS58" s="74">
        <v>0</v>
      </c>
      <c r="AT58" s="75">
        <f t="shared" si="0"/>
        <v>0</v>
      </c>
      <c r="AU58" s="76">
        <f>'SO 701 - Vegetační úpravy'!P88</f>
        <v>553.23180699999989</v>
      </c>
      <c r="AV58" s="75">
        <f>'SO 701 - Vegetační úpravy'!J35</f>
        <v>0</v>
      </c>
      <c r="AW58" s="75">
        <f>'SO 701 - Vegetační úpravy'!J36</f>
        <v>0</v>
      </c>
      <c r="AX58" s="75">
        <f>'SO 701 - Vegetační úpravy'!J37</f>
        <v>0</v>
      </c>
      <c r="AY58" s="75">
        <f>'SO 701 - Vegetační úpravy'!J38</f>
        <v>0</v>
      </c>
      <c r="AZ58" s="75">
        <f>'SO 701 - Vegetační úpravy'!F35</f>
        <v>0</v>
      </c>
      <c r="BA58" s="75">
        <f>'SO 701 - Vegetační úpravy'!F36</f>
        <v>0</v>
      </c>
      <c r="BB58" s="75">
        <f>'SO 701 - Vegetační úpravy'!F37</f>
        <v>0</v>
      </c>
      <c r="BC58" s="75">
        <f>'SO 701 - Vegetační úpravy'!F38</f>
        <v>0</v>
      </c>
      <c r="BD58" s="77">
        <f>'SO 701 - Vegetační úpravy'!F39</f>
        <v>0</v>
      </c>
      <c r="BT58" s="25" t="s">
        <v>77</v>
      </c>
      <c r="BV58" s="25" t="s">
        <v>72</v>
      </c>
      <c r="BW58" s="25" t="s">
        <v>95</v>
      </c>
      <c r="BX58" s="25" t="s">
        <v>90</v>
      </c>
      <c r="CL58" s="25" t="s">
        <v>3</v>
      </c>
    </row>
    <row r="59" spans="1:90" s="4" customFormat="1" ht="27.75" customHeight="1">
      <c r="A59" s="72" t="s">
        <v>78</v>
      </c>
      <c r="B59" s="44"/>
      <c r="C59" s="9"/>
      <c r="D59" s="9"/>
      <c r="E59" s="375" t="s">
        <v>96</v>
      </c>
      <c r="F59" s="375"/>
      <c r="G59" s="375"/>
      <c r="H59" s="375"/>
      <c r="I59" s="375"/>
      <c r="J59" s="9"/>
      <c r="K59" s="375" t="s">
        <v>97</v>
      </c>
      <c r="L59" s="375"/>
      <c r="M59" s="375"/>
      <c r="N59" s="375"/>
      <c r="O59" s="375"/>
      <c r="P59" s="375"/>
      <c r="Q59" s="375"/>
      <c r="R59" s="375"/>
      <c r="S59" s="375"/>
      <c r="T59" s="375"/>
      <c r="U59" s="375"/>
      <c r="V59" s="375"/>
      <c r="W59" s="375"/>
      <c r="X59" s="375"/>
      <c r="Y59" s="375"/>
      <c r="Z59" s="375"/>
      <c r="AA59" s="375"/>
      <c r="AB59" s="375"/>
      <c r="AC59" s="375"/>
      <c r="AD59" s="375"/>
      <c r="AE59" s="375"/>
      <c r="AF59" s="375"/>
      <c r="AG59" s="403">
        <f>'SO 702 - Městský mobiliář'!J32</f>
        <v>0</v>
      </c>
      <c r="AH59" s="404"/>
      <c r="AI59" s="404"/>
      <c r="AJ59" s="404"/>
      <c r="AK59" s="404"/>
      <c r="AL59" s="404"/>
      <c r="AM59" s="404"/>
      <c r="AN59" s="403">
        <f t="shared" si="1"/>
        <v>0</v>
      </c>
      <c r="AO59" s="404"/>
      <c r="AP59" s="404"/>
      <c r="AQ59" s="73" t="s">
        <v>79</v>
      </c>
      <c r="AR59" s="44"/>
      <c r="AS59" s="74">
        <v>0</v>
      </c>
      <c r="AT59" s="75">
        <f t="shared" si="0"/>
        <v>0</v>
      </c>
      <c r="AU59" s="76">
        <f>'SO 702 - Městský mobiliář'!P88</f>
        <v>10.49868</v>
      </c>
      <c r="AV59" s="75">
        <f>'SO 702 - Městský mobiliář'!J35</f>
        <v>0</v>
      </c>
      <c r="AW59" s="75">
        <f>'SO 702 - Městský mobiliář'!J36</f>
        <v>0</v>
      </c>
      <c r="AX59" s="75">
        <f>'SO 702 - Městský mobiliář'!J37</f>
        <v>0</v>
      </c>
      <c r="AY59" s="75">
        <f>'SO 702 - Městský mobiliář'!J38</f>
        <v>0</v>
      </c>
      <c r="AZ59" s="75">
        <f>'SO 702 - Městský mobiliář'!F35</f>
        <v>0</v>
      </c>
      <c r="BA59" s="75">
        <f>'SO 702 - Městský mobiliář'!F36</f>
        <v>0</v>
      </c>
      <c r="BB59" s="75">
        <f>'SO 702 - Městský mobiliář'!F37</f>
        <v>0</v>
      </c>
      <c r="BC59" s="75">
        <f>'SO 702 - Městský mobiliář'!F38</f>
        <v>0</v>
      </c>
      <c r="BD59" s="77">
        <f>'SO 702 - Městský mobiliář'!F39</f>
        <v>0</v>
      </c>
      <c r="BT59" s="25" t="s">
        <v>77</v>
      </c>
      <c r="BV59" s="25" t="s">
        <v>72</v>
      </c>
      <c r="BW59" s="25" t="s">
        <v>98</v>
      </c>
      <c r="BX59" s="25" t="s">
        <v>90</v>
      </c>
      <c r="CL59" s="25" t="s">
        <v>3</v>
      </c>
    </row>
    <row r="60" spans="1:90" s="4" customFormat="1" ht="27.75" customHeight="1">
      <c r="A60" s="72" t="s">
        <v>78</v>
      </c>
      <c r="B60" s="44"/>
      <c r="C60" s="9"/>
      <c r="D60" s="9"/>
      <c r="E60" s="375" t="s">
        <v>84</v>
      </c>
      <c r="F60" s="375"/>
      <c r="G60" s="375"/>
      <c r="H60" s="375"/>
      <c r="I60" s="375"/>
      <c r="J60" s="9"/>
      <c r="K60" s="375" t="s">
        <v>85</v>
      </c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375"/>
      <c r="X60" s="375"/>
      <c r="Y60" s="375"/>
      <c r="Z60" s="375"/>
      <c r="AA60" s="375"/>
      <c r="AB60" s="375"/>
      <c r="AC60" s="375"/>
      <c r="AD60" s="375"/>
      <c r="AE60" s="375"/>
      <c r="AF60" s="375"/>
      <c r="AG60" s="403">
        <f>SUM('SO 901 -DIO obj.'!J32)</f>
        <v>0</v>
      </c>
      <c r="AH60" s="404"/>
      <c r="AI60" s="404"/>
      <c r="AJ60" s="404"/>
      <c r="AK60" s="404"/>
      <c r="AL60" s="404"/>
      <c r="AM60" s="404"/>
      <c r="AN60" s="403">
        <f t="shared" si="1"/>
        <v>0</v>
      </c>
      <c r="AO60" s="404"/>
      <c r="AP60" s="404"/>
      <c r="AQ60" s="73" t="s">
        <v>79</v>
      </c>
      <c r="AR60" s="44"/>
      <c r="AS60" s="74">
        <v>0</v>
      </c>
      <c r="AT60" s="75" t="e">
        <f t="shared" si="0"/>
        <v>#REF!</v>
      </c>
      <c r="AU60" s="76" t="e">
        <f>#REF!</f>
        <v>#REF!</v>
      </c>
      <c r="AV60" s="75" t="e">
        <f>#REF!</f>
        <v>#REF!</v>
      </c>
      <c r="AW60" s="75" t="e">
        <f>#REF!</f>
        <v>#REF!</v>
      </c>
      <c r="AX60" s="75" t="e">
        <f>#REF!</f>
        <v>#REF!</v>
      </c>
      <c r="AY60" s="75" t="e">
        <f>#REF!</f>
        <v>#REF!</v>
      </c>
      <c r="AZ60" s="75" t="e">
        <f>#REF!</f>
        <v>#REF!</v>
      </c>
      <c r="BA60" s="75" t="e">
        <f>#REF!</f>
        <v>#REF!</v>
      </c>
      <c r="BB60" s="75" t="e">
        <f>#REF!</f>
        <v>#REF!</v>
      </c>
      <c r="BC60" s="75" t="e">
        <f>#REF!</f>
        <v>#REF!</v>
      </c>
      <c r="BD60" s="77" t="e">
        <f>#REF!</f>
        <v>#REF!</v>
      </c>
      <c r="BT60" s="25" t="s">
        <v>77</v>
      </c>
      <c r="BV60" s="25" t="s">
        <v>72</v>
      </c>
      <c r="BW60" s="25" t="s">
        <v>99</v>
      </c>
      <c r="BX60" s="25" t="s">
        <v>90</v>
      </c>
      <c r="CL60" s="25" t="s">
        <v>3</v>
      </c>
    </row>
    <row r="61" spans="1:90" s="4" customFormat="1" ht="27.75" customHeight="1">
      <c r="A61" s="72" t="s">
        <v>78</v>
      </c>
      <c r="B61" s="44"/>
      <c r="C61" s="9"/>
      <c r="D61" s="9"/>
      <c r="E61" s="375" t="s">
        <v>87</v>
      </c>
      <c r="F61" s="375"/>
      <c r="G61" s="375"/>
      <c r="H61" s="375"/>
      <c r="I61" s="375"/>
      <c r="J61" s="9"/>
      <c r="K61" s="375" t="s">
        <v>100</v>
      </c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375"/>
      <c r="Y61" s="375"/>
      <c r="Z61" s="375"/>
      <c r="AA61" s="375"/>
      <c r="AB61" s="375"/>
      <c r="AC61" s="375"/>
      <c r="AD61" s="375"/>
      <c r="AE61" s="375"/>
      <c r="AF61" s="375"/>
      <c r="AG61" s="403">
        <f>SUM('SO 902 - Návrh DIO'!J32)</f>
        <v>0</v>
      </c>
      <c r="AH61" s="404"/>
      <c r="AI61" s="404"/>
      <c r="AJ61" s="404"/>
      <c r="AK61" s="404"/>
      <c r="AL61" s="404"/>
      <c r="AM61" s="404"/>
      <c r="AN61" s="403">
        <f t="shared" si="1"/>
        <v>0</v>
      </c>
      <c r="AO61" s="404"/>
      <c r="AP61" s="404"/>
      <c r="AQ61" s="73" t="s">
        <v>79</v>
      </c>
      <c r="AR61" s="44"/>
      <c r="AS61" s="74">
        <v>0</v>
      </c>
      <c r="AT61" s="75">
        <f t="shared" si="0"/>
        <v>0</v>
      </c>
      <c r="AU61" s="76">
        <f>'SO 902 - Návrh DIO'!P87</f>
        <v>2.6199999999999997</v>
      </c>
      <c r="AV61" s="75">
        <f>'SO 902 - Návrh DIO'!J35</f>
        <v>0</v>
      </c>
      <c r="AW61" s="75">
        <f>'SO 902 - Návrh DIO'!J36</f>
        <v>0</v>
      </c>
      <c r="AX61" s="75">
        <f>'SO 902 - Návrh DIO'!J37</f>
        <v>0</v>
      </c>
      <c r="AY61" s="75">
        <f>'SO 902 - Návrh DIO'!J38</f>
        <v>0</v>
      </c>
      <c r="AZ61" s="75">
        <f>'SO 902 - Návrh DIO'!F35</f>
        <v>0</v>
      </c>
      <c r="BA61" s="75">
        <f>'SO 902 - Návrh DIO'!F36</f>
        <v>0</v>
      </c>
      <c r="BB61" s="75">
        <f>'SO 902 - Návrh DIO'!F37</f>
        <v>0</v>
      </c>
      <c r="BC61" s="75">
        <f>'SO 902 - Návrh DIO'!F38</f>
        <v>0</v>
      </c>
      <c r="BD61" s="77">
        <f>'SO 902 - Návrh DIO'!F39</f>
        <v>0</v>
      </c>
      <c r="BT61" s="25" t="s">
        <v>77</v>
      </c>
      <c r="BV61" s="25" t="s">
        <v>72</v>
      </c>
      <c r="BW61" s="25" t="s">
        <v>101</v>
      </c>
      <c r="BX61" s="25" t="s">
        <v>90</v>
      </c>
      <c r="CL61" s="25" t="s">
        <v>3</v>
      </c>
    </row>
    <row r="62" spans="1:90" s="4" customFormat="1" ht="27.75" customHeight="1">
      <c r="A62" s="72" t="s">
        <v>78</v>
      </c>
      <c r="B62" s="44"/>
      <c r="C62" s="9"/>
      <c r="D62" s="9"/>
      <c r="E62" s="375" t="s">
        <v>88</v>
      </c>
      <c r="F62" s="375"/>
      <c r="G62" s="375"/>
      <c r="H62" s="375"/>
      <c r="I62" s="375"/>
      <c r="J62" s="9"/>
      <c r="K62" s="375" t="s">
        <v>89</v>
      </c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375"/>
      <c r="Y62" s="375"/>
      <c r="Z62" s="375"/>
      <c r="AA62" s="375"/>
      <c r="AB62" s="375"/>
      <c r="AC62" s="375"/>
      <c r="AD62" s="375"/>
      <c r="AE62" s="375"/>
      <c r="AF62" s="375"/>
      <c r="AG62" s="403">
        <f>'VON - Vedlejší a ostatní ..._01'!J32</f>
        <v>0</v>
      </c>
      <c r="AH62" s="404"/>
      <c r="AI62" s="404"/>
      <c r="AJ62" s="404"/>
      <c r="AK62" s="404"/>
      <c r="AL62" s="404"/>
      <c r="AM62" s="404"/>
      <c r="AN62" s="403">
        <f t="shared" si="1"/>
        <v>0</v>
      </c>
      <c r="AO62" s="404"/>
      <c r="AP62" s="404"/>
      <c r="AQ62" s="73" t="s">
        <v>79</v>
      </c>
      <c r="AR62" s="44"/>
      <c r="AS62" s="78">
        <v>0</v>
      </c>
      <c r="AT62" s="79">
        <f t="shared" si="0"/>
        <v>0</v>
      </c>
      <c r="AU62" s="80" t="e">
        <f>'VON - Vedlejší a ostatní ..._01'!P92</f>
        <v>#REF!</v>
      </c>
      <c r="AV62" s="79">
        <f>'VON - Vedlejší a ostatní ..._01'!J35</f>
        <v>0</v>
      </c>
      <c r="AW62" s="79">
        <f>'VON - Vedlejší a ostatní ..._01'!J36</f>
        <v>0</v>
      </c>
      <c r="AX62" s="79">
        <f>'VON - Vedlejší a ostatní ..._01'!J37</f>
        <v>0</v>
      </c>
      <c r="AY62" s="79">
        <f>'VON - Vedlejší a ostatní ..._01'!J38</f>
        <v>0</v>
      </c>
      <c r="AZ62" s="79">
        <f>'VON - Vedlejší a ostatní ..._01'!F35</f>
        <v>0</v>
      </c>
      <c r="BA62" s="79">
        <f>'VON - Vedlejší a ostatní ..._01'!F36</f>
        <v>0</v>
      </c>
      <c r="BB62" s="79">
        <f>'VON - Vedlejší a ostatní ..._01'!F37</f>
        <v>0</v>
      </c>
      <c r="BC62" s="79">
        <f>'VON - Vedlejší a ostatní ..._01'!F38</f>
        <v>0</v>
      </c>
      <c r="BD62" s="81">
        <f>'VON - Vedlejší a ostatní ..._01'!F39</f>
        <v>0</v>
      </c>
      <c r="BT62" s="25" t="s">
        <v>77</v>
      </c>
      <c r="BV62" s="25" t="s">
        <v>72</v>
      </c>
      <c r="BW62" s="25" t="s">
        <v>102</v>
      </c>
      <c r="BX62" s="25" t="s">
        <v>90</v>
      </c>
      <c r="CL62" s="25" t="s">
        <v>3</v>
      </c>
    </row>
    <row r="63" spans="1:90" s="2" customFormat="1" ht="30" customHeight="1">
      <c r="A63" s="30"/>
      <c r="B63" s="31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1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</row>
    <row r="64" spans="1:90" s="2" customFormat="1" ht="6.95" customHeight="1">
      <c r="A64" s="30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31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</row>
  </sheetData>
  <mergeCells count="69">
    <mergeCell ref="AN62:AP62"/>
    <mergeCell ref="AG62:AM62"/>
    <mergeCell ref="AN54:AP54"/>
    <mergeCell ref="AN59:AP59"/>
    <mergeCell ref="AG59:AM59"/>
    <mergeCell ref="AN60:AP60"/>
    <mergeCell ref="AG60:AM60"/>
    <mergeCell ref="AN61:AP61"/>
    <mergeCell ref="AG61:AM61"/>
    <mergeCell ref="AN58:AP58"/>
    <mergeCell ref="AG58:AM58"/>
    <mergeCell ref="AG56:AM56"/>
    <mergeCell ref="AN56:AP56"/>
    <mergeCell ref="AG57:AM57"/>
    <mergeCell ref="AN57:AP57"/>
    <mergeCell ref="AN55:AP55"/>
    <mergeCell ref="AR2:BE2"/>
    <mergeCell ref="AG52:AM52"/>
    <mergeCell ref="L45:AO45"/>
    <mergeCell ref="I52:AF52"/>
    <mergeCell ref="K55:AF55"/>
    <mergeCell ref="AS49:AT51"/>
    <mergeCell ref="L33:P33"/>
    <mergeCell ref="W33:AE33"/>
    <mergeCell ref="AK33:AO33"/>
    <mergeCell ref="AK35:AO35"/>
    <mergeCell ref="X35:AB35"/>
    <mergeCell ref="L31:P31"/>
    <mergeCell ref="AK31:AO31"/>
    <mergeCell ref="AG55:AM55"/>
    <mergeCell ref="AM47:AN47"/>
    <mergeCell ref="AM50:AP50"/>
    <mergeCell ref="AM49:AP49"/>
    <mergeCell ref="AN52:AP52"/>
    <mergeCell ref="W31:AE31"/>
    <mergeCell ref="L32:P32"/>
    <mergeCell ref="W32:AE32"/>
    <mergeCell ref="AK32:AO32"/>
    <mergeCell ref="E62:I62"/>
    <mergeCell ref="K62:AF62"/>
    <mergeCell ref="AG54:AM54"/>
    <mergeCell ref="E59:I59"/>
    <mergeCell ref="K59:AF59"/>
    <mergeCell ref="E60:I60"/>
    <mergeCell ref="K60:AF60"/>
    <mergeCell ref="E61:I61"/>
    <mergeCell ref="K61:AF61"/>
    <mergeCell ref="E58:I58"/>
    <mergeCell ref="K58:AF58"/>
    <mergeCell ref="K5:AO5"/>
    <mergeCell ref="K6:AO6"/>
    <mergeCell ref="E23:AN23"/>
    <mergeCell ref="AK26:AO26"/>
    <mergeCell ref="AK28:AO28"/>
    <mergeCell ref="L28:P28"/>
    <mergeCell ref="W28:AE28"/>
    <mergeCell ref="AN8:AO8"/>
    <mergeCell ref="W29:AE29"/>
    <mergeCell ref="AK29:AO29"/>
    <mergeCell ref="L29:P29"/>
    <mergeCell ref="AK30:AO30"/>
    <mergeCell ref="W30:AE30"/>
    <mergeCell ref="L30:P30"/>
    <mergeCell ref="C52:G52"/>
    <mergeCell ref="E55:I55"/>
    <mergeCell ref="E56:I56"/>
    <mergeCell ref="K56:AF56"/>
    <mergeCell ref="E57:I57"/>
    <mergeCell ref="K57:AF57"/>
  </mergeCells>
  <hyperlinks>
    <hyperlink ref="A55" location="'SO 101.1 - Komunikace a z...'!C2" display="/" xr:uid="{00000000-0004-0000-0000-000000000000}"/>
    <hyperlink ref="A58" location="'SO 701 - Vegetační úpravy'!C2" display="/" xr:uid="{00000000-0004-0000-0000-000001000000}"/>
    <hyperlink ref="A59" location="'SO 702 - Městský mobiliář'!C2" display="/" xr:uid="{00000000-0004-0000-0000-000002000000}"/>
    <hyperlink ref="A60" location="'SO 901 - Návrh DIO - objí..._01'!C2" display="/" xr:uid="{00000000-0004-0000-0000-000003000000}"/>
    <hyperlink ref="A61" location="'SO 902 - Návrh DIO'!C2" display="/" xr:uid="{00000000-0004-0000-0000-000004000000}"/>
    <hyperlink ref="A62" location="'VON - Vedlejší a ostatní ..._01'!C2" display="/" xr:uid="{00000000-0004-0000-0000-000005000000}"/>
    <hyperlink ref="A56" location="'SO 401 - Veřejné osvětlení'!C2" display="/" xr:uid="{00000000-0004-0000-0000-000006000000}"/>
    <hyperlink ref="A57" location="'SO 401 - Veřejné osvětlení'!C2" display="/" xr:uid="{00000000-0004-0000-0000-000007000000}"/>
  </hyperlinks>
  <pageMargins left="0.39370078740157483" right="0.39370078740157483" top="0.39370078740157483" bottom="0.39370078740157483" header="0" footer="0"/>
  <pageSetup paperSize="9" scale="99" fitToHeight="100" orientation="landscape" blackAndWhite="1" r:id="rId1"/>
  <headerFooter>
    <oddHeader>&amp;LNová komunikace mezi ul. Dukelskou - K.Nového - Pražská kasárna, projektová dokumentace&amp;CDOPAS s.r.o.&amp;RPOLOŽKOVÝ ROZPOČET</oddHeader>
    <oddFooter>&amp;LRekapitulace stavby :
1. ETAPA
2. ETAPA&amp;CStrana &amp;P z &amp;N&amp;RRekapitulace
položkového soupisu prací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BM122"/>
  <sheetViews>
    <sheetView showGridLines="0" topLeftCell="A76" workbookViewId="0">
      <selection activeCell="I95" sqref="I95:I12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102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s="1" customFormat="1" ht="12" customHeight="1">
      <c r="B8" s="21"/>
      <c r="D8" s="27" t="s">
        <v>104</v>
      </c>
      <c r="L8" s="21"/>
    </row>
    <row r="9" spans="1:46" s="2" customFormat="1" ht="16.5" customHeight="1">
      <c r="A9" s="30"/>
      <c r="B9" s="31"/>
      <c r="C9" s="30"/>
      <c r="D9" s="30"/>
      <c r="E9" s="407" t="s">
        <v>570</v>
      </c>
      <c r="F9" s="406"/>
      <c r="G9" s="406"/>
      <c r="H9" s="406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106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393" t="s">
        <v>501</v>
      </c>
      <c r="F11" s="406"/>
      <c r="G11" s="406"/>
      <c r="H11" s="406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45814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379" t="str">
        <f>'Rekapitulace stavby'!E14</f>
        <v xml:space="preserve"> </v>
      </c>
      <c r="F20" s="379"/>
      <c r="G20" s="379"/>
      <c r="H20" s="379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ROUND(J92,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ROUND((SUM(BE92:BE121)),  2)</f>
        <v>0</v>
      </c>
      <c r="G35" s="30"/>
      <c r="H35" s="30"/>
      <c r="I35" s="91">
        <v>0.21</v>
      </c>
      <c r="J35" s="90">
        <f>ROUND(((SUM(BE92:BE121))*I35),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ROUND((SUM(BF92:BF121)),  2)</f>
        <v>0</v>
      </c>
      <c r="G36" s="30"/>
      <c r="H36" s="30"/>
      <c r="I36" s="91">
        <v>0.15</v>
      </c>
      <c r="J36" s="90">
        <f>ROUND(((SUM(BF92:BF121))*I36),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ROUND((SUM(BG92:BG121)),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ROUND((SUM(BH92:BH121)),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ROUND((SUM(BI92:BI121)),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107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104</v>
      </c>
      <c r="L51" s="21"/>
    </row>
    <row r="52" spans="1:47" s="2" customFormat="1" ht="16.5" customHeight="1">
      <c r="A52" s="30"/>
      <c r="B52" s="31"/>
      <c r="C52" s="30"/>
      <c r="D52" s="30"/>
      <c r="E52" s="407" t="s">
        <v>570</v>
      </c>
      <c r="F52" s="406"/>
      <c r="G52" s="406"/>
      <c r="H52" s="406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106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393" t="str">
        <f>E11</f>
        <v>VON - Vedlejší a ostatní náklady</v>
      </c>
      <c r="F54" s="406"/>
      <c r="G54" s="406"/>
      <c r="H54" s="406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45814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J92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110</v>
      </c>
    </row>
    <row r="64" spans="1:47" s="8" customFormat="1" ht="24.95" customHeight="1">
      <c r="B64" s="101"/>
      <c r="D64" s="102" t="s">
        <v>502</v>
      </c>
      <c r="E64" s="103"/>
      <c r="F64" s="103"/>
      <c r="G64" s="103"/>
      <c r="H64" s="103"/>
      <c r="I64" s="103"/>
      <c r="J64" s="104">
        <f>J93</f>
        <v>0</v>
      </c>
      <c r="L64" s="101"/>
    </row>
    <row r="65" spans="1:31" s="9" customFormat="1" ht="19.899999999999999" customHeight="1">
      <c r="B65" s="105"/>
      <c r="D65" s="106" t="s">
        <v>503</v>
      </c>
      <c r="E65" s="107"/>
      <c r="F65" s="107"/>
      <c r="G65" s="107"/>
      <c r="H65" s="107"/>
      <c r="I65" s="107"/>
      <c r="J65" s="108">
        <f>J94</f>
        <v>0</v>
      </c>
      <c r="L65" s="105"/>
    </row>
    <row r="66" spans="1:31" s="9" customFormat="1" ht="19.899999999999999" customHeight="1">
      <c r="B66" s="105"/>
      <c r="D66" s="106" t="s">
        <v>1177</v>
      </c>
      <c r="E66" s="107"/>
      <c r="F66" s="107"/>
      <c r="G66" s="107"/>
      <c r="H66" s="107"/>
      <c r="I66" s="107"/>
      <c r="J66" s="108">
        <f>J103</f>
        <v>0</v>
      </c>
      <c r="L66" s="105"/>
    </row>
    <row r="67" spans="1:31" s="9" customFormat="1" ht="19.899999999999999" customHeight="1">
      <c r="B67" s="105"/>
      <c r="D67" s="106" t="s">
        <v>504</v>
      </c>
      <c r="E67" s="107"/>
      <c r="F67" s="107"/>
      <c r="G67" s="107"/>
      <c r="H67" s="107"/>
      <c r="I67" s="107"/>
      <c r="J67" s="108">
        <f>J104</f>
        <v>0</v>
      </c>
      <c r="L67" s="105"/>
    </row>
    <row r="68" spans="1:31" s="9" customFormat="1" ht="19.899999999999999" customHeight="1">
      <c r="B68" s="105"/>
      <c r="D68" s="106" t="s">
        <v>505</v>
      </c>
      <c r="E68" s="107"/>
      <c r="F68" s="107"/>
      <c r="G68" s="107"/>
      <c r="H68" s="107"/>
      <c r="I68" s="107"/>
      <c r="J68" s="108">
        <f>J109</f>
        <v>0</v>
      </c>
      <c r="L68" s="105"/>
    </row>
    <row r="69" spans="1:31" s="9" customFormat="1" ht="19.899999999999999" customHeight="1">
      <c r="B69" s="105"/>
      <c r="D69" s="106" t="s">
        <v>506</v>
      </c>
      <c r="E69" s="107"/>
      <c r="F69" s="107"/>
      <c r="G69" s="107"/>
      <c r="H69" s="107"/>
      <c r="I69" s="107"/>
      <c r="J69" s="108">
        <f>J114</f>
        <v>0</v>
      </c>
      <c r="L69" s="105"/>
    </row>
    <row r="70" spans="1:31" s="9" customFormat="1" ht="19.899999999999999" customHeight="1">
      <c r="B70" s="105"/>
      <c r="D70" s="106" t="s">
        <v>507</v>
      </c>
      <c r="E70" s="107"/>
      <c r="F70" s="107"/>
      <c r="G70" s="107"/>
      <c r="H70" s="107"/>
      <c r="I70" s="107"/>
      <c r="J70" s="108">
        <f>J117</f>
        <v>0</v>
      </c>
      <c r="L70" s="105"/>
    </row>
    <row r="71" spans="1:31" s="2" customFormat="1" ht="21.75" customHeight="1">
      <c r="A71" s="30"/>
      <c r="B71" s="31"/>
      <c r="C71" s="30"/>
      <c r="D71" s="30"/>
      <c r="E71" s="30"/>
      <c r="F71" s="30"/>
      <c r="G71" s="30"/>
      <c r="H71" s="30"/>
      <c r="I71" s="30"/>
      <c r="J71" s="30"/>
      <c r="K71" s="30"/>
      <c r="L71" s="84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31" s="2" customFormat="1" ht="6.95" customHeight="1">
      <c r="A72" s="30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6" spans="1:31" s="2" customFormat="1" ht="6.95" customHeight="1">
      <c r="A76" s="30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84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24.95" customHeight="1">
      <c r="A77" s="30"/>
      <c r="B77" s="31"/>
      <c r="C77" s="22" t="s">
        <v>115</v>
      </c>
      <c r="D77" s="30"/>
      <c r="E77" s="30"/>
      <c r="F77" s="30"/>
      <c r="G77" s="30"/>
      <c r="H77" s="30"/>
      <c r="I77" s="30"/>
      <c r="J77" s="30"/>
      <c r="K77" s="30"/>
      <c r="L77" s="84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s="2" customFormat="1" ht="6.95" customHeight="1">
      <c r="A78" s="30"/>
      <c r="B78" s="31"/>
      <c r="C78" s="30"/>
      <c r="D78" s="30"/>
      <c r="E78" s="30"/>
      <c r="F78" s="30"/>
      <c r="G78" s="30"/>
      <c r="H78" s="30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2" customHeight="1">
      <c r="A79" s="30"/>
      <c r="B79" s="31"/>
      <c r="C79" s="27" t="s">
        <v>15</v>
      </c>
      <c r="D79" s="30"/>
      <c r="E79" s="30"/>
      <c r="F79" s="30"/>
      <c r="G79" s="30"/>
      <c r="H79" s="30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16.5" customHeight="1">
      <c r="A80" s="30"/>
      <c r="B80" s="31"/>
      <c r="C80" s="30"/>
      <c r="D80" s="30"/>
      <c r="E80" s="407" t="str">
        <f>E7</f>
        <v>Nová komunikace mezi ul. Dukelskou - Karla Nového - Pražská kasárna, projektová dokumentace</v>
      </c>
      <c r="F80" s="408"/>
      <c r="G80" s="408"/>
      <c r="H80" s="408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1" customFormat="1" ht="12" customHeight="1">
      <c r="B81" s="21"/>
      <c r="C81" s="27" t="s">
        <v>104</v>
      </c>
      <c r="L81" s="21"/>
    </row>
    <row r="82" spans="1:65" s="2" customFormat="1" ht="16.5" customHeight="1">
      <c r="A82" s="30"/>
      <c r="B82" s="31"/>
      <c r="C82" s="30"/>
      <c r="D82" s="30"/>
      <c r="E82" s="407" t="s">
        <v>570</v>
      </c>
      <c r="F82" s="406"/>
      <c r="G82" s="406"/>
      <c r="H82" s="406"/>
      <c r="I82" s="30"/>
      <c r="J82" s="30"/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12" customHeight="1">
      <c r="A83" s="30"/>
      <c r="B83" s="31"/>
      <c r="C83" s="27" t="s">
        <v>106</v>
      </c>
      <c r="D83" s="30"/>
      <c r="E83" s="30"/>
      <c r="F83" s="30"/>
      <c r="G83" s="30"/>
      <c r="H83" s="30"/>
      <c r="I83" s="30"/>
      <c r="J83" s="30"/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6.5" customHeight="1">
      <c r="A84" s="30"/>
      <c r="B84" s="31"/>
      <c r="C84" s="30"/>
      <c r="D84" s="30"/>
      <c r="E84" s="393" t="str">
        <f>E11</f>
        <v>VON - Vedlejší a ostatní náklady</v>
      </c>
      <c r="F84" s="406"/>
      <c r="G84" s="406"/>
      <c r="H84" s="406"/>
      <c r="I84" s="30"/>
      <c r="J84" s="30"/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6.95" customHeight="1">
      <c r="A85" s="30"/>
      <c r="B85" s="31"/>
      <c r="C85" s="30"/>
      <c r="D85" s="30"/>
      <c r="E85" s="30"/>
      <c r="F85" s="30"/>
      <c r="G85" s="30"/>
      <c r="H85" s="30"/>
      <c r="I85" s="30"/>
      <c r="J85" s="30"/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2" customFormat="1" ht="12" customHeight="1">
      <c r="A86" s="30"/>
      <c r="B86" s="31"/>
      <c r="C86" s="27" t="s">
        <v>19</v>
      </c>
      <c r="D86" s="30"/>
      <c r="E86" s="30"/>
      <c r="F86" s="25" t="str">
        <f>F14</f>
        <v>k.ú. Benešov</v>
      </c>
      <c r="G86" s="30"/>
      <c r="H86" s="30"/>
      <c r="I86" s="27" t="s">
        <v>21</v>
      </c>
      <c r="J86" s="48">
        <f>IF(J14="","",J14)</f>
        <v>45814</v>
      </c>
      <c r="K86" s="30"/>
      <c r="L86" s="84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65" s="2" customFormat="1" ht="6.95" customHeight="1">
      <c r="A87" s="30"/>
      <c r="B87" s="31"/>
      <c r="C87" s="30"/>
      <c r="D87" s="30"/>
      <c r="E87" s="30"/>
      <c r="F87" s="30"/>
      <c r="G87" s="30"/>
      <c r="H87" s="30"/>
      <c r="I87" s="30"/>
      <c r="J87" s="30"/>
      <c r="K87" s="30"/>
      <c r="L87" s="84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65" s="2" customFormat="1" ht="15.2" customHeight="1">
      <c r="A88" s="30"/>
      <c r="B88" s="31"/>
      <c r="C88" s="27" t="s">
        <v>22</v>
      </c>
      <c r="D88" s="30"/>
      <c r="E88" s="30"/>
      <c r="F88" s="25" t="str">
        <f>E17</f>
        <v>Město Benešov</v>
      </c>
      <c r="G88" s="30"/>
      <c r="H88" s="30"/>
      <c r="I88" s="27" t="s">
        <v>28</v>
      </c>
      <c r="J88" s="28" t="str">
        <f>E23</f>
        <v>DOPAS s.r.o. Praha</v>
      </c>
      <c r="K88" s="30"/>
      <c r="L88" s="84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65" s="2" customFormat="1" ht="15.2" customHeight="1">
      <c r="A89" s="30"/>
      <c r="B89" s="31"/>
      <c r="C89" s="27" t="s">
        <v>26</v>
      </c>
      <c r="D89" s="30"/>
      <c r="E89" s="30"/>
      <c r="F89" s="25" t="str">
        <f>IF(E20="","",E20)</f>
        <v xml:space="preserve"> </v>
      </c>
      <c r="G89" s="30"/>
      <c r="H89" s="30"/>
      <c r="I89" s="27" t="s">
        <v>31</v>
      </c>
      <c r="J89" s="28" t="str">
        <f>E26</f>
        <v>L. Štuller</v>
      </c>
      <c r="K89" s="30"/>
      <c r="L89" s="84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65" s="2" customFormat="1" ht="10.3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84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65" s="10" customFormat="1" ht="29.25" customHeight="1">
      <c r="A91" s="109"/>
      <c r="B91" s="110"/>
      <c r="C91" s="111" t="s">
        <v>116</v>
      </c>
      <c r="D91" s="112" t="s">
        <v>55</v>
      </c>
      <c r="E91" s="112" t="s">
        <v>51</v>
      </c>
      <c r="F91" s="112" t="s">
        <v>52</v>
      </c>
      <c r="G91" s="112" t="s">
        <v>117</v>
      </c>
      <c r="H91" s="112" t="s">
        <v>118</v>
      </c>
      <c r="I91" s="112" t="s">
        <v>119</v>
      </c>
      <c r="J91" s="112" t="s">
        <v>109</v>
      </c>
      <c r="K91" s="113" t="s">
        <v>120</v>
      </c>
      <c r="L91" s="114"/>
      <c r="M91" s="55" t="s">
        <v>3</v>
      </c>
      <c r="N91" s="56" t="s">
        <v>40</v>
      </c>
      <c r="O91" s="56" t="s">
        <v>121</v>
      </c>
      <c r="P91" s="56" t="s">
        <v>122</v>
      </c>
      <c r="Q91" s="56" t="s">
        <v>123</v>
      </c>
      <c r="R91" s="56" t="s">
        <v>124</v>
      </c>
      <c r="S91" s="56" t="s">
        <v>125</v>
      </c>
      <c r="T91" s="57" t="s">
        <v>126</v>
      </c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</row>
    <row r="92" spans="1:65" s="2" customFormat="1" ht="22.9" customHeight="1">
      <c r="A92" s="30"/>
      <c r="B92" s="31"/>
      <c r="C92" s="62" t="s">
        <v>127</v>
      </c>
      <c r="D92" s="30"/>
      <c r="E92" s="30"/>
      <c r="F92" s="30"/>
      <c r="G92" s="30"/>
      <c r="H92" s="30"/>
      <c r="I92" s="30"/>
      <c r="J92" s="115">
        <f>SUM(J93)</f>
        <v>0</v>
      </c>
      <c r="K92" s="30"/>
      <c r="L92" s="31"/>
      <c r="M92" s="58"/>
      <c r="N92" s="49"/>
      <c r="O92" s="59"/>
      <c r="P92" s="116" t="e">
        <f>P93</f>
        <v>#REF!</v>
      </c>
      <c r="Q92" s="59"/>
      <c r="R92" s="116" t="e">
        <f>R93</f>
        <v>#REF!</v>
      </c>
      <c r="S92" s="59"/>
      <c r="T92" s="117" t="e">
        <f>T93</f>
        <v>#REF!</v>
      </c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T92" s="18" t="s">
        <v>69</v>
      </c>
      <c r="AU92" s="18" t="s">
        <v>110</v>
      </c>
      <c r="BK92" s="118" t="e">
        <f>BK93</f>
        <v>#REF!</v>
      </c>
    </row>
    <row r="93" spans="1:65" s="11" customFormat="1" ht="25.9" customHeight="1">
      <c r="B93" s="119"/>
      <c r="D93" s="120" t="s">
        <v>69</v>
      </c>
      <c r="E93" s="121" t="s">
        <v>508</v>
      </c>
      <c r="F93" s="121" t="s">
        <v>509</v>
      </c>
      <c r="J93" s="122">
        <f>SUM(J94+J103)</f>
        <v>0</v>
      </c>
      <c r="L93" s="119"/>
      <c r="M93" s="123"/>
      <c r="N93" s="124"/>
      <c r="O93" s="124"/>
      <c r="P93" s="125" t="e">
        <f>P94+P103+P104+P109+P114+P117</f>
        <v>#REF!</v>
      </c>
      <c r="Q93" s="124"/>
      <c r="R93" s="125" t="e">
        <f>R94+R103+R104+R109+R114+R117</f>
        <v>#REF!</v>
      </c>
      <c r="S93" s="124"/>
      <c r="T93" s="126" t="e">
        <f>T94+T103+T104+T109+T114+T117</f>
        <v>#REF!</v>
      </c>
      <c r="AR93" s="120" t="s">
        <v>144</v>
      </c>
      <c r="AT93" s="127" t="s">
        <v>69</v>
      </c>
      <c r="AU93" s="127" t="s">
        <v>70</v>
      </c>
      <c r="AY93" s="120" t="s">
        <v>130</v>
      </c>
      <c r="BK93" s="128" t="e">
        <f>BK94+BK103+BK104+BK109+BK114+BK117</f>
        <v>#REF!</v>
      </c>
    </row>
    <row r="94" spans="1:65" s="11" customFormat="1" ht="22.9" customHeight="1">
      <c r="B94" s="119"/>
      <c r="D94" s="120" t="s">
        <v>69</v>
      </c>
      <c r="E94" s="129" t="s">
        <v>510</v>
      </c>
      <c r="F94" s="129" t="s">
        <v>511</v>
      </c>
      <c r="J94" s="130">
        <f>BK94</f>
        <v>0</v>
      </c>
      <c r="L94" s="119"/>
      <c r="M94" s="123"/>
      <c r="N94" s="124"/>
      <c r="O94" s="124"/>
      <c r="P94" s="125">
        <f>SUM(P95:P102)</f>
        <v>0</v>
      </c>
      <c r="Q94" s="124"/>
      <c r="R94" s="125">
        <f>SUM(R95:R102)</f>
        <v>0</v>
      </c>
      <c r="S94" s="124"/>
      <c r="T94" s="126">
        <f>SUM(T95:T102)</f>
        <v>0</v>
      </c>
      <c r="AR94" s="120" t="s">
        <v>144</v>
      </c>
      <c r="AT94" s="127" t="s">
        <v>69</v>
      </c>
      <c r="AU94" s="127" t="s">
        <v>75</v>
      </c>
      <c r="AY94" s="120" t="s">
        <v>130</v>
      </c>
      <c r="BK94" s="128">
        <f>SUM(BK95:BK102)</f>
        <v>0</v>
      </c>
    </row>
    <row r="95" spans="1:65" s="2" customFormat="1" ht="16.5" customHeight="1">
      <c r="A95" s="30"/>
      <c r="B95" s="131"/>
      <c r="C95" s="132" t="s">
        <v>75</v>
      </c>
      <c r="D95" s="132" t="s">
        <v>132</v>
      </c>
      <c r="E95" s="133" t="s">
        <v>512</v>
      </c>
      <c r="F95" s="134" t="s">
        <v>513</v>
      </c>
      <c r="G95" s="135" t="s">
        <v>514</v>
      </c>
      <c r="H95" s="136">
        <v>1</v>
      </c>
      <c r="I95" s="137"/>
      <c r="J95" s="137">
        <f>ROUND(I95*H95,2)</f>
        <v>0</v>
      </c>
      <c r="K95" s="134" t="s">
        <v>134</v>
      </c>
      <c r="L95" s="31"/>
      <c r="M95" s="138" t="s">
        <v>3</v>
      </c>
      <c r="N95" s="139" t="s">
        <v>41</v>
      </c>
      <c r="O95" s="140">
        <v>0</v>
      </c>
      <c r="P95" s="140">
        <f>O95*H95</f>
        <v>0</v>
      </c>
      <c r="Q95" s="140">
        <v>0</v>
      </c>
      <c r="R95" s="140">
        <f>Q95*H95</f>
        <v>0</v>
      </c>
      <c r="S95" s="140">
        <v>0</v>
      </c>
      <c r="T95" s="141">
        <f>S95*H95</f>
        <v>0</v>
      </c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R95" s="142" t="s">
        <v>515</v>
      </c>
      <c r="AT95" s="142" t="s">
        <v>132</v>
      </c>
      <c r="AU95" s="142" t="s">
        <v>77</v>
      </c>
      <c r="AY95" s="18" t="s">
        <v>130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8" t="s">
        <v>75</v>
      </c>
      <c r="BK95" s="143">
        <f>ROUND(I95*H95,2)</f>
        <v>0</v>
      </c>
      <c r="BL95" s="18" t="s">
        <v>515</v>
      </c>
      <c r="BM95" s="142" t="s">
        <v>1178</v>
      </c>
    </row>
    <row r="96" spans="1:65" s="2" customFormat="1" ht="39">
      <c r="A96" s="30"/>
      <c r="B96" s="31"/>
      <c r="C96" s="30"/>
      <c r="D96" s="145" t="s">
        <v>240</v>
      </c>
      <c r="E96" s="30"/>
      <c r="F96" s="181" t="s">
        <v>516</v>
      </c>
      <c r="G96" s="30"/>
      <c r="H96" s="30"/>
      <c r="I96" s="30"/>
      <c r="J96" s="30"/>
      <c r="K96" s="30"/>
      <c r="L96" s="31"/>
      <c r="M96" s="182"/>
      <c r="N96" s="183"/>
      <c r="O96" s="51"/>
      <c r="P96" s="51"/>
      <c r="Q96" s="51"/>
      <c r="R96" s="51"/>
      <c r="S96" s="51"/>
      <c r="T96" s="52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T96" s="18" t="s">
        <v>240</v>
      </c>
      <c r="AU96" s="18" t="s">
        <v>77</v>
      </c>
    </row>
    <row r="97" spans="1:65" s="2" customFormat="1" ht="16.5" customHeight="1">
      <c r="A97" s="30"/>
      <c r="B97" s="131"/>
      <c r="C97" s="132" t="s">
        <v>77</v>
      </c>
      <c r="D97" s="132" t="s">
        <v>132</v>
      </c>
      <c r="E97" s="133" t="s">
        <v>517</v>
      </c>
      <c r="F97" s="134" t="s">
        <v>518</v>
      </c>
      <c r="G97" s="135" t="s">
        <v>514</v>
      </c>
      <c r="H97" s="136">
        <v>1</v>
      </c>
      <c r="I97" s="137"/>
      <c r="J97" s="137">
        <f>ROUND(I97*H97,2)</f>
        <v>0</v>
      </c>
      <c r="K97" s="134" t="s">
        <v>134</v>
      </c>
      <c r="L97" s="31"/>
      <c r="M97" s="138" t="s">
        <v>3</v>
      </c>
      <c r="N97" s="139" t="s">
        <v>41</v>
      </c>
      <c r="O97" s="140">
        <v>0</v>
      </c>
      <c r="P97" s="140">
        <f>O97*H97</f>
        <v>0</v>
      </c>
      <c r="Q97" s="140">
        <v>0</v>
      </c>
      <c r="R97" s="140">
        <f>Q97*H97</f>
        <v>0</v>
      </c>
      <c r="S97" s="140">
        <v>0</v>
      </c>
      <c r="T97" s="141">
        <f>S97*H97</f>
        <v>0</v>
      </c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R97" s="142" t="s">
        <v>515</v>
      </c>
      <c r="AT97" s="142" t="s">
        <v>132</v>
      </c>
      <c r="AU97" s="142" t="s">
        <v>77</v>
      </c>
      <c r="AY97" s="18" t="s">
        <v>130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8" t="s">
        <v>75</v>
      </c>
      <c r="BK97" s="143">
        <f>ROUND(I97*H97,2)</f>
        <v>0</v>
      </c>
      <c r="BL97" s="18" t="s">
        <v>515</v>
      </c>
      <c r="BM97" s="142" t="s">
        <v>1179</v>
      </c>
    </row>
    <row r="98" spans="1:65" s="2" customFormat="1" ht="58.5">
      <c r="A98" s="30"/>
      <c r="B98" s="31"/>
      <c r="C98" s="30"/>
      <c r="D98" s="145" t="s">
        <v>240</v>
      </c>
      <c r="E98" s="30"/>
      <c r="F98" s="181" t="s">
        <v>519</v>
      </c>
      <c r="G98" s="30"/>
      <c r="H98" s="30"/>
      <c r="I98" s="30"/>
      <c r="J98" s="30"/>
      <c r="K98" s="30"/>
      <c r="L98" s="31"/>
      <c r="M98" s="182"/>
      <c r="N98" s="183"/>
      <c r="O98" s="51"/>
      <c r="P98" s="51"/>
      <c r="Q98" s="51"/>
      <c r="R98" s="51"/>
      <c r="S98" s="51"/>
      <c r="T98" s="52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T98" s="18" t="s">
        <v>240</v>
      </c>
      <c r="AU98" s="18" t="s">
        <v>77</v>
      </c>
    </row>
    <row r="99" spans="1:65" s="2" customFormat="1" ht="16.5" customHeight="1">
      <c r="A99" s="30"/>
      <c r="B99" s="131"/>
      <c r="C99" s="132" t="s">
        <v>141</v>
      </c>
      <c r="D99" s="132" t="s">
        <v>132</v>
      </c>
      <c r="E99" s="133" t="s">
        <v>1180</v>
      </c>
      <c r="F99" s="134" t="s">
        <v>1181</v>
      </c>
      <c r="G99" s="135" t="s">
        <v>514</v>
      </c>
      <c r="H99" s="136">
        <v>1</v>
      </c>
      <c r="I99" s="137"/>
      <c r="J99" s="137">
        <f>ROUND(I99*H99,2)</f>
        <v>0</v>
      </c>
      <c r="K99" s="134" t="s">
        <v>134</v>
      </c>
      <c r="L99" s="31"/>
      <c r="M99" s="138" t="s">
        <v>3</v>
      </c>
      <c r="N99" s="139" t="s">
        <v>41</v>
      </c>
      <c r="O99" s="140">
        <v>0</v>
      </c>
      <c r="P99" s="140">
        <f>O99*H99</f>
        <v>0</v>
      </c>
      <c r="Q99" s="140">
        <v>0</v>
      </c>
      <c r="R99" s="140">
        <f>Q99*H99</f>
        <v>0</v>
      </c>
      <c r="S99" s="140">
        <v>0</v>
      </c>
      <c r="T99" s="141">
        <f>S99*H99</f>
        <v>0</v>
      </c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R99" s="142" t="s">
        <v>515</v>
      </c>
      <c r="AT99" s="142" t="s">
        <v>132</v>
      </c>
      <c r="AU99" s="142" t="s">
        <v>77</v>
      </c>
      <c r="AY99" s="18" t="s">
        <v>130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8" t="s">
        <v>75</v>
      </c>
      <c r="BK99" s="143">
        <f>ROUND(I99*H99,2)</f>
        <v>0</v>
      </c>
      <c r="BL99" s="18" t="s">
        <v>515</v>
      </c>
      <c r="BM99" s="142" t="s">
        <v>1182</v>
      </c>
    </row>
    <row r="100" spans="1:65" s="2" customFormat="1" ht="29.25">
      <c r="A100" s="30"/>
      <c r="B100" s="31"/>
      <c r="C100" s="30"/>
      <c r="D100" s="145" t="s">
        <v>240</v>
      </c>
      <c r="E100" s="30"/>
      <c r="F100" s="181" t="s">
        <v>1183</v>
      </c>
      <c r="G100" s="30"/>
      <c r="H100" s="30"/>
      <c r="I100" s="30"/>
      <c r="J100" s="30"/>
      <c r="K100" s="30"/>
      <c r="L100" s="31"/>
      <c r="M100" s="182"/>
      <c r="N100" s="183"/>
      <c r="O100" s="51"/>
      <c r="P100" s="51"/>
      <c r="Q100" s="51"/>
      <c r="R100" s="51"/>
      <c r="S100" s="51"/>
      <c r="T100" s="52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T100" s="18" t="s">
        <v>240</v>
      </c>
      <c r="AU100" s="18" t="s">
        <v>77</v>
      </c>
    </row>
    <row r="101" spans="1:65" s="2" customFormat="1" ht="16.5" customHeight="1">
      <c r="A101" s="30"/>
      <c r="B101" s="131"/>
      <c r="C101" s="132" t="s">
        <v>135</v>
      </c>
      <c r="D101" s="132" t="s">
        <v>132</v>
      </c>
      <c r="E101" s="133" t="s">
        <v>520</v>
      </c>
      <c r="F101" s="134" t="s">
        <v>521</v>
      </c>
      <c r="G101" s="135" t="s">
        <v>514</v>
      </c>
      <c r="H101" s="136">
        <v>1</v>
      </c>
      <c r="I101" s="137"/>
      <c r="J101" s="137">
        <f>ROUND(I101*H101,2)</f>
        <v>0</v>
      </c>
      <c r="K101" s="134" t="s">
        <v>134</v>
      </c>
      <c r="L101" s="31"/>
      <c r="M101" s="138" t="s">
        <v>3</v>
      </c>
      <c r="N101" s="139" t="s">
        <v>41</v>
      </c>
      <c r="O101" s="140">
        <v>0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R101" s="142" t="s">
        <v>515</v>
      </c>
      <c r="AT101" s="142" t="s">
        <v>132</v>
      </c>
      <c r="AU101" s="142" t="s">
        <v>77</v>
      </c>
      <c r="AY101" s="18" t="s">
        <v>130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8" t="s">
        <v>75</v>
      </c>
      <c r="BK101" s="143">
        <f>ROUND(I101*H101,2)</f>
        <v>0</v>
      </c>
      <c r="BL101" s="18" t="s">
        <v>515</v>
      </c>
      <c r="BM101" s="142" t="s">
        <v>1184</v>
      </c>
    </row>
    <row r="102" spans="1:65" s="2" customFormat="1" ht="58.5">
      <c r="A102" s="30"/>
      <c r="B102" s="31"/>
      <c r="C102" s="30"/>
      <c r="D102" s="145" t="s">
        <v>240</v>
      </c>
      <c r="E102" s="30"/>
      <c r="F102" s="181" t="s">
        <v>522</v>
      </c>
      <c r="G102" s="30"/>
      <c r="H102" s="30"/>
      <c r="I102" s="30"/>
      <c r="J102" s="30"/>
      <c r="K102" s="30"/>
      <c r="L102" s="31"/>
      <c r="M102" s="182"/>
      <c r="N102" s="183"/>
      <c r="O102" s="51"/>
      <c r="P102" s="51"/>
      <c r="Q102" s="51"/>
      <c r="R102" s="51"/>
      <c r="S102" s="51"/>
      <c r="T102" s="52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T102" s="18" t="s">
        <v>240</v>
      </c>
      <c r="AU102" s="18" t="s">
        <v>77</v>
      </c>
    </row>
    <row r="103" spans="1:65" s="11" customFormat="1" ht="22.9" customHeight="1">
      <c r="B103" s="119"/>
      <c r="D103" s="120" t="s">
        <v>69</v>
      </c>
      <c r="E103" s="129" t="s">
        <v>1185</v>
      </c>
      <c r="F103" s="129" t="s">
        <v>1186</v>
      </c>
      <c r="J103" s="130">
        <f>SUM(J104+J109+J117)</f>
        <v>0</v>
      </c>
      <c r="L103" s="119"/>
      <c r="M103" s="123"/>
      <c r="N103" s="124"/>
      <c r="O103" s="124"/>
      <c r="P103" s="125" t="e">
        <f>#REF!</f>
        <v>#REF!</v>
      </c>
      <c r="Q103" s="124"/>
      <c r="R103" s="125" t="e">
        <f>#REF!</f>
        <v>#REF!</v>
      </c>
      <c r="S103" s="124"/>
      <c r="T103" s="126" t="e">
        <f>#REF!</f>
        <v>#REF!</v>
      </c>
      <c r="AR103" s="120" t="s">
        <v>144</v>
      </c>
      <c r="AT103" s="127" t="s">
        <v>69</v>
      </c>
      <c r="AU103" s="127" t="s">
        <v>75</v>
      </c>
      <c r="AY103" s="120" t="s">
        <v>130</v>
      </c>
      <c r="BK103" s="128" t="e">
        <f>#REF!</f>
        <v>#REF!</v>
      </c>
    </row>
    <row r="104" spans="1:65" s="11" customFormat="1" ht="22.9" customHeight="1">
      <c r="B104" s="119"/>
      <c r="D104" s="120" t="s">
        <v>69</v>
      </c>
      <c r="E104" s="129" t="s">
        <v>523</v>
      </c>
      <c r="F104" s="129" t="s">
        <v>524</v>
      </c>
      <c r="J104" s="130">
        <f>BK104</f>
        <v>0</v>
      </c>
      <c r="L104" s="119"/>
      <c r="M104" s="123"/>
      <c r="N104" s="124"/>
      <c r="O104" s="124"/>
      <c r="P104" s="125">
        <f>SUM(P105:P108)</f>
        <v>0</v>
      </c>
      <c r="Q104" s="124"/>
      <c r="R104" s="125">
        <f>SUM(R105:R108)</f>
        <v>0</v>
      </c>
      <c r="S104" s="124"/>
      <c r="T104" s="126">
        <f>SUM(T105:T108)</f>
        <v>0</v>
      </c>
      <c r="AR104" s="120" t="s">
        <v>144</v>
      </c>
      <c r="AT104" s="127" t="s">
        <v>69</v>
      </c>
      <c r="AU104" s="127" t="s">
        <v>75</v>
      </c>
      <c r="AY104" s="120" t="s">
        <v>130</v>
      </c>
      <c r="BK104" s="128">
        <f>SUM(BK105:BK108)</f>
        <v>0</v>
      </c>
    </row>
    <row r="105" spans="1:65" s="2" customFormat="1" ht="16.5" customHeight="1">
      <c r="A105" s="30"/>
      <c r="B105" s="131"/>
      <c r="C105" s="132">
        <v>5</v>
      </c>
      <c r="D105" s="132" t="s">
        <v>132</v>
      </c>
      <c r="E105" s="133" t="s">
        <v>525</v>
      </c>
      <c r="F105" s="134" t="s">
        <v>524</v>
      </c>
      <c r="G105" s="135" t="s">
        <v>514</v>
      </c>
      <c r="H105" s="136">
        <v>1</v>
      </c>
      <c r="I105" s="137"/>
      <c r="J105" s="137">
        <f>ROUND(I105*H105,2)</f>
        <v>0</v>
      </c>
      <c r="K105" s="134" t="s">
        <v>134</v>
      </c>
      <c r="L105" s="31"/>
      <c r="M105" s="138" t="s">
        <v>3</v>
      </c>
      <c r="N105" s="139" t="s">
        <v>41</v>
      </c>
      <c r="O105" s="140">
        <v>0</v>
      </c>
      <c r="P105" s="140">
        <f>O105*H105</f>
        <v>0</v>
      </c>
      <c r="Q105" s="140">
        <v>0</v>
      </c>
      <c r="R105" s="140">
        <f>Q105*H105</f>
        <v>0</v>
      </c>
      <c r="S105" s="140">
        <v>0</v>
      </c>
      <c r="T105" s="141">
        <f>S105*H105</f>
        <v>0</v>
      </c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R105" s="142" t="s">
        <v>515</v>
      </c>
      <c r="AT105" s="142" t="s">
        <v>132</v>
      </c>
      <c r="AU105" s="142" t="s">
        <v>77</v>
      </c>
      <c r="AY105" s="18" t="s">
        <v>130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8" t="s">
        <v>75</v>
      </c>
      <c r="BK105" s="143">
        <f>ROUND(I105*H105,2)</f>
        <v>0</v>
      </c>
      <c r="BL105" s="18" t="s">
        <v>515</v>
      </c>
      <c r="BM105" s="142" t="s">
        <v>1187</v>
      </c>
    </row>
    <row r="106" spans="1:65" s="2" customFormat="1" ht="146.25">
      <c r="A106" s="30"/>
      <c r="B106" s="31"/>
      <c r="C106" s="30"/>
      <c r="D106" s="145" t="s">
        <v>240</v>
      </c>
      <c r="E106" s="30"/>
      <c r="F106" s="181" t="s">
        <v>526</v>
      </c>
      <c r="G106" s="30"/>
      <c r="H106" s="30"/>
      <c r="I106" s="30"/>
      <c r="J106" s="30"/>
      <c r="K106" s="30"/>
      <c r="L106" s="31"/>
      <c r="M106" s="182"/>
      <c r="N106" s="183"/>
      <c r="O106" s="51"/>
      <c r="P106" s="51"/>
      <c r="Q106" s="51"/>
      <c r="R106" s="51"/>
      <c r="S106" s="51"/>
      <c r="T106" s="52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T106" s="18" t="s">
        <v>240</v>
      </c>
      <c r="AU106" s="18" t="s">
        <v>77</v>
      </c>
    </row>
    <row r="107" spans="1:65" s="2" customFormat="1" ht="16.5" customHeight="1">
      <c r="A107" s="30"/>
      <c r="B107" s="131"/>
      <c r="C107" s="132">
        <v>6</v>
      </c>
      <c r="D107" s="132" t="s">
        <v>132</v>
      </c>
      <c r="E107" s="133" t="s">
        <v>527</v>
      </c>
      <c r="F107" s="134" t="s">
        <v>528</v>
      </c>
      <c r="G107" s="135" t="s">
        <v>514</v>
      </c>
      <c r="H107" s="136">
        <v>1</v>
      </c>
      <c r="I107" s="137"/>
      <c r="J107" s="137">
        <f>ROUND(I107*H107,2)</f>
        <v>0</v>
      </c>
      <c r="K107" s="134" t="s">
        <v>134</v>
      </c>
      <c r="L107" s="31"/>
      <c r="M107" s="138" t="s">
        <v>3</v>
      </c>
      <c r="N107" s="139" t="s">
        <v>41</v>
      </c>
      <c r="O107" s="140">
        <v>0</v>
      </c>
      <c r="P107" s="140">
        <f>O107*H107</f>
        <v>0</v>
      </c>
      <c r="Q107" s="140">
        <v>0</v>
      </c>
      <c r="R107" s="140">
        <f>Q107*H107</f>
        <v>0</v>
      </c>
      <c r="S107" s="140">
        <v>0</v>
      </c>
      <c r="T107" s="141">
        <f>S107*H107</f>
        <v>0</v>
      </c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R107" s="142" t="s">
        <v>515</v>
      </c>
      <c r="AT107" s="142" t="s">
        <v>132</v>
      </c>
      <c r="AU107" s="142" t="s">
        <v>77</v>
      </c>
      <c r="AY107" s="18" t="s">
        <v>130</v>
      </c>
      <c r="BE107" s="143">
        <f>IF(N107="základní",J107,0)</f>
        <v>0</v>
      </c>
      <c r="BF107" s="143">
        <f>IF(N107="snížená",J107,0)</f>
        <v>0</v>
      </c>
      <c r="BG107" s="143">
        <f>IF(N107="zákl. přenesená",J107,0)</f>
        <v>0</v>
      </c>
      <c r="BH107" s="143">
        <f>IF(N107="sníž. přenesená",J107,0)</f>
        <v>0</v>
      </c>
      <c r="BI107" s="143">
        <f>IF(N107="nulová",J107,0)</f>
        <v>0</v>
      </c>
      <c r="BJ107" s="18" t="s">
        <v>75</v>
      </c>
      <c r="BK107" s="143">
        <f>ROUND(I107*H107,2)</f>
        <v>0</v>
      </c>
      <c r="BL107" s="18" t="s">
        <v>515</v>
      </c>
      <c r="BM107" s="142" t="s">
        <v>1188</v>
      </c>
    </row>
    <row r="108" spans="1:65" s="2" customFormat="1" ht="19.5">
      <c r="A108" s="30"/>
      <c r="B108" s="31"/>
      <c r="C108" s="30"/>
      <c r="D108" s="145" t="s">
        <v>240</v>
      </c>
      <c r="E108" s="30"/>
      <c r="F108" s="181" t="s">
        <v>529</v>
      </c>
      <c r="G108" s="30"/>
      <c r="H108" s="30"/>
      <c r="I108" s="30"/>
      <c r="J108" s="30"/>
      <c r="K108" s="30"/>
      <c r="L108" s="31"/>
      <c r="M108" s="182"/>
      <c r="N108" s="183"/>
      <c r="O108" s="51"/>
      <c r="P108" s="51"/>
      <c r="Q108" s="51"/>
      <c r="R108" s="51"/>
      <c r="S108" s="51"/>
      <c r="T108" s="52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T108" s="18" t="s">
        <v>240</v>
      </c>
      <c r="AU108" s="18" t="s">
        <v>77</v>
      </c>
    </row>
    <row r="109" spans="1:65" s="11" customFormat="1" ht="22.9" customHeight="1">
      <c r="B109" s="119"/>
      <c r="D109" s="120" t="s">
        <v>69</v>
      </c>
      <c r="E109" s="129" t="s">
        <v>530</v>
      </c>
      <c r="F109" s="129" t="s">
        <v>531</v>
      </c>
      <c r="J109" s="130">
        <f>BK109</f>
        <v>0</v>
      </c>
      <c r="L109" s="119"/>
      <c r="M109" s="123"/>
      <c r="N109" s="124"/>
      <c r="O109" s="124"/>
      <c r="P109" s="125">
        <f>SUM(P110:P113)</f>
        <v>0</v>
      </c>
      <c r="Q109" s="124"/>
      <c r="R109" s="125">
        <f>SUM(R110:R113)</f>
        <v>0</v>
      </c>
      <c r="S109" s="124"/>
      <c r="T109" s="126">
        <f>SUM(T110:T113)</f>
        <v>0</v>
      </c>
      <c r="AR109" s="120" t="s">
        <v>144</v>
      </c>
      <c r="AT109" s="127" t="s">
        <v>69</v>
      </c>
      <c r="AU109" s="127" t="s">
        <v>75</v>
      </c>
      <c r="AY109" s="120" t="s">
        <v>130</v>
      </c>
      <c r="BK109" s="128">
        <f>SUM(BK110:BK113)</f>
        <v>0</v>
      </c>
    </row>
    <row r="110" spans="1:65" s="2" customFormat="1" ht="16.5" customHeight="1">
      <c r="A110" s="30"/>
      <c r="B110" s="131"/>
      <c r="C110" s="132">
        <v>7</v>
      </c>
      <c r="D110" s="132" t="s">
        <v>132</v>
      </c>
      <c r="E110" s="133" t="s">
        <v>532</v>
      </c>
      <c r="F110" s="134" t="s">
        <v>531</v>
      </c>
      <c r="G110" s="135" t="s">
        <v>514</v>
      </c>
      <c r="H110" s="136">
        <v>1</v>
      </c>
      <c r="I110" s="137"/>
      <c r="J110" s="137">
        <f>ROUND(I110*H110,2)</f>
        <v>0</v>
      </c>
      <c r="K110" s="134" t="s">
        <v>134</v>
      </c>
      <c r="L110" s="31"/>
      <c r="M110" s="138" t="s">
        <v>3</v>
      </c>
      <c r="N110" s="139" t="s">
        <v>41</v>
      </c>
      <c r="O110" s="140">
        <v>0</v>
      </c>
      <c r="P110" s="140">
        <f>O110*H110</f>
        <v>0</v>
      </c>
      <c r="Q110" s="140">
        <v>0</v>
      </c>
      <c r="R110" s="140">
        <f>Q110*H110</f>
        <v>0</v>
      </c>
      <c r="S110" s="140">
        <v>0</v>
      </c>
      <c r="T110" s="141">
        <f>S110*H110</f>
        <v>0</v>
      </c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R110" s="142" t="s">
        <v>515</v>
      </c>
      <c r="AT110" s="142" t="s">
        <v>132</v>
      </c>
      <c r="AU110" s="142" t="s">
        <v>77</v>
      </c>
      <c r="AY110" s="18" t="s">
        <v>130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18" t="s">
        <v>75</v>
      </c>
      <c r="BK110" s="143">
        <f>ROUND(I110*H110,2)</f>
        <v>0</v>
      </c>
      <c r="BL110" s="18" t="s">
        <v>515</v>
      </c>
      <c r="BM110" s="142" t="s">
        <v>1189</v>
      </c>
    </row>
    <row r="111" spans="1:65" s="2" customFormat="1" ht="68.25">
      <c r="A111" s="30"/>
      <c r="B111" s="31"/>
      <c r="C111" s="30"/>
      <c r="D111" s="145" t="s">
        <v>240</v>
      </c>
      <c r="E111" s="30"/>
      <c r="F111" s="181" t="s">
        <v>533</v>
      </c>
      <c r="G111" s="30"/>
      <c r="H111" s="30"/>
      <c r="I111" s="30"/>
      <c r="J111" s="30"/>
      <c r="K111" s="30"/>
      <c r="L111" s="31"/>
      <c r="M111" s="182"/>
      <c r="N111" s="183"/>
      <c r="O111" s="51"/>
      <c r="P111" s="51"/>
      <c r="Q111" s="51"/>
      <c r="R111" s="51"/>
      <c r="S111" s="51"/>
      <c r="T111" s="52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T111" s="18" t="s">
        <v>240</v>
      </c>
      <c r="AU111" s="18" t="s">
        <v>77</v>
      </c>
    </row>
    <row r="112" spans="1:65" s="2" customFormat="1" ht="16.5" customHeight="1">
      <c r="A112" s="30"/>
      <c r="B112" s="131"/>
      <c r="C112" s="132">
        <v>8</v>
      </c>
      <c r="D112" s="132" t="s">
        <v>132</v>
      </c>
      <c r="E112" s="133" t="s">
        <v>534</v>
      </c>
      <c r="F112" s="134" t="s">
        <v>535</v>
      </c>
      <c r="G112" s="135" t="s">
        <v>514</v>
      </c>
      <c r="H112" s="136">
        <v>1</v>
      </c>
      <c r="I112" s="137"/>
      <c r="J112" s="137">
        <f>ROUND(I112*H112,2)</f>
        <v>0</v>
      </c>
      <c r="K112" s="134" t="s">
        <v>134</v>
      </c>
      <c r="L112" s="31"/>
      <c r="M112" s="138" t="s">
        <v>3</v>
      </c>
      <c r="N112" s="139" t="s">
        <v>41</v>
      </c>
      <c r="O112" s="140">
        <v>0</v>
      </c>
      <c r="P112" s="140">
        <f>O112*H112</f>
        <v>0</v>
      </c>
      <c r="Q112" s="140">
        <v>0</v>
      </c>
      <c r="R112" s="140">
        <f>Q112*H112</f>
        <v>0</v>
      </c>
      <c r="S112" s="140">
        <v>0</v>
      </c>
      <c r="T112" s="141">
        <f>S112*H112</f>
        <v>0</v>
      </c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R112" s="142" t="s">
        <v>515</v>
      </c>
      <c r="AT112" s="142" t="s">
        <v>132</v>
      </c>
      <c r="AU112" s="142" t="s">
        <v>77</v>
      </c>
      <c r="AY112" s="18" t="s">
        <v>130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8" t="s">
        <v>75</v>
      </c>
      <c r="BK112" s="143">
        <f>ROUND(I112*H112,2)</f>
        <v>0</v>
      </c>
      <c r="BL112" s="18" t="s">
        <v>515</v>
      </c>
      <c r="BM112" s="142" t="s">
        <v>1190</v>
      </c>
    </row>
    <row r="113" spans="1:65" s="2" customFormat="1" ht="19.5">
      <c r="A113" s="30"/>
      <c r="B113" s="31"/>
      <c r="C113" s="30"/>
      <c r="D113" s="145" t="s">
        <v>240</v>
      </c>
      <c r="E113" s="30"/>
      <c r="F113" s="181" t="s">
        <v>536</v>
      </c>
      <c r="G113" s="30"/>
      <c r="H113" s="30"/>
      <c r="I113" s="30"/>
      <c r="J113" s="30"/>
      <c r="K113" s="30"/>
      <c r="L113" s="31"/>
      <c r="M113" s="182"/>
      <c r="N113" s="183"/>
      <c r="O113" s="51"/>
      <c r="P113" s="51"/>
      <c r="Q113" s="51"/>
      <c r="R113" s="51"/>
      <c r="S113" s="51"/>
      <c r="T113" s="52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T113" s="18" t="s">
        <v>240</v>
      </c>
      <c r="AU113" s="18" t="s">
        <v>77</v>
      </c>
    </row>
    <row r="114" spans="1:65" s="11" customFormat="1" ht="22.9" customHeight="1">
      <c r="B114" s="119"/>
      <c r="D114" s="120" t="s">
        <v>69</v>
      </c>
      <c r="E114" s="129" t="s">
        <v>537</v>
      </c>
      <c r="F114" s="129" t="s">
        <v>538</v>
      </c>
      <c r="J114" s="130">
        <f>BK114</f>
        <v>0</v>
      </c>
      <c r="L114" s="119"/>
      <c r="M114" s="123"/>
      <c r="N114" s="124"/>
      <c r="O114" s="124"/>
      <c r="P114" s="125">
        <f>SUM(P115:P116)</f>
        <v>0</v>
      </c>
      <c r="Q114" s="124"/>
      <c r="R114" s="125">
        <f>SUM(R115:R116)</f>
        <v>0</v>
      </c>
      <c r="S114" s="124"/>
      <c r="T114" s="126">
        <f>SUM(T115:T116)</f>
        <v>0</v>
      </c>
      <c r="AR114" s="120" t="s">
        <v>144</v>
      </c>
      <c r="AT114" s="127" t="s">
        <v>69</v>
      </c>
      <c r="AU114" s="127" t="s">
        <v>75</v>
      </c>
      <c r="AY114" s="120" t="s">
        <v>130</v>
      </c>
      <c r="BK114" s="128">
        <f>SUM(BK115:BK116)</f>
        <v>0</v>
      </c>
    </row>
    <row r="115" spans="1:65" s="2" customFormat="1" ht="16.5" customHeight="1">
      <c r="A115" s="30"/>
      <c r="B115" s="131"/>
      <c r="C115" s="132">
        <v>9</v>
      </c>
      <c r="D115" s="132" t="s">
        <v>132</v>
      </c>
      <c r="E115" s="133" t="s">
        <v>539</v>
      </c>
      <c r="F115" s="134" t="s">
        <v>538</v>
      </c>
      <c r="G115" s="135" t="s">
        <v>514</v>
      </c>
      <c r="H115" s="136">
        <v>1</v>
      </c>
      <c r="I115" s="137"/>
      <c r="J115" s="137">
        <f>ROUND(I115*H115,2)</f>
        <v>0</v>
      </c>
      <c r="K115" s="134" t="s">
        <v>134</v>
      </c>
      <c r="L115" s="31"/>
      <c r="M115" s="138" t="s">
        <v>3</v>
      </c>
      <c r="N115" s="139" t="s">
        <v>41</v>
      </c>
      <c r="O115" s="140">
        <v>0</v>
      </c>
      <c r="P115" s="140">
        <f>O115*H115</f>
        <v>0</v>
      </c>
      <c r="Q115" s="140">
        <v>0</v>
      </c>
      <c r="R115" s="140">
        <f>Q115*H115</f>
        <v>0</v>
      </c>
      <c r="S115" s="140">
        <v>0</v>
      </c>
      <c r="T115" s="141">
        <f>S115*H115</f>
        <v>0</v>
      </c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R115" s="142" t="s">
        <v>515</v>
      </c>
      <c r="AT115" s="142" t="s">
        <v>132</v>
      </c>
      <c r="AU115" s="142" t="s">
        <v>77</v>
      </c>
      <c r="AY115" s="18" t="s">
        <v>130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8" t="s">
        <v>75</v>
      </c>
      <c r="BK115" s="143">
        <f>ROUND(I115*H115,2)</f>
        <v>0</v>
      </c>
      <c r="BL115" s="18" t="s">
        <v>515</v>
      </c>
      <c r="BM115" s="142" t="s">
        <v>1191</v>
      </c>
    </row>
    <row r="116" spans="1:65" s="2" customFormat="1" ht="48.75">
      <c r="A116" s="30"/>
      <c r="B116" s="31"/>
      <c r="C116" s="30"/>
      <c r="D116" s="145" t="s">
        <v>240</v>
      </c>
      <c r="E116" s="30"/>
      <c r="F116" s="181" t="s">
        <v>540</v>
      </c>
      <c r="G116" s="30"/>
      <c r="H116" s="30"/>
      <c r="I116" s="30"/>
      <c r="J116" s="30"/>
      <c r="K116" s="30"/>
      <c r="L116" s="31"/>
      <c r="M116" s="182"/>
      <c r="N116" s="183"/>
      <c r="O116" s="51"/>
      <c r="P116" s="51"/>
      <c r="Q116" s="51"/>
      <c r="R116" s="51"/>
      <c r="S116" s="51"/>
      <c r="T116" s="52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T116" s="18" t="s">
        <v>240</v>
      </c>
      <c r="AU116" s="18" t="s">
        <v>77</v>
      </c>
    </row>
    <row r="117" spans="1:65" s="11" customFormat="1" ht="22.9" customHeight="1">
      <c r="B117" s="119"/>
      <c r="D117" s="120" t="s">
        <v>69</v>
      </c>
      <c r="E117" s="129" t="s">
        <v>541</v>
      </c>
      <c r="F117" s="129" t="s">
        <v>542</v>
      </c>
      <c r="J117" s="130">
        <f>BK117</f>
        <v>0</v>
      </c>
      <c r="L117" s="119"/>
      <c r="M117" s="123"/>
      <c r="N117" s="124"/>
      <c r="O117" s="124"/>
      <c r="P117" s="125">
        <f>SUM(P118:P121)</f>
        <v>0</v>
      </c>
      <c r="Q117" s="124"/>
      <c r="R117" s="125">
        <f>SUM(R118:R121)</f>
        <v>0</v>
      </c>
      <c r="S117" s="124"/>
      <c r="T117" s="126">
        <f>SUM(T118:T121)</f>
        <v>0</v>
      </c>
      <c r="AR117" s="120" t="s">
        <v>144</v>
      </c>
      <c r="AT117" s="127" t="s">
        <v>69</v>
      </c>
      <c r="AU117" s="127" t="s">
        <v>75</v>
      </c>
      <c r="AY117" s="120" t="s">
        <v>130</v>
      </c>
      <c r="BK117" s="128">
        <f>SUM(BK118:BK121)</f>
        <v>0</v>
      </c>
    </row>
    <row r="118" spans="1:65" s="2" customFormat="1" ht="16.5" customHeight="1">
      <c r="A118" s="30"/>
      <c r="B118" s="131"/>
      <c r="C118" s="132">
        <v>10</v>
      </c>
      <c r="D118" s="132" t="s">
        <v>132</v>
      </c>
      <c r="E118" s="133" t="s">
        <v>543</v>
      </c>
      <c r="F118" s="134" t="s">
        <v>544</v>
      </c>
      <c r="G118" s="135" t="s">
        <v>514</v>
      </c>
      <c r="H118" s="136">
        <v>1</v>
      </c>
      <c r="I118" s="137"/>
      <c r="J118" s="137">
        <f>ROUND(I118*H118,2)</f>
        <v>0</v>
      </c>
      <c r="K118" s="134" t="s">
        <v>134</v>
      </c>
      <c r="L118" s="31"/>
      <c r="M118" s="138" t="s">
        <v>3</v>
      </c>
      <c r="N118" s="139" t="s">
        <v>41</v>
      </c>
      <c r="O118" s="140">
        <v>0</v>
      </c>
      <c r="P118" s="140">
        <f>O118*H118</f>
        <v>0</v>
      </c>
      <c r="Q118" s="140">
        <v>0</v>
      </c>
      <c r="R118" s="140">
        <f>Q118*H118</f>
        <v>0</v>
      </c>
      <c r="S118" s="140">
        <v>0</v>
      </c>
      <c r="T118" s="141">
        <f>S118*H118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R118" s="142" t="s">
        <v>515</v>
      </c>
      <c r="AT118" s="142" t="s">
        <v>132</v>
      </c>
      <c r="AU118" s="142" t="s">
        <v>77</v>
      </c>
      <c r="AY118" s="18" t="s">
        <v>130</v>
      </c>
      <c r="BE118" s="143">
        <f>IF(N118="základní",J118,0)</f>
        <v>0</v>
      </c>
      <c r="BF118" s="143">
        <f>IF(N118="snížená",J118,0)</f>
        <v>0</v>
      </c>
      <c r="BG118" s="143">
        <f>IF(N118="zákl. přenesená",J118,0)</f>
        <v>0</v>
      </c>
      <c r="BH118" s="143">
        <f>IF(N118="sníž. přenesená",J118,0)</f>
        <v>0</v>
      </c>
      <c r="BI118" s="143">
        <f>IF(N118="nulová",J118,0)</f>
        <v>0</v>
      </c>
      <c r="BJ118" s="18" t="s">
        <v>75</v>
      </c>
      <c r="BK118" s="143">
        <f>ROUND(I118*H118,2)</f>
        <v>0</v>
      </c>
      <c r="BL118" s="18" t="s">
        <v>515</v>
      </c>
      <c r="BM118" s="142" t="s">
        <v>1192</v>
      </c>
    </row>
    <row r="119" spans="1:65" s="2" customFormat="1" ht="39">
      <c r="A119" s="30"/>
      <c r="B119" s="31"/>
      <c r="C119" s="30"/>
      <c r="D119" s="145" t="s">
        <v>240</v>
      </c>
      <c r="E119" s="30"/>
      <c r="F119" s="181" t="s">
        <v>545</v>
      </c>
      <c r="G119" s="30"/>
      <c r="H119" s="30"/>
      <c r="I119" s="30"/>
      <c r="J119" s="30"/>
      <c r="K119" s="30"/>
      <c r="L119" s="31"/>
      <c r="M119" s="182"/>
      <c r="N119" s="183"/>
      <c r="O119" s="51"/>
      <c r="P119" s="51"/>
      <c r="Q119" s="51"/>
      <c r="R119" s="51"/>
      <c r="S119" s="51"/>
      <c r="T119" s="52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T119" s="18" t="s">
        <v>240</v>
      </c>
      <c r="AU119" s="18" t="s">
        <v>77</v>
      </c>
    </row>
    <row r="120" spans="1:65" s="2" customFormat="1" ht="16.5" customHeight="1">
      <c r="A120" s="30"/>
      <c r="B120" s="131"/>
      <c r="C120" s="132">
        <v>11</v>
      </c>
      <c r="D120" s="132" t="s">
        <v>132</v>
      </c>
      <c r="E120" s="133" t="s">
        <v>546</v>
      </c>
      <c r="F120" s="134" t="s">
        <v>547</v>
      </c>
      <c r="G120" s="135" t="s">
        <v>514</v>
      </c>
      <c r="H120" s="136">
        <v>1</v>
      </c>
      <c r="I120" s="137"/>
      <c r="J120" s="137">
        <f>ROUND(I120*H120,2)</f>
        <v>0</v>
      </c>
      <c r="K120" s="134" t="s">
        <v>134</v>
      </c>
      <c r="L120" s="31"/>
      <c r="M120" s="138" t="s">
        <v>3</v>
      </c>
      <c r="N120" s="139" t="s">
        <v>41</v>
      </c>
      <c r="O120" s="140">
        <v>0</v>
      </c>
      <c r="P120" s="140">
        <f>O120*H120</f>
        <v>0</v>
      </c>
      <c r="Q120" s="140">
        <v>0</v>
      </c>
      <c r="R120" s="140">
        <f>Q120*H120</f>
        <v>0</v>
      </c>
      <c r="S120" s="140">
        <v>0</v>
      </c>
      <c r="T120" s="141">
        <f>S120*H120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42" t="s">
        <v>515</v>
      </c>
      <c r="AT120" s="142" t="s">
        <v>132</v>
      </c>
      <c r="AU120" s="142" t="s">
        <v>77</v>
      </c>
      <c r="AY120" s="18" t="s">
        <v>130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8" t="s">
        <v>75</v>
      </c>
      <c r="BK120" s="143">
        <f>ROUND(I120*H120,2)</f>
        <v>0</v>
      </c>
      <c r="BL120" s="18" t="s">
        <v>515</v>
      </c>
      <c r="BM120" s="142" t="s">
        <v>1193</v>
      </c>
    </row>
    <row r="121" spans="1:65" s="2" customFormat="1" ht="29.25">
      <c r="A121" s="30"/>
      <c r="B121" s="31"/>
      <c r="C121" s="30"/>
      <c r="D121" s="145" t="s">
        <v>240</v>
      </c>
      <c r="E121" s="30"/>
      <c r="F121" s="181" t="s">
        <v>548</v>
      </c>
      <c r="G121" s="30"/>
      <c r="H121" s="30"/>
      <c r="I121" s="30"/>
      <c r="J121" s="30"/>
      <c r="K121" s="30"/>
      <c r="L121" s="31"/>
      <c r="M121" s="184"/>
      <c r="N121" s="185"/>
      <c r="O121" s="186"/>
      <c r="P121" s="186"/>
      <c r="Q121" s="186"/>
      <c r="R121" s="186"/>
      <c r="S121" s="186"/>
      <c r="T121" s="187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T121" s="18" t="s">
        <v>240</v>
      </c>
      <c r="AU121" s="18" t="s">
        <v>77</v>
      </c>
    </row>
    <row r="122" spans="1:65" s="2" customFormat="1" ht="6.95" customHeight="1">
      <c r="A122" s="30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31"/>
      <c r="M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</sheetData>
  <autoFilter ref="C91:K121" xr:uid="{00000000-0009-0000-0000-000009000000}"/>
  <mergeCells count="12">
    <mergeCell ref="E84:H84"/>
    <mergeCell ref="L2:V2"/>
    <mergeCell ref="E50:H50"/>
    <mergeCell ref="E52:H52"/>
    <mergeCell ref="E54:H54"/>
    <mergeCell ref="E80:H80"/>
    <mergeCell ref="E82:H82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VON - Vedlejší a ostatní náklady&amp;CStrana &amp;P z &amp;N&amp;RPoložkový soupis prací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5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130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9"/>
      <c r="C3" s="20"/>
      <c r="D3" s="20"/>
      <c r="E3" s="20"/>
      <c r="F3" s="20"/>
      <c r="G3" s="20"/>
      <c r="H3" s="21"/>
    </row>
    <row r="4" spans="1:8" s="1" customFormat="1" ht="24.95" customHeight="1">
      <c r="B4" s="21"/>
      <c r="C4" s="22" t="s">
        <v>1194</v>
      </c>
      <c r="H4" s="21"/>
    </row>
    <row r="5" spans="1:8" s="1" customFormat="1" ht="12" customHeight="1">
      <c r="B5" s="21"/>
      <c r="C5" s="24" t="s">
        <v>13</v>
      </c>
      <c r="D5" s="409" t="s">
        <v>14</v>
      </c>
      <c r="E5" s="380"/>
      <c r="F5" s="380"/>
      <c r="H5" s="21"/>
    </row>
    <row r="6" spans="1:8" s="1" customFormat="1" ht="36.950000000000003" customHeight="1">
      <c r="B6" s="21"/>
      <c r="C6" s="26" t="s">
        <v>15</v>
      </c>
      <c r="D6" s="381" t="s">
        <v>16</v>
      </c>
      <c r="E6" s="380"/>
      <c r="F6" s="380"/>
      <c r="H6" s="21"/>
    </row>
    <row r="7" spans="1:8" s="1" customFormat="1" ht="16.5" customHeight="1">
      <c r="B7" s="21"/>
      <c r="C7" s="27" t="s">
        <v>21</v>
      </c>
      <c r="D7" s="48">
        <f>'Rekapitulace stavby'!AN8</f>
        <v>45814</v>
      </c>
      <c r="H7" s="21"/>
    </row>
    <row r="8" spans="1:8" s="2" customFormat="1" ht="10.9" customHeight="1">
      <c r="A8" s="30"/>
      <c r="B8" s="31"/>
      <c r="C8" s="30"/>
      <c r="D8" s="30"/>
      <c r="E8" s="30"/>
      <c r="F8" s="30"/>
      <c r="G8" s="30"/>
      <c r="H8" s="31"/>
    </row>
    <row r="9" spans="1:8" s="10" customFormat="1" ht="29.25" customHeight="1">
      <c r="A9" s="109"/>
      <c r="B9" s="110"/>
      <c r="C9" s="111" t="s">
        <v>51</v>
      </c>
      <c r="D9" s="112" t="s">
        <v>52</v>
      </c>
      <c r="E9" s="112" t="s">
        <v>117</v>
      </c>
      <c r="F9" s="113" t="s">
        <v>1195</v>
      </c>
      <c r="G9" s="109"/>
      <c r="H9" s="110"/>
    </row>
    <row r="10" spans="1:8" s="2" customFormat="1" ht="26.45" customHeight="1">
      <c r="A10" s="30"/>
      <c r="B10" s="31"/>
      <c r="C10" s="196" t="s">
        <v>1196</v>
      </c>
      <c r="D10" s="196" t="s">
        <v>91</v>
      </c>
      <c r="E10" s="30"/>
      <c r="F10" s="30"/>
      <c r="G10" s="30"/>
      <c r="H10" s="31"/>
    </row>
    <row r="11" spans="1:8" s="2" customFormat="1" ht="16.899999999999999" customHeight="1">
      <c r="A11" s="30"/>
      <c r="B11" s="31"/>
      <c r="C11" s="197" t="s">
        <v>601</v>
      </c>
      <c r="D11" s="198" t="s">
        <v>602</v>
      </c>
      <c r="E11" s="199" t="s">
        <v>167</v>
      </c>
      <c r="F11" s="200">
        <v>193.66</v>
      </c>
      <c r="G11" s="30"/>
      <c r="H11" s="31"/>
    </row>
    <row r="12" spans="1:8" s="2" customFormat="1" ht="16.899999999999999" customHeight="1">
      <c r="A12" s="30"/>
      <c r="B12" s="31"/>
      <c r="C12" s="201" t="s">
        <v>3</v>
      </c>
      <c r="D12" s="201" t="s">
        <v>1197</v>
      </c>
      <c r="E12" s="18" t="s">
        <v>3</v>
      </c>
      <c r="F12" s="202">
        <v>193.66</v>
      </c>
      <c r="G12" s="30"/>
      <c r="H12" s="31"/>
    </row>
    <row r="13" spans="1:8" s="2" customFormat="1" ht="16.899999999999999" customHeight="1">
      <c r="A13" s="30"/>
      <c r="B13" s="31"/>
      <c r="C13" s="203" t="s">
        <v>1198</v>
      </c>
      <c r="D13" s="30"/>
      <c r="E13" s="30"/>
      <c r="F13" s="30"/>
      <c r="G13" s="30"/>
      <c r="H13" s="31"/>
    </row>
    <row r="14" spans="1:8" s="2" customFormat="1" ht="16.899999999999999" customHeight="1">
      <c r="A14" s="30"/>
      <c r="B14" s="31"/>
      <c r="C14" s="201" t="s">
        <v>244</v>
      </c>
      <c r="D14" s="201" t="s">
        <v>1199</v>
      </c>
      <c r="E14" s="18" t="s">
        <v>177</v>
      </c>
      <c r="F14" s="202">
        <v>65.843999999999994</v>
      </c>
      <c r="G14" s="30"/>
      <c r="H14" s="31"/>
    </row>
    <row r="15" spans="1:8" s="2" customFormat="1" ht="16.899999999999999" customHeight="1">
      <c r="A15" s="30"/>
      <c r="B15" s="31"/>
      <c r="C15" s="201" t="s">
        <v>659</v>
      </c>
      <c r="D15" s="201" t="s">
        <v>1200</v>
      </c>
      <c r="E15" s="18" t="s">
        <v>133</v>
      </c>
      <c r="F15" s="202">
        <v>484.15</v>
      </c>
      <c r="G15" s="30"/>
      <c r="H15" s="31"/>
    </row>
    <row r="16" spans="1:8" s="2" customFormat="1" ht="16.899999999999999" customHeight="1">
      <c r="A16" s="30"/>
      <c r="B16" s="31"/>
      <c r="C16" s="201" t="s">
        <v>667</v>
      </c>
      <c r="D16" s="201" t="s">
        <v>1201</v>
      </c>
      <c r="E16" s="18" t="s">
        <v>167</v>
      </c>
      <c r="F16" s="202">
        <v>193.66</v>
      </c>
      <c r="G16" s="30"/>
      <c r="H16" s="31"/>
    </row>
    <row r="17" spans="1:8" s="2" customFormat="1" ht="16.899999999999999" customHeight="1">
      <c r="A17" s="30"/>
      <c r="B17" s="31"/>
      <c r="C17" s="197" t="s">
        <v>598</v>
      </c>
      <c r="D17" s="198" t="s">
        <v>599</v>
      </c>
      <c r="E17" s="199" t="s">
        <v>167</v>
      </c>
      <c r="F17" s="200">
        <v>21.15</v>
      </c>
      <c r="G17" s="30"/>
      <c r="H17" s="31"/>
    </row>
    <row r="18" spans="1:8" s="2" customFormat="1" ht="16.899999999999999" customHeight="1">
      <c r="A18" s="30"/>
      <c r="B18" s="31"/>
      <c r="C18" s="201" t="s">
        <v>3</v>
      </c>
      <c r="D18" s="201" t="s">
        <v>1202</v>
      </c>
      <c r="E18" s="18" t="s">
        <v>3</v>
      </c>
      <c r="F18" s="202">
        <v>21.15</v>
      </c>
      <c r="G18" s="30"/>
      <c r="H18" s="31"/>
    </row>
    <row r="19" spans="1:8" s="2" customFormat="1" ht="16.899999999999999" customHeight="1">
      <c r="A19" s="30"/>
      <c r="B19" s="31"/>
      <c r="C19" s="203" t="s">
        <v>1198</v>
      </c>
      <c r="D19" s="30"/>
      <c r="E19" s="30"/>
      <c r="F19" s="30"/>
      <c r="G19" s="30"/>
      <c r="H19" s="31"/>
    </row>
    <row r="20" spans="1:8" s="2" customFormat="1" ht="16.899999999999999" customHeight="1">
      <c r="A20" s="30"/>
      <c r="B20" s="31"/>
      <c r="C20" s="201" t="s">
        <v>641</v>
      </c>
      <c r="D20" s="201" t="s">
        <v>1203</v>
      </c>
      <c r="E20" s="18" t="s">
        <v>177</v>
      </c>
      <c r="F20" s="202">
        <v>113.46299999999999</v>
      </c>
      <c r="G20" s="30"/>
      <c r="H20" s="31"/>
    </row>
    <row r="21" spans="1:8" s="2" customFormat="1" ht="16.899999999999999" customHeight="1">
      <c r="A21" s="30"/>
      <c r="B21" s="31"/>
      <c r="C21" s="201" t="s">
        <v>894</v>
      </c>
      <c r="D21" s="201" t="s">
        <v>1204</v>
      </c>
      <c r="E21" s="18" t="s">
        <v>167</v>
      </c>
      <c r="F21" s="202">
        <v>21.15</v>
      </c>
      <c r="G21" s="30"/>
      <c r="H21" s="31"/>
    </row>
    <row r="22" spans="1:8" s="2" customFormat="1" ht="16.899999999999999" customHeight="1">
      <c r="A22" s="30"/>
      <c r="B22" s="31"/>
      <c r="C22" s="201" t="s">
        <v>912</v>
      </c>
      <c r="D22" s="201" t="s">
        <v>1205</v>
      </c>
      <c r="E22" s="18" t="s">
        <v>177</v>
      </c>
      <c r="F22" s="202">
        <v>18.073</v>
      </c>
      <c r="G22" s="30"/>
      <c r="H22" s="31"/>
    </row>
    <row r="23" spans="1:8" s="2" customFormat="1" ht="16.899999999999999" customHeight="1">
      <c r="A23" s="30"/>
      <c r="B23" s="31"/>
      <c r="C23" s="201" t="s">
        <v>897</v>
      </c>
      <c r="D23" s="201" t="s">
        <v>898</v>
      </c>
      <c r="E23" s="18" t="s">
        <v>167</v>
      </c>
      <c r="F23" s="202">
        <v>21.573</v>
      </c>
      <c r="G23" s="30"/>
      <c r="H23" s="31"/>
    </row>
    <row r="24" spans="1:8" s="2" customFormat="1" ht="16.899999999999999" customHeight="1">
      <c r="A24" s="30"/>
      <c r="B24" s="31"/>
      <c r="C24" s="197" t="s">
        <v>586</v>
      </c>
      <c r="D24" s="198" t="s">
        <v>587</v>
      </c>
      <c r="E24" s="199" t="s">
        <v>167</v>
      </c>
      <c r="F24" s="200">
        <v>325.13</v>
      </c>
      <c r="G24" s="30"/>
      <c r="H24" s="31"/>
    </row>
    <row r="25" spans="1:8" s="2" customFormat="1" ht="16.899999999999999" customHeight="1">
      <c r="A25" s="30"/>
      <c r="B25" s="31"/>
      <c r="C25" s="201" t="s">
        <v>3</v>
      </c>
      <c r="D25" s="201" t="s">
        <v>1206</v>
      </c>
      <c r="E25" s="18" t="s">
        <v>3</v>
      </c>
      <c r="F25" s="202">
        <v>325.13</v>
      </c>
      <c r="G25" s="30"/>
      <c r="H25" s="31"/>
    </row>
    <row r="26" spans="1:8" s="2" customFormat="1" ht="16.899999999999999" customHeight="1">
      <c r="A26" s="30"/>
      <c r="B26" s="31"/>
      <c r="C26" s="201" t="s">
        <v>3</v>
      </c>
      <c r="D26" s="201" t="s">
        <v>138</v>
      </c>
      <c r="E26" s="18" t="s">
        <v>3</v>
      </c>
      <c r="F26" s="202">
        <v>325.13</v>
      </c>
      <c r="G26" s="30"/>
      <c r="H26" s="31"/>
    </row>
    <row r="27" spans="1:8" s="2" customFormat="1" ht="16.899999999999999" customHeight="1">
      <c r="A27" s="30"/>
      <c r="B27" s="31"/>
      <c r="C27" s="203" t="s">
        <v>1198</v>
      </c>
      <c r="D27" s="30"/>
      <c r="E27" s="30"/>
      <c r="F27" s="30"/>
      <c r="G27" s="30"/>
      <c r="H27" s="31"/>
    </row>
    <row r="28" spans="1:8" s="2" customFormat="1" ht="16.899999999999999" customHeight="1">
      <c r="A28" s="30"/>
      <c r="B28" s="31"/>
      <c r="C28" s="201" t="s">
        <v>641</v>
      </c>
      <c r="D28" s="201" t="s">
        <v>1203</v>
      </c>
      <c r="E28" s="18" t="s">
        <v>177</v>
      </c>
      <c r="F28" s="202">
        <v>113.46299999999999</v>
      </c>
      <c r="G28" s="30"/>
      <c r="H28" s="31"/>
    </row>
    <row r="29" spans="1:8" s="2" customFormat="1" ht="16.899999999999999" customHeight="1">
      <c r="A29" s="30"/>
      <c r="B29" s="31"/>
      <c r="C29" s="201" t="s">
        <v>901</v>
      </c>
      <c r="D29" s="201" t="s">
        <v>1207</v>
      </c>
      <c r="E29" s="18" t="s">
        <v>167</v>
      </c>
      <c r="F29" s="202">
        <v>354.79</v>
      </c>
      <c r="G29" s="30"/>
      <c r="H29" s="31"/>
    </row>
    <row r="30" spans="1:8" s="2" customFormat="1" ht="16.899999999999999" customHeight="1">
      <c r="A30" s="30"/>
      <c r="B30" s="31"/>
      <c r="C30" s="201" t="s">
        <v>904</v>
      </c>
      <c r="D30" s="201" t="s">
        <v>905</v>
      </c>
      <c r="E30" s="18" t="s">
        <v>167</v>
      </c>
      <c r="F30" s="202">
        <v>331.63299999999998</v>
      </c>
      <c r="G30" s="30"/>
      <c r="H30" s="31"/>
    </row>
    <row r="31" spans="1:8" s="2" customFormat="1" ht="16.899999999999999" customHeight="1">
      <c r="A31" s="30"/>
      <c r="B31" s="31"/>
      <c r="C31" s="197" t="s">
        <v>583</v>
      </c>
      <c r="D31" s="198" t="s">
        <v>584</v>
      </c>
      <c r="E31" s="199" t="s">
        <v>167</v>
      </c>
      <c r="F31" s="200">
        <v>29.66</v>
      </c>
      <c r="G31" s="30"/>
      <c r="H31" s="31"/>
    </row>
    <row r="32" spans="1:8" s="2" customFormat="1" ht="16.899999999999999" customHeight="1">
      <c r="A32" s="30"/>
      <c r="B32" s="31"/>
      <c r="C32" s="201" t="s">
        <v>3</v>
      </c>
      <c r="D32" s="201" t="s">
        <v>1208</v>
      </c>
      <c r="E32" s="18" t="s">
        <v>3</v>
      </c>
      <c r="F32" s="202">
        <v>29.66</v>
      </c>
      <c r="G32" s="30"/>
      <c r="H32" s="31"/>
    </row>
    <row r="33" spans="1:8" s="2" customFormat="1" ht="16.899999999999999" customHeight="1">
      <c r="A33" s="30"/>
      <c r="B33" s="31"/>
      <c r="C33" s="203" t="s">
        <v>1198</v>
      </c>
      <c r="D33" s="30"/>
      <c r="E33" s="30"/>
      <c r="F33" s="30"/>
      <c r="G33" s="30"/>
      <c r="H33" s="31"/>
    </row>
    <row r="34" spans="1:8" s="2" customFormat="1" ht="16.899999999999999" customHeight="1">
      <c r="A34" s="30"/>
      <c r="B34" s="31"/>
      <c r="C34" s="201" t="s">
        <v>641</v>
      </c>
      <c r="D34" s="201" t="s">
        <v>1203</v>
      </c>
      <c r="E34" s="18" t="s">
        <v>177</v>
      </c>
      <c r="F34" s="202">
        <v>113.46299999999999</v>
      </c>
      <c r="G34" s="30"/>
      <c r="H34" s="31"/>
    </row>
    <row r="35" spans="1:8" s="2" customFormat="1" ht="16.899999999999999" customHeight="1">
      <c r="A35" s="30"/>
      <c r="B35" s="31"/>
      <c r="C35" s="201" t="s">
        <v>901</v>
      </c>
      <c r="D35" s="201" t="s">
        <v>1207</v>
      </c>
      <c r="E35" s="18" t="s">
        <v>167</v>
      </c>
      <c r="F35" s="202">
        <v>354.79</v>
      </c>
      <c r="G35" s="30"/>
      <c r="H35" s="31"/>
    </row>
    <row r="36" spans="1:8" s="2" customFormat="1" ht="16.899999999999999" customHeight="1">
      <c r="A36" s="30"/>
      <c r="B36" s="31"/>
      <c r="C36" s="201" t="s">
        <v>908</v>
      </c>
      <c r="D36" s="201" t="s">
        <v>909</v>
      </c>
      <c r="E36" s="18" t="s">
        <v>167</v>
      </c>
      <c r="F36" s="202">
        <v>30.253</v>
      </c>
      <c r="G36" s="30"/>
      <c r="H36" s="31"/>
    </row>
    <row r="37" spans="1:8" s="2" customFormat="1" ht="16.899999999999999" customHeight="1">
      <c r="A37" s="30"/>
      <c r="B37" s="31"/>
      <c r="C37" s="197" t="s">
        <v>592</v>
      </c>
      <c r="D37" s="198" t="s">
        <v>593</v>
      </c>
      <c r="E37" s="199" t="s">
        <v>167</v>
      </c>
      <c r="F37" s="200">
        <v>316.27999999999997</v>
      </c>
      <c r="G37" s="30"/>
      <c r="H37" s="31"/>
    </row>
    <row r="38" spans="1:8" s="2" customFormat="1" ht="16.899999999999999" customHeight="1">
      <c r="A38" s="30"/>
      <c r="B38" s="31"/>
      <c r="C38" s="201" t="s">
        <v>3</v>
      </c>
      <c r="D38" s="201" t="s">
        <v>1209</v>
      </c>
      <c r="E38" s="18" t="s">
        <v>3</v>
      </c>
      <c r="F38" s="202">
        <v>316.27999999999997</v>
      </c>
      <c r="G38" s="30"/>
      <c r="H38" s="31"/>
    </row>
    <row r="39" spans="1:8" s="2" customFormat="1" ht="16.899999999999999" customHeight="1">
      <c r="A39" s="30"/>
      <c r="B39" s="31"/>
      <c r="C39" s="203" t="s">
        <v>1198</v>
      </c>
      <c r="D39" s="30"/>
      <c r="E39" s="30"/>
      <c r="F39" s="30"/>
      <c r="G39" s="30"/>
      <c r="H39" s="31"/>
    </row>
    <row r="40" spans="1:8" s="2" customFormat="1" ht="16.899999999999999" customHeight="1">
      <c r="A40" s="30"/>
      <c r="B40" s="31"/>
      <c r="C40" s="201" t="s">
        <v>641</v>
      </c>
      <c r="D40" s="201" t="s">
        <v>1203</v>
      </c>
      <c r="E40" s="18" t="s">
        <v>177</v>
      </c>
      <c r="F40" s="202">
        <v>113.46299999999999</v>
      </c>
      <c r="G40" s="30"/>
      <c r="H40" s="31"/>
    </row>
    <row r="41" spans="1:8" s="2" customFormat="1" ht="16.899999999999999" customHeight="1">
      <c r="A41" s="30"/>
      <c r="B41" s="31"/>
      <c r="C41" s="201" t="s">
        <v>871</v>
      </c>
      <c r="D41" s="201" t="s">
        <v>1210</v>
      </c>
      <c r="E41" s="18" t="s">
        <v>167</v>
      </c>
      <c r="F41" s="202">
        <v>373.6</v>
      </c>
      <c r="G41" s="30"/>
      <c r="H41" s="31"/>
    </row>
    <row r="42" spans="1:8" s="2" customFormat="1" ht="16.899999999999999" customHeight="1">
      <c r="A42" s="30"/>
      <c r="B42" s="31"/>
      <c r="C42" s="201" t="s">
        <v>912</v>
      </c>
      <c r="D42" s="201" t="s">
        <v>1205</v>
      </c>
      <c r="E42" s="18" t="s">
        <v>177</v>
      </c>
      <c r="F42" s="202">
        <v>18.073</v>
      </c>
      <c r="G42" s="30"/>
      <c r="H42" s="31"/>
    </row>
    <row r="43" spans="1:8" s="2" customFormat="1" ht="16.899999999999999" customHeight="1">
      <c r="A43" s="30"/>
      <c r="B43" s="31"/>
      <c r="C43" s="201" t="s">
        <v>875</v>
      </c>
      <c r="D43" s="201" t="s">
        <v>876</v>
      </c>
      <c r="E43" s="18" t="s">
        <v>167</v>
      </c>
      <c r="F43" s="202">
        <v>322.60599999999999</v>
      </c>
      <c r="G43" s="30"/>
      <c r="H43" s="31"/>
    </row>
    <row r="44" spans="1:8" s="2" customFormat="1" ht="16.899999999999999" customHeight="1">
      <c r="A44" s="30"/>
      <c r="B44" s="31"/>
      <c r="C44" s="197" t="s">
        <v>589</v>
      </c>
      <c r="D44" s="198" t="s">
        <v>590</v>
      </c>
      <c r="E44" s="199" t="s">
        <v>167</v>
      </c>
      <c r="F44" s="200">
        <v>57.32</v>
      </c>
      <c r="G44" s="30"/>
      <c r="H44" s="31"/>
    </row>
    <row r="45" spans="1:8" s="2" customFormat="1" ht="16.899999999999999" customHeight="1">
      <c r="A45" s="30"/>
      <c r="B45" s="31"/>
      <c r="C45" s="201" t="s">
        <v>3</v>
      </c>
      <c r="D45" s="201" t="s">
        <v>1211</v>
      </c>
      <c r="E45" s="18" t="s">
        <v>3</v>
      </c>
      <c r="F45" s="202">
        <v>57.32</v>
      </c>
      <c r="G45" s="30"/>
      <c r="H45" s="31"/>
    </row>
    <row r="46" spans="1:8" s="2" customFormat="1" ht="16.899999999999999" customHeight="1">
      <c r="A46" s="30"/>
      <c r="B46" s="31"/>
      <c r="C46" s="203" t="s">
        <v>1198</v>
      </c>
      <c r="D46" s="30"/>
      <c r="E46" s="30"/>
      <c r="F46" s="30"/>
      <c r="G46" s="30"/>
      <c r="H46" s="31"/>
    </row>
    <row r="47" spans="1:8" s="2" customFormat="1" ht="16.899999999999999" customHeight="1">
      <c r="A47" s="30"/>
      <c r="B47" s="31"/>
      <c r="C47" s="201" t="s">
        <v>641</v>
      </c>
      <c r="D47" s="201" t="s">
        <v>1203</v>
      </c>
      <c r="E47" s="18" t="s">
        <v>177</v>
      </c>
      <c r="F47" s="202">
        <v>113.46299999999999</v>
      </c>
      <c r="G47" s="30"/>
      <c r="H47" s="31"/>
    </row>
    <row r="48" spans="1:8" s="2" customFormat="1" ht="16.899999999999999" customHeight="1">
      <c r="A48" s="30"/>
      <c r="B48" s="31"/>
      <c r="C48" s="201" t="s">
        <v>871</v>
      </c>
      <c r="D48" s="201" t="s">
        <v>1210</v>
      </c>
      <c r="E48" s="18" t="s">
        <v>167</v>
      </c>
      <c r="F48" s="202">
        <v>373.6</v>
      </c>
      <c r="G48" s="30"/>
      <c r="H48" s="31"/>
    </row>
    <row r="49" spans="1:8" s="2" customFormat="1" ht="16.899999999999999" customHeight="1">
      <c r="A49" s="30"/>
      <c r="B49" s="31"/>
      <c r="C49" s="201" t="s">
        <v>912</v>
      </c>
      <c r="D49" s="201" t="s">
        <v>1205</v>
      </c>
      <c r="E49" s="18" t="s">
        <v>177</v>
      </c>
      <c r="F49" s="202">
        <v>18.073</v>
      </c>
      <c r="G49" s="30"/>
      <c r="H49" s="31"/>
    </row>
    <row r="50" spans="1:8" s="2" customFormat="1" ht="16.899999999999999" customHeight="1">
      <c r="A50" s="30"/>
      <c r="B50" s="31"/>
      <c r="C50" s="201" t="s">
        <v>879</v>
      </c>
      <c r="D50" s="201" t="s">
        <v>880</v>
      </c>
      <c r="E50" s="18" t="s">
        <v>167</v>
      </c>
      <c r="F50" s="202">
        <v>58.466000000000001</v>
      </c>
      <c r="G50" s="30"/>
      <c r="H50" s="31"/>
    </row>
    <row r="51" spans="1:8" s="2" customFormat="1" ht="16.899999999999999" customHeight="1">
      <c r="A51" s="30"/>
      <c r="B51" s="31"/>
      <c r="C51" s="197" t="s">
        <v>595</v>
      </c>
      <c r="D51" s="198" t="s">
        <v>596</v>
      </c>
      <c r="E51" s="199" t="s">
        <v>167</v>
      </c>
      <c r="F51" s="200">
        <v>6.87</v>
      </c>
      <c r="G51" s="30"/>
      <c r="H51" s="31"/>
    </row>
    <row r="52" spans="1:8" s="2" customFormat="1" ht="16.899999999999999" customHeight="1">
      <c r="A52" s="30"/>
      <c r="B52" s="31"/>
      <c r="C52" s="201" t="s">
        <v>3</v>
      </c>
      <c r="D52" s="201" t="s">
        <v>1212</v>
      </c>
      <c r="E52" s="18" t="s">
        <v>3</v>
      </c>
      <c r="F52" s="202">
        <v>6.87</v>
      </c>
      <c r="G52" s="30"/>
      <c r="H52" s="31"/>
    </row>
    <row r="53" spans="1:8" s="2" customFormat="1" ht="16.899999999999999" customHeight="1">
      <c r="A53" s="30"/>
      <c r="B53" s="31"/>
      <c r="C53" s="203" t="s">
        <v>1198</v>
      </c>
      <c r="D53" s="30"/>
      <c r="E53" s="30"/>
      <c r="F53" s="30"/>
      <c r="G53" s="30"/>
      <c r="H53" s="31"/>
    </row>
    <row r="54" spans="1:8" s="2" customFormat="1" ht="16.899999999999999" customHeight="1">
      <c r="A54" s="30"/>
      <c r="B54" s="31"/>
      <c r="C54" s="201" t="s">
        <v>641</v>
      </c>
      <c r="D54" s="201" t="s">
        <v>1203</v>
      </c>
      <c r="E54" s="18" t="s">
        <v>177</v>
      </c>
      <c r="F54" s="202">
        <v>113.46299999999999</v>
      </c>
      <c r="G54" s="30"/>
      <c r="H54" s="31"/>
    </row>
    <row r="55" spans="1:8" s="2" customFormat="1" ht="16.899999999999999" customHeight="1">
      <c r="A55" s="30"/>
      <c r="B55" s="31"/>
      <c r="C55" s="201" t="s">
        <v>883</v>
      </c>
      <c r="D55" s="201" t="s">
        <v>1213</v>
      </c>
      <c r="E55" s="18" t="s">
        <v>167</v>
      </c>
      <c r="F55" s="202">
        <v>6.87</v>
      </c>
      <c r="G55" s="30"/>
      <c r="H55" s="31"/>
    </row>
    <row r="56" spans="1:8" s="2" customFormat="1" ht="16.899999999999999" customHeight="1">
      <c r="A56" s="30"/>
      <c r="B56" s="31"/>
      <c r="C56" s="201" t="s">
        <v>912</v>
      </c>
      <c r="D56" s="201" t="s">
        <v>1205</v>
      </c>
      <c r="E56" s="18" t="s">
        <v>177</v>
      </c>
      <c r="F56" s="202">
        <v>18.073</v>
      </c>
      <c r="G56" s="30"/>
      <c r="H56" s="31"/>
    </row>
    <row r="57" spans="1:8" s="2" customFormat="1" ht="16.899999999999999" customHeight="1">
      <c r="A57" s="30"/>
      <c r="B57" s="31"/>
      <c r="C57" s="201" t="s">
        <v>886</v>
      </c>
      <c r="D57" s="201" t="s">
        <v>887</v>
      </c>
      <c r="E57" s="18" t="s">
        <v>167</v>
      </c>
      <c r="F57" s="202">
        <v>7.0069999999999997</v>
      </c>
      <c r="G57" s="30"/>
      <c r="H57" s="31"/>
    </row>
    <row r="58" spans="1:8" s="2" customFormat="1" ht="16.899999999999999" customHeight="1">
      <c r="A58" s="30"/>
      <c r="B58" s="31"/>
      <c r="C58" s="197" t="s">
        <v>549</v>
      </c>
      <c r="D58" s="198" t="s">
        <v>550</v>
      </c>
      <c r="E58" s="199" t="s">
        <v>133</v>
      </c>
      <c r="F58" s="200">
        <v>794.79</v>
      </c>
      <c r="G58" s="30"/>
      <c r="H58" s="31"/>
    </row>
    <row r="59" spans="1:8" s="2" customFormat="1" ht="16.899999999999999" customHeight="1">
      <c r="A59" s="30"/>
      <c r="B59" s="31"/>
      <c r="C59" s="201" t="s">
        <v>3</v>
      </c>
      <c r="D59" s="201" t="s">
        <v>1214</v>
      </c>
      <c r="E59" s="18" t="s">
        <v>3</v>
      </c>
      <c r="F59" s="202">
        <v>794.79</v>
      </c>
      <c r="G59" s="30"/>
      <c r="H59" s="31"/>
    </row>
    <row r="60" spans="1:8" s="2" customFormat="1" ht="16.899999999999999" customHeight="1">
      <c r="A60" s="30"/>
      <c r="B60" s="31"/>
      <c r="C60" s="203" t="s">
        <v>1198</v>
      </c>
      <c r="D60" s="30"/>
      <c r="E60" s="30"/>
      <c r="F60" s="30"/>
      <c r="G60" s="30"/>
      <c r="H60" s="31"/>
    </row>
    <row r="61" spans="1:8" s="2" customFormat="1" ht="16.899999999999999" customHeight="1">
      <c r="A61" s="30"/>
      <c r="B61" s="31"/>
      <c r="C61" s="201" t="s">
        <v>701</v>
      </c>
      <c r="D61" s="201" t="s">
        <v>1215</v>
      </c>
      <c r="E61" s="18" t="s">
        <v>133</v>
      </c>
      <c r="F61" s="202">
        <v>1231.57</v>
      </c>
      <c r="G61" s="30"/>
      <c r="H61" s="31"/>
    </row>
    <row r="62" spans="1:8" s="2" customFormat="1" ht="16.899999999999999" customHeight="1">
      <c r="A62" s="30"/>
      <c r="B62" s="31"/>
      <c r="C62" s="201" t="s">
        <v>706</v>
      </c>
      <c r="D62" s="201" t="s">
        <v>1216</v>
      </c>
      <c r="E62" s="18" t="s">
        <v>133</v>
      </c>
      <c r="F62" s="202">
        <v>811.06</v>
      </c>
      <c r="G62" s="30"/>
      <c r="H62" s="31"/>
    </row>
    <row r="63" spans="1:8" s="2" customFormat="1" ht="16.899999999999999" customHeight="1">
      <c r="A63" s="30"/>
      <c r="B63" s="31"/>
      <c r="C63" s="201" t="s">
        <v>712</v>
      </c>
      <c r="D63" s="201" t="s">
        <v>1217</v>
      </c>
      <c r="E63" s="18" t="s">
        <v>133</v>
      </c>
      <c r="F63" s="202">
        <v>1840.04</v>
      </c>
      <c r="G63" s="30"/>
      <c r="H63" s="31"/>
    </row>
    <row r="64" spans="1:8" s="2" customFormat="1" ht="16.899999999999999" customHeight="1">
      <c r="A64" s="30"/>
      <c r="B64" s="31"/>
      <c r="C64" s="201" t="s">
        <v>720</v>
      </c>
      <c r="D64" s="201" t="s">
        <v>1218</v>
      </c>
      <c r="E64" s="18" t="s">
        <v>133</v>
      </c>
      <c r="F64" s="202">
        <v>811.06</v>
      </c>
      <c r="G64" s="30"/>
      <c r="H64" s="31"/>
    </row>
    <row r="65" spans="1:8" s="2" customFormat="1" ht="16.899999999999999" customHeight="1">
      <c r="A65" s="30"/>
      <c r="B65" s="31"/>
      <c r="C65" s="201" t="s">
        <v>723</v>
      </c>
      <c r="D65" s="201" t="s">
        <v>1219</v>
      </c>
      <c r="E65" s="18" t="s">
        <v>133</v>
      </c>
      <c r="F65" s="202">
        <v>811.06</v>
      </c>
      <c r="G65" s="30"/>
      <c r="H65" s="31"/>
    </row>
    <row r="66" spans="1:8" s="2" customFormat="1" ht="16.899999999999999" customHeight="1">
      <c r="A66" s="30"/>
      <c r="B66" s="31"/>
      <c r="C66" s="201" t="s">
        <v>726</v>
      </c>
      <c r="D66" s="201" t="s">
        <v>1220</v>
      </c>
      <c r="E66" s="18" t="s">
        <v>133</v>
      </c>
      <c r="F66" s="202">
        <v>811.06</v>
      </c>
      <c r="G66" s="30"/>
      <c r="H66" s="31"/>
    </row>
    <row r="67" spans="1:8" s="2" customFormat="1" ht="16.899999999999999" customHeight="1">
      <c r="A67" s="30"/>
      <c r="B67" s="31"/>
      <c r="C67" s="201" t="s">
        <v>944</v>
      </c>
      <c r="D67" s="201" t="s">
        <v>1221</v>
      </c>
      <c r="E67" s="18" t="s">
        <v>133</v>
      </c>
      <c r="F67" s="202">
        <v>811.06</v>
      </c>
      <c r="G67" s="30"/>
      <c r="H67" s="31"/>
    </row>
    <row r="68" spans="1:8" s="2" customFormat="1" ht="16.899999999999999" customHeight="1">
      <c r="A68" s="30"/>
      <c r="B68" s="31"/>
      <c r="C68" s="201" t="s">
        <v>989</v>
      </c>
      <c r="D68" s="201" t="s">
        <v>1222</v>
      </c>
      <c r="E68" s="18" t="s">
        <v>133</v>
      </c>
      <c r="F68" s="202">
        <v>1622.12</v>
      </c>
      <c r="G68" s="30"/>
      <c r="H68" s="31"/>
    </row>
    <row r="69" spans="1:8" s="2" customFormat="1" ht="16.899999999999999" customHeight="1">
      <c r="A69" s="30"/>
      <c r="B69" s="31"/>
      <c r="C69" s="197" t="s">
        <v>552</v>
      </c>
      <c r="D69" s="198" t="s">
        <v>553</v>
      </c>
      <c r="E69" s="199" t="s">
        <v>133</v>
      </c>
      <c r="F69" s="200">
        <v>16.27</v>
      </c>
      <c r="G69" s="30"/>
      <c r="H69" s="31"/>
    </row>
    <row r="70" spans="1:8" s="2" customFormat="1" ht="16.899999999999999" customHeight="1">
      <c r="A70" s="30"/>
      <c r="B70" s="31"/>
      <c r="C70" s="201" t="s">
        <v>3</v>
      </c>
      <c r="D70" s="201" t="s">
        <v>1223</v>
      </c>
      <c r="E70" s="18" t="s">
        <v>3</v>
      </c>
      <c r="F70" s="202">
        <v>16.27</v>
      </c>
      <c r="G70" s="30"/>
      <c r="H70" s="31"/>
    </row>
    <row r="71" spans="1:8" s="2" customFormat="1" ht="16.899999999999999" customHeight="1">
      <c r="A71" s="30"/>
      <c r="B71" s="31"/>
      <c r="C71" s="203" t="s">
        <v>1198</v>
      </c>
      <c r="D71" s="30"/>
      <c r="E71" s="30"/>
      <c r="F71" s="30"/>
      <c r="G71" s="30"/>
      <c r="H71" s="31"/>
    </row>
    <row r="72" spans="1:8" s="2" customFormat="1" ht="16.899999999999999" customHeight="1">
      <c r="A72" s="30"/>
      <c r="B72" s="31"/>
      <c r="C72" s="201" t="s">
        <v>701</v>
      </c>
      <c r="D72" s="201" t="s">
        <v>1215</v>
      </c>
      <c r="E72" s="18" t="s">
        <v>133</v>
      </c>
      <c r="F72" s="202">
        <v>1231.57</v>
      </c>
      <c r="G72" s="30"/>
      <c r="H72" s="31"/>
    </row>
    <row r="73" spans="1:8" s="2" customFormat="1" ht="16.899999999999999" customHeight="1">
      <c r="A73" s="30"/>
      <c r="B73" s="31"/>
      <c r="C73" s="201" t="s">
        <v>706</v>
      </c>
      <c r="D73" s="201" t="s">
        <v>1216</v>
      </c>
      <c r="E73" s="18" t="s">
        <v>133</v>
      </c>
      <c r="F73" s="202">
        <v>811.06</v>
      </c>
      <c r="G73" s="30"/>
      <c r="H73" s="31"/>
    </row>
    <row r="74" spans="1:8" s="2" customFormat="1" ht="16.899999999999999" customHeight="1">
      <c r="A74" s="30"/>
      <c r="B74" s="31"/>
      <c r="C74" s="201" t="s">
        <v>712</v>
      </c>
      <c r="D74" s="201" t="s">
        <v>1217</v>
      </c>
      <c r="E74" s="18" t="s">
        <v>133</v>
      </c>
      <c r="F74" s="202">
        <v>1840.04</v>
      </c>
      <c r="G74" s="30"/>
      <c r="H74" s="31"/>
    </row>
    <row r="75" spans="1:8" s="2" customFormat="1" ht="16.899999999999999" customHeight="1">
      <c r="A75" s="30"/>
      <c r="B75" s="31"/>
      <c r="C75" s="201" t="s">
        <v>720</v>
      </c>
      <c r="D75" s="201" t="s">
        <v>1218</v>
      </c>
      <c r="E75" s="18" t="s">
        <v>133</v>
      </c>
      <c r="F75" s="202">
        <v>811.06</v>
      </c>
      <c r="G75" s="30"/>
      <c r="H75" s="31"/>
    </row>
    <row r="76" spans="1:8" s="2" customFormat="1" ht="16.899999999999999" customHeight="1">
      <c r="A76" s="30"/>
      <c r="B76" s="31"/>
      <c r="C76" s="201" t="s">
        <v>723</v>
      </c>
      <c r="D76" s="201" t="s">
        <v>1219</v>
      </c>
      <c r="E76" s="18" t="s">
        <v>133</v>
      </c>
      <c r="F76" s="202">
        <v>811.06</v>
      </c>
      <c r="G76" s="30"/>
      <c r="H76" s="31"/>
    </row>
    <row r="77" spans="1:8" s="2" customFormat="1" ht="16.899999999999999" customHeight="1">
      <c r="A77" s="30"/>
      <c r="B77" s="31"/>
      <c r="C77" s="201" t="s">
        <v>726</v>
      </c>
      <c r="D77" s="201" t="s">
        <v>1220</v>
      </c>
      <c r="E77" s="18" t="s">
        <v>133</v>
      </c>
      <c r="F77" s="202">
        <v>811.06</v>
      </c>
      <c r="G77" s="30"/>
      <c r="H77" s="31"/>
    </row>
    <row r="78" spans="1:8" s="2" customFormat="1" ht="16.899999999999999" customHeight="1">
      <c r="A78" s="30"/>
      <c r="B78" s="31"/>
      <c r="C78" s="201" t="s">
        <v>944</v>
      </c>
      <c r="D78" s="201" t="s">
        <v>1221</v>
      </c>
      <c r="E78" s="18" t="s">
        <v>133</v>
      </c>
      <c r="F78" s="202">
        <v>811.06</v>
      </c>
      <c r="G78" s="30"/>
      <c r="H78" s="31"/>
    </row>
    <row r="79" spans="1:8" s="2" customFormat="1" ht="16.899999999999999" customHeight="1">
      <c r="A79" s="30"/>
      <c r="B79" s="31"/>
      <c r="C79" s="201" t="s">
        <v>989</v>
      </c>
      <c r="D79" s="201" t="s">
        <v>1222</v>
      </c>
      <c r="E79" s="18" t="s">
        <v>133</v>
      </c>
      <c r="F79" s="202">
        <v>1622.12</v>
      </c>
      <c r="G79" s="30"/>
      <c r="H79" s="31"/>
    </row>
    <row r="80" spans="1:8" s="2" customFormat="1" ht="16.899999999999999" customHeight="1">
      <c r="A80" s="30"/>
      <c r="B80" s="31"/>
      <c r="C80" s="197" t="s">
        <v>555</v>
      </c>
      <c r="D80" s="198" t="s">
        <v>556</v>
      </c>
      <c r="E80" s="199" t="s">
        <v>133</v>
      </c>
      <c r="F80" s="200">
        <v>415.31</v>
      </c>
      <c r="G80" s="30"/>
      <c r="H80" s="31"/>
    </row>
    <row r="81" spans="1:8" s="2" customFormat="1" ht="16.899999999999999" customHeight="1">
      <c r="A81" s="30"/>
      <c r="B81" s="31"/>
      <c r="C81" s="201" t="s">
        <v>3</v>
      </c>
      <c r="D81" s="201" t="s">
        <v>1224</v>
      </c>
      <c r="E81" s="18" t="s">
        <v>3</v>
      </c>
      <c r="F81" s="202">
        <v>415.31</v>
      </c>
      <c r="G81" s="30"/>
      <c r="H81" s="31"/>
    </row>
    <row r="82" spans="1:8" s="2" customFormat="1" ht="16.899999999999999" customHeight="1">
      <c r="A82" s="30"/>
      <c r="B82" s="31"/>
      <c r="C82" s="203" t="s">
        <v>1198</v>
      </c>
      <c r="D82" s="30"/>
      <c r="E82" s="30"/>
      <c r="F82" s="30"/>
      <c r="G82" s="30"/>
      <c r="H82" s="31"/>
    </row>
    <row r="83" spans="1:8" s="2" customFormat="1" ht="16.899999999999999" customHeight="1">
      <c r="A83" s="30"/>
      <c r="B83" s="31"/>
      <c r="C83" s="201" t="s">
        <v>701</v>
      </c>
      <c r="D83" s="201" t="s">
        <v>1215</v>
      </c>
      <c r="E83" s="18" t="s">
        <v>133</v>
      </c>
      <c r="F83" s="202">
        <v>1231.57</v>
      </c>
      <c r="G83" s="30"/>
      <c r="H83" s="31"/>
    </row>
    <row r="84" spans="1:8" s="2" customFormat="1" ht="16.899999999999999" customHeight="1">
      <c r="A84" s="30"/>
      <c r="B84" s="31"/>
      <c r="C84" s="201" t="s">
        <v>712</v>
      </c>
      <c r="D84" s="201" t="s">
        <v>1217</v>
      </c>
      <c r="E84" s="18" t="s">
        <v>133</v>
      </c>
      <c r="F84" s="202">
        <v>1840.04</v>
      </c>
      <c r="G84" s="30"/>
      <c r="H84" s="31"/>
    </row>
    <row r="85" spans="1:8" s="2" customFormat="1" ht="16.899999999999999" customHeight="1">
      <c r="A85" s="30"/>
      <c r="B85" s="31"/>
      <c r="C85" s="201" t="s">
        <v>767</v>
      </c>
      <c r="D85" s="201" t="s">
        <v>1225</v>
      </c>
      <c r="E85" s="18" t="s">
        <v>133</v>
      </c>
      <c r="F85" s="202">
        <v>975.8</v>
      </c>
      <c r="G85" s="30"/>
      <c r="H85" s="31"/>
    </row>
    <row r="86" spans="1:8" s="2" customFormat="1" ht="16.899999999999999" customHeight="1">
      <c r="A86" s="30"/>
      <c r="B86" s="31"/>
      <c r="C86" s="201" t="s">
        <v>772</v>
      </c>
      <c r="D86" s="201" t="s">
        <v>1226</v>
      </c>
      <c r="E86" s="18" t="s">
        <v>133</v>
      </c>
      <c r="F86" s="202">
        <v>1070.08</v>
      </c>
      <c r="G86" s="30"/>
      <c r="H86" s="31"/>
    </row>
    <row r="87" spans="1:8" s="2" customFormat="1" ht="16.899999999999999" customHeight="1">
      <c r="A87" s="30"/>
      <c r="B87" s="31"/>
      <c r="C87" s="201" t="s">
        <v>941</v>
      </c>
      <c r="D87" s="201" t="s">
        <v>942</v>
      </c>
      <c r="E87" s="18" t="s">
        <v>133</v>
      </c>
      <c r="F87" s="202">
        <v>1215.44</v>
      </c>
      <c r="G87" s="30"/>
      <c r="H87" s="31"/>
    </row>
    <row r="88" spans="1:8" s="2" customFormat="1" ht="16.899999999999999" customHeight="1">
      <c r="A88" s="30"/>
      <c r="B88" s="31"/>
      <c r="C88" s="201" t="s">
        <v>754</v>
      </c>
      <c r="D88" s="201" t="s">
        <v>755</v>
      </c>
      <c r="E88" s="18" t="s">
        <v>133</v>
      </c>
      <c r="F88" s="202">
        <v>985.55799999999999</v>
      </c>
      <c r="G88" s="30"/>
      <c r="H88" s="31"/>
    </row>
    <row r="89" spans="1:8" s="2" customFormat="1" ht="16.899999999999999" customHeight="1">
      <c r="A89" s="30"/>
      <c r="B89" s="31"/>
      <c r="C89" s="197" t="s">
        <v>558</v>
      </c>
      <c r="D89" s="198" t="s">
        <v>559</v>
      </c>
      <c r="E89" s="199" t="s">
        <v>133</v>
      </c>
      <c r="F89" s="200">
        <v>41.1</v>
      </c>
      <c r="G89" s="30"/>
      <c r="H89" s="31"/>
    </row>
    <row r="90" spans="1:8" s="2" customFormat="1" ht="16.899999999999999" customHeight="1">
      <c r="A90" s="30"/>
      <c r="B90" s="31"/>
      <c r="C90" s="201" t="s">
        <v>3</v>
      </c>
      <c r="D90" s="201" t="s">
        <v>1227</v>
      </c>
      <c r="E90" s="18" t="s">
        <v>3</v>
      </c>
      <c r="F90" s="202">
        <v>41.1</v>
      </c>
      <c r="G90" s="30"/>
      <c r="H90" s="31"/>
    </row>
    <row r="91" spans="1:8" s="2" customFormat="1" ht="16.899999999999999" customHeight="1">
      <c r="A91" s="30"/>
      <c r="B91" s="31"/>
      <c r="C91" s="203" t="s">
        <v>1198</v>
      </c>
      <c r="D91" s="30"/>
      <c r="E91" s="30"/>
      <c r="F91" s="30"/>
      <c r="G91" s="30"/>
      <c r="H91" s="31"/>
    </row>
    <row r="92" spans="1:8" s="2" customFormat="1" ht="16.899999999999999" customHeight="1">
      <c r="A92" s="30"/>
      <c r="B92" s="31"/>
      <c r="C92" s="201" t="s">
        <v>142</v>
      </c>
      <c r="D92" s="201" t="s">
        <v>1228</v>
      </c>
      <c r="E92" s="18" t="s">
        <v>133</v>
      </c>
      <c r="F92" s="202">
        <v>41.1</v>
      </c>
      <c r="G92" s="30"/>
      <c r="H92" s="31"/>
    </row>
    <row r="93" spans="1:8" s="2" customFormat="1" ht="16.899999999999999" customHeight="1">
      <c r="A93" s="30"/>
      <c r="B93" s="31"/>
      <c r="C93" s="201" t="s">
        <v>708</v>
      </c>
      <c r="D93" s="201" t="s">
        <v>1229</v>
      </c>
      <c r="E93" s="18" t="s">
        <v>133</v>
      </c>
      <c r="F93" s="202">
        <v>66.760000000000005</v>
      </c>
      <c r="G93" s="30"/>
      <c r="H93" s="31"/>
    </row>
    <row r="94" spans="1:8" s="2" customFormat="1" ht="16.899999999999999" customHeight="1">
      <c r="A94" s="30"/>
      <c r="B94" s="31"/>
      <c r="C94" s="201" t="s">
        <v>751</v>
      </c>
      <c r="D94" s="201" t="s">
        <v>1230</v>
      </c>
      <c r="E94" s="18" t="s">
        <v>133</v>
      </c>
      <c r="F94" s="202">
        <v>94.28</v>
      </c>
      <c r="G94" s="30"/>
      <c r="H94" s="31"/>
    </row>
    <row r="95" spans="1:8" s="2" customFormat="1" ht="16.899999999999999" customHeight="1">
      <c r="A95" s="30"/>
      <c r="B95" s="31"/>
      <c r="C95" s="201" t="s">
        <v>772</v>
      </c>
      <c r="D95" s="201" t="s">
        <v>1226</v>
      </c>
      <c r="E95" s="18" t="s">
        <v>133</v>
      </c>
      <c r="F95" s="202">
        <v>1070.08</v>
      </c>
      <c r="G95" s="30"/>
      <c r="H95" s="31"/>
    </row>
    <row r="96" spans="1:8" s="2" customFormat="1" ht="16.899999999999999" customHeight="1">
      <c r="A96" s="30"/>
      <c r="B96" s="31"/>
      <c r="C96" s="201" t="s">
        <v>1003</v>
      </c>
      <c r="D96" s="201" t="s">
        <v>1231</v>
      </c>
      <c r="E96" s="18" t="s">
        <v>133</v>
      </c>
      <c r="F96" s="202">
        <v>66.760000000000005</v>
      </c>
      <c r="G96" s="30"/>
      <c r="H96" s="31"/>
    </row>
    <row r="97" spans="1:8" s="2" customFormat="1" ht="16.899999999999999" customHeight="1">
      <c r="A97" s="30"/>
      <c r="B97" s="31"/>
      <c r="C97" s="197" t="s">
        <v>577</v>
      </c>
      <c r="D97" s="198" t="s">
        <v>578</v>
      </c>
      <c r="E97" s="199" t="s">
        <v>133</v>
      </c>
      <c r="F97" s="200">
        <v>5.2</v>
      </c>
      <c r="G97" s="30"/>
      <c r="H97" s="31"/>
    </row>
    <row r="98" spans="1:8" s="2" customFormat="1" ht="16.899999999999999" customHeight="1">
      <c r="A98" s="30"/>
      <c r="B98" s="31"/>
      <c r="C98" s="201" t="s">
        <v>3</v>
      </c>
      <c r="D98" s="201" t="s">
        <v>1232</v>
      </c>
      <c r="E98" s="18" t="s">
        <v>3</v>
      </c>
      <c r="F98" s="202">
        <v>5.2</v>
      </c>
      <c r="G98" s="30"/>
      <c r="H98" s="31"/>
    </row>
    <row r="99" spans="1:8" s="2" customFormat="1" ht="16.899999999999999" customHeight="1">
      <c r="A99" s="30"/>
      <c r="B99" s="31"/>
      <c r="C99" s="203" t="s">
        <v>1198</v>
      </c>
      <c r="D99" s="30"/>
      <c r="E99" s="30"/>
      <c r="F99" s="30"/>
      <c r="G99" s="30"/>
      <c r="H99" s="31"/>
    </row>
    <row r="100" spans="1:8" s="2" customFormat="1" ht="16.899999999999999" customHeight="1">
      <c r="A100" s="30"/>
      <c r="B100" s="31"/>
      <c r="C100" s="201" t="s">
        <v>701</v>
      </c>
      <c r="D100" s="201" t="s">
        <v>1215</v>
      </c>
      <c r="E100" s="18" t="s">
        <v>133</v>
      </c>
      <c r="F100" s="202">
        <v>1231.57</v>
      </c>
      <c r="G100" s="30"/>
      <c r="H100" s="31"/>
    </row>
    <row r="101" spans="1:8" s="2" customFormat="1" ht="16.899999999999999" customHeight="1">
      <c r="A101" s="30"/>
      <c r="B101" s="31"/>
      <c r="C101" s="201" t="s">
        <v>712</v>
      </c>
      <c r="D101" s="201" t="s">
        <v>1217</v>
      </c>
      <c r="E101" s="18" t="s">
        <v>133</v>
      </c>
      <c r="F101" s="202">
        <v>1840.04</v>
      </c>
      <c r="G101" s="30"/>
      <c r="H101" s="31"/>
    </row>
    <row r="102" spans="1:8" s="2" customFormat="1" ht="16.899999999999999" customHeight="1">
      <c r="A102" s="30"/>
      <c r="B102" s="31"/>
      <c r="C102" s="201" t="s">
        <v>751</v>
      </c>
      <c r="D102" s="201" t="s">
        <v>1230</v>
      </c>
      <c r="E102" s="18" t="s">
        <v>133</v>
      </c>
      <c r="F102" s="202">
        <v>94.28</v>
      </c>
      <c r="G102" s="30"/>
      <c r="H102" s="31"/>
    </row>
    <row r="103" spans="1:8" s="2" customFormat="1" ht="16.899999999999999" customHeight="1">
      <c r="A103" s="30"/>
      <c r="B103" s="31"/>
      <c r="C103" s="201" t="s">
        <v>772</v>
      </c>
      <c r="D103" s="201" t="s">
        <v>1226</v>
      </c>
      <c r="E103" s="18" t="s">
        <v>133</v>
      </c>
      <c r="F103" s="202">
        <v>1070.08</v>
      </c>
      <c r="G103" s="30"/>
      <c r="H103" s="31"/>
    </row>
    <row r="104" spans="1:8" s="2" customFormat="1" ht="16.899999999999999" customHeight="1">
      <c r="A104" s="30"/>
      <c r="B104" s="31"/>
      <c r="C104" s="201" t="s">
        <v>941</v>
      </c>
      <c r="D104" s="201" t="s">
        <v>942</v>
      </c>
      <c r="E104" s="18" t="s">
        <v>133</v>
      </c>
      <c r="F104" s="202">
        <v>1215.44</v>
      </c>
      <c r="G104" s="30"/>
      <c r="H104" s="31"/>
    </row>
    <row r="105" spans="1:8" s="2" customFormat="1" ht="16.899999999999999" customHeight="1">
      <c r="A105" s="30"/>
      <c r="B105" s="31"/>
      <c r="C105" s="201" t="s">
        <v>763</v>
      </c>
      <c r="D105" s="201" t="s">
        <v>764</v>
      </c>
      <c r="E105" s="18" t="s">
        <v>133</v>
      </c>
      <c r="F105" s="202">
        <v>11.298999999999999</v>
      </c>
      <c r="G105" s="30"/>
      <c r="H105" s="31"/>
    </row>
    <row r="106" spans="1:8" s="2" customFormat="1" ht="16.899999999999999" customHeight="1">
      <c r="A106" s="30"/>
      <c r="B106" s="31"/>
      <c r="C106" s="197" t="s">
        <v>561</v>
      </c>
      <c r="D106" s="198" t="s">
        <v>562</v>
      </c>
      <c r="E106" s="199" t="s">
        <v>133</v>
      </c>
      <c r="F106" s="200">
        <v>560.49</v>
      </c>
      <c r="G106" s="30"/>
      <c r="H106" s="31"/>
    </row>
    <row r="107" spans="1:8" s="2" customFormat="1" ht="16.899999999999999" customHeight="1">
      <c r="A107" s="30"/>
      <c r="B107" s="31"/>
      <c r="C107" s="201" t="s">
        <v>3</v>
      </c>
      <c r="D107" s="201" t="s">
        <v>1233</v>
      </c>
      <c r="E107" s="18" t="s">
        <v>3</v>
      </c>
      <c r="F107" s="202">
        <v>560.49</v>
      </c>
      <c r="G107" s="30"/>
      <c r="H107" s="31"/>
    </row>
    <row r="108" spans="1:8" s="2" customFormat="1" ht="16.899999999999999" customHeight="1">
      <c r="A108" s="30"/>
      <c r="B108" s="31"/>
      <c r="C108" s="203" t="s">
        <v>1198</v>
      </c>
      <c r="D108" s="30"/>
      <c r="E108" s="30"/>
      <c r="F108" s="30"/>
      <c r="G108" s="30"/>
      <c r="H108" s="31"/>
    </row>
    <row r="109" spans="1:8" s="2" customFormat="1" ht="16.899999999999999" customHeight="1">
      <c r="A109" s="30"/>
      <c r="B109" s="31"/>
      <c r="C109" s="201" t="s">
        <v>696</v>
      </c>
      <c r="D109" s="201" t="s">
        <v>1234</v>
      </c>
      <c r="E109" s="18" t="s">
        <v>133</v>
      </c>
      <c r="F109" s="202">
        <v>794.93</v>
      </c>
      <c r="G109" s="30"/>
      <c r="H109" s="31"/>
    </row>
    <row r="110" spans="1:8" s="2" customFormat="1" ht="16.899999999999999" customHeight="1">
      <c r="A110" s="30"/>
      <c r="B110" s="31"/>
      <c r="C110" s="201" t="s">
        <v>712</v>
      </c>
      <c r="D110" s="201" t="s">
        <v>1217</v>
      </c>
      <c r="E110" s="18" t="s">
        <v>133</v>
      </c>
      <c r="F110" s="202">
        <v>1840.04</v>
      </c>
      <c r="G110" s="30"/>
      <c r="H110" s="31"/>
    </row>
    <row r="111" spans="1:8" s="2" customFormat="1" ht="16.899999999999999" customHeight="1">
      <c r="A111" s="30"/>
      <c r="B111" s="31"/>
      <c r="C111" s="201" t="s">
        <v>767</v>
      </c>
      <c r="D111" s="201" t="s">
        <v>1225</v>
      </c>
      <c r="E111" s="18" t="s">
        <v>133</v>
      </c>
      <c r="F111" s="202">
        <v>975.8</v>
      </c>
      <c r="G111" s="30"/>
      <c r="H111" s="31"/>
    </row>
    <row r="112" spans="1:8" s="2" customFormat="1" ht="16.899999999999999" customHeight="1">
      <c r="A112" s="30"/>
      <c r="B112" s="31"/>
      <c r="C112" s="201" t="s">
        <v>772</v>
      </c>
      <c r="D112" s="201" t="s">
        <v>1226</v>
      </c>
      <c r="E112" s="18" t="s">
        <v>133</v>
      </c>
      <c r="F112" s="202">
        <v>1070.08</v>
      </c>
      <c r="G112" s="30"/>
      <c r="H112" s="31"/>
    </row>
    <row r="113" spans="1:8" s="2" customFormat="1" ht="16.899999999999999" customHeight="1">
      <c r="A113" s="30"/>
      <c r="B113" s="31"/>
      <c r="C113" s="201" t="s">
        <v>941</v>
      </c>
      <c r="D113" s="201" t="s">
        <v>942</v>
      </c>
      <c r="E113" s="18" t="s">
        <v>133</v>
      </c>
      <c r="F113" s="202">
        <v>1215.44</v>
      </c>
      <c r="G113" s="30"/>
      <c r="H113" s="31"/>
    </row>
    <row r="114" spans="1:8" s="2" customFormat="1" ht="16.899999999999999" customHeight="1">
      <c r="A114" s="30"/>
      <c r="B114" s="31"/>
      <c r="C114" s="201" t="s">
        <v>754</v>
      </c>
      <c r="D114" s="201" t="s">
        <v>755</v>
      </c>
      <c r="E114" s="18" t="s">
        <v>133</v>
      </c>
      <c r="F114" s="202">
        <v>985.55799999999999</v>
      </c>
      <c r="G114" s="30"/>
      <c r="H114" s="31"/>
    </row>
    <row r="115" spans="1:8" s="2" customFormat="1" ht="16.899999999999999" customHeight="1">
      <c r="A115" s="30"/>
      <c r="B115" s="31"/>
      <c r="C115" s="197" t="s">
        <v>580</v>
      </c>
      <c r="D115" s="198" t="s">
        <v>581</v>
      </c>
      <c r="E115" s="199" t="s">
        <v>133</v>
      </c>
      <c r="F115" s="200">
        <v>5.77</v>
      </c>
      <c r="G115" s="30"/>
      <c r="H115" s="31"/>
    </row>
    <row r="116" spans="1:8" s="2" customFormat="1" ht="16.899999999999999" customHeight="1">
      <c r="A116" s="30"/>
      <c r="B116" s="31"/>
      <c r="C116" s="201" t="s">
        <v>3</v>
      </c>
      <c r="D116" s="201" t="s">
        <v>1235</v>
      </c>
      <c r="E116" s="18" t="s">
        <v>3</v>
      </c>
      <c r="F116" s="202">
        <v>5.77</v>
      </c>
      <c r="G116" s="30"/>
      <c r="H116" s="31"/>
    </row>
    <row r="117" spans="1:8" s="2" customFormat="1" ht="16.899999999999999" customHeight="1">
      <c r="A117" s="30"/>
      <c r="B117" s="31"/>
      <c r="C117" s="203" t="s">
        <v>1198</v>
      </c>
      <c r="D117" s="30"/>
      <c r="E117" s="30"/>
      <c r="F117" s="30"/>
      <c r="G117" s="30"/>
      <c r="H117" s="31"/>
    </row>
    <row r="118" spans="1:8" s="2" customFormat="1" ht="16.899999999999999" customHeight="1">
      <c r="A118" s="30"/>
      <c r="B118" s="31"/>
      <c r="C118" s="201" t="s">
        <v>696</v>
      </c>
      <c r="D118" s="201" t="s">
        <v>1234</v>
      </c>
      <c r="E118" s="18" t="s">
        <v>133</v>
      </c>
      <c r="F118" s="202">
        <v>794.93</v>
      </c>
      <c r="G118" s="30"/>
      <c r="H118" s="31"/>
    </row>
    <row r="119" spans="1:8" s="2" customFormat="1" ht="16.899999999999999" customHeight="1">
      <c r="A119" s="30"/>
      <c r="B119" s="31"/>
      <c r="C119" s="201" t="s">
        <v>712</v>
      </c>
      <c r="D119" s="201" t="s">
        <v>1217</v>
      </c>
      <c r="E119" s="18" t="s">
        <v>133</v>
      </c>
      <c r="F119" s="202">
        <v>1840.04</v>
      </c>
      <c r="G119" s="30"/>
      <c r="H119" s="31"/>
    </row>
    <row r="120" spans="1:8" s="2" customFormat="1" ht="16.899999999999999" customHeight="1">
      <c r="A120" s="30"/>
      <c r="B120" s="31"/>
      <c r="C120" s="201" t="s">
        <v>751</v>
      </c>
      <c r="D120" s="201" t="s">
        <v>1230</v>
      </c>
      <c r="E120" s="18" t="s">
        <v>133</v>
      </c>
      <c r="F120" s="202">
        <v>94.28</v>
      </c>
      <c r="G120" s="30"/>
      <c r="H120" s="31"/>
    </row>
    <row r="121" spans="1:8" s="2" customFormat="1" ht="16.899999999999999" customHeight="1">
      <c r="A121" s="30"/>
      <c r="B121" s="31"/>
      <c r="C121" s="201" t="s">
        <v>772</v>
      </c>
      <c r="D121" s="201" t="s">
        <v>1226</v>
      </c>
      <c r="E121" s="18" t="s">
        <v>133</v>
      </c>
      <c r="F121" s="202">
        <v>1070.08</v>
      </c>
      <c r="G121" s="30"/>
      <c r="H121" s="31"/>
    </row>
    <row r="122" spans="1:8" s="2" customFormat="1" ht="16.899999999999999" customHeight="1">
      <c r="A122" s="30"/>
      <c r="B122" s="31"/>
      <c r="C122" s="201" t="s">
        <v>941</v>
      </c>
      <c r="D122" s="201" t="s">
        <v>942</v>
      </c>
      <c r="E122" s="18" t="s">
        <v>133</v>
      </c>
      <c r="F122" s="202">
        <v>1215.44</v>
      </c>
      <c r="G122" s="30"/>
      <c r="H122" s="31"/>
    </row>
    <row r="123" spans="1:8" s="2" customFormat="1" ht="16.899999999999999" customHeight="1">
      <c r="A123" s="30"/>
      <c r="B123" s="31"/>
      <c r="C123" s="201" t="s">
        <v>763</v>
      </c>
      <c r="D123" s="201" t="s">
        <v>764</v>
      </c>
      <c r="E123" s="18" t="s">
        <v>133</v>
      </c>
      <c r="F123" s="202">
        <v>11.298999999999999</v>
      </c>
      <c r="G123" s="30"/>
      <c r="H123" s="31"/>
    </row>
    <row r="124" spans="1:8" s="2" customFormat="1" ht="16.899999999999999" customHeight="1">
      <c r="A124" s="30"/>
      <c r="B124" s="31"/>
      <c r="C124" s="197" t="s">
        <v>564</v>
      </c>
      <c r="D124" s="198" t="s">
        <v>565</v>
      </c>
      <c r="E124" s="199" t="s">
        <v>133</v>
      </c>
      <c r="F124" s="200">
        <v>42.21</v>
      </c>
      <c r="G124" s="30"/>
      <c r="H124" s="31"/>
    </row>
    <row r="125" spans="1:8" s="2" customFormat="1" ht="16.899999999999999" customHeight="1">
      <c r="A125" s="30"/>
      <c r="B125" s="31"/>
      <c r="C125" s="201" t="s">
        <v>3</v>
      </c>
      <c r="D125" s="201" t="s">
        <v>1236</v>
      </c>
      <c r="E125" s="18" t="s">
        <v>3</v>
      </c>
      <c r="F125" s="202">
        <v>42.21</v>
      </c>
      <c r="G125" s="30"/>
      <c r="H125" s="31"/>
    </row>
    <row r="126" spans="1:8" s="2" customFormat="1" ht="16.899999999999999" customHeight="1">
      <c r="A126" s="30"/>
      <c r="B126" s="31"/>
      <c r="C126" s="203" t="s">
        <v>1198</v>
      </c>
      <c r="D126" s="30"/>
      <c r="E126" s="30"/>
      <c r="F126" s="30"/>
      <c r="G126" s="30"/>
      <c r="H126" s="31"/>
    </row>
    <row r="127" spans="1:8" s="2" customFormat="1" ht="16.899999999999999" customHeight="1">
      <c r="A127" s="30"/>
      <c r="B127" s="31"/>
      <c r="C127" s="201" t="s">
        <v>696</v>
      </c>
      <c r="D127" s="201" t="s">
        <v>1234</v>
      </c>
      <c r="E127" s="18" t="s">
        <v>133</v>
      </c>
      <c r="F127" s="202">
        <v>794.93</v>
      </c>
      <c r="G127" s="30"/>
      <c r="H127" s="31"/>
    </row>
    <row r="128" spans="1:8" s="2" customFormat="1" ht="16.899999999999999" customHeight="1">
      <c r="A128" s="30"/>
      <c r="B128" s="31"/>
      <c r="C128" s="201" t="s">
        <v>712</v>
      </c>
      <c r="D128" s="201" t="s">
        <v>1217</v>
      </c>
      <c r="E128" s="18" t="s">
        <v>133</v>
      </c>
      <c r="F128" s="202">
        <v>1840.04</v>
      </c>
      <c r="G128" s="30"/>
      <c r="H128" s="31"/>
    </row>
    <row r="129" spans="1:8" s="2" customFormat="1" ht="16.899999999999999" customHeight="1">
      <c r="A129" s="30"/>
      <c r="B129" s="31"/>
      <c r="C129" s="201" t="s">
        <v>751</v>
      </c>
      <c r="D129" s="201" t="s">
        <v>1230</v>
      </c>
      <c r="E129" s="18" t="s">
        <v>133</v>
      </c>
      <c r="F129" s="202">
        <v>94.28</v>
      </c>
      <c r="G129" s="30"/>
      <c r="H129" s="31"/>
    </row>
    <row r="130" spans="1:8" s="2" customFormat="1" ht="16.899999999999999" customHeight="1">
      <c r="A130" s="30"/>
      <c r="B130" s="31"/>
      <c r="C130" s="201" t="s">
        <v>772</v>
      </c>
      <c r="D130" s="201" t="s">
        <v>1226</v>
      </c>
      <c r="E130" s="18" t="s">
        <v>133</v>
      </c>
      <c r="F130" s="202">
        <v>1070.08</v>
      </c>
      <c r="G130" s="30"/>
      <c r="H130" s="31"/>
    </row>
    <row r="131" spans="1:8" s="2" customFormat="1" ht="16.899999999999999" customHeight="1">
      <c r="A131" s="30"/>
      <c r="B131" s="31"/>
      <c r="C131" s="201" t="s">
        <v>941</v>
      </c>
      <c r="D131" s="201" t="s">
        <v>942</v>
      </c>
      <c r="E131" s="18" t="s">
        <v>133</v>
      </c>
      <c r="F131" s="202">
        <v>1215.44</v>
      </c>
      <c r="G131" s="30"/>
      <c r="H131" s="31"/>
    </row>
    <row r="132" spans="1:8" s="2" customFormat="1" ht="16.899999999999999" customHeight="1">
      <c r="A132" s="30"/>
      <c r="B132" s="31"/>
      <c r="C132" s="201" t="s">
        <v>759</v>
      </c>
      <c r="D132" s="201" t="s">
        <v>760</v>
      </c>
      <c r="E132" s="18" t="s">
        <v>133</v>
      </c>
      <c r="F132" s="202">
        <v>43.475999999999999</v>
      </c>
      <c r="G132" s="30"/>
      <c r="H132" s="31"/>
    </row>
    <row r="133" spans="1:8" s="2" customFormat="1" ht="16.899999999999999" customHeight="1">
      <c r="A133" s="30"/>
      <c r="B133" s="31"/>
      <c r="C133" s="197" t="s">
        <v>567</v>
      </c>
      <c r="D133" s="198" t="s">
        <v>568</v>
      </c>
      <c r="E133" s="199" t="s">
        <v>133</v>
      </c>
      <c r="F133" s="200">
        <v>149.19</v>
      </c>
      <c r="G133" s="30"/>
      <c r="H133" s="31"/>
    </row>
    <row r="134" spans="1:8" s="2" customFormat="1" ht="16.899999999999999" customHeight="1">
      <c r="A134" s="30"/>
      <c r="B134" s="31"/>
      <c r="C134" s="201" t="s">
        <v>3</v>
      </c>
      <c r="D134" s="201" t="s">
        <v>1237</v>
      </c>
      <c r="E134" s="18" t="s">
        <v>3</v>
      </c>
      <c r="F134" s="202">
        <v>149.19</v>
      </c>
      <c r="G134" s="30"/>
      <c r="H134" s="31"/>
    </row>
    <row r="135" spans="1:8" s="2" customFormat="1" ht="16.899999999999999" customHeight="1">
      <c r="A135" s="30"/>
      <c r="B135" s="31"/>
      <c r="C135" s="203" t="s">
        <v>1198</v>
      </c>
      <c r="D135" s="30"/>
      <c r="E135" s="30"/>
      <c r="F135" s="30"/>
      <c r="G135" s="30"/>
      <c r="H135" s="31"/>
    </row>
    <row r="136" spans="1:8" s="2" customFormat="1" ht="16.899999999999999" customHeight="1">
      <c r="A136" s="30"/>
      <c r="B136" s="31"/>
      <c r="C136" s="201" t="s">
        <v>696</v>
      </c>
      <c r="D136" s="201" t="s">
        <v>1234</v>
      </c>
      <c r="E136" s="18" t="s">
        <v>133</v>
      </c>
      <c r="F136" s="202">
        <v>794.93</v>
      </c>
      <c r="G136" s="30"/>
      <c r="H136" s="31"/>
    </row>
    <row r="137" spans="1:8" s="2" customFormat="1" ht="16.899999999999999" customHeight="1">
      <c r="A137" s="30"/>
      <c r="B137" s="31"/>
      <c r="C137" s="201" t="s">
        <v>743</v>
      </c>
      <c r="D137" s="201" t="s">
        <v>1238</v>
      </c>
      <c r="E137" s="18" t="s">
        <v>133</v>
      </c>
      <c r="F137" s="202">
        <v>149.19</v>
      </c>
      <c r="G137" s="30"/>
      <c r="H137" s="31"/>
    </row>
    <row r="138" spans="1:8" s="2" customFormat="1" ht="16.899999999999999" customHeight="1">
      <c r="A138" s="30"/>
      <c r="B138" s="31"/>
      <c r="C138" s="201" t="s">
        <v>748</v>
      </c>
      <c r="D138" s="201" t="s">
        <v>1239</v>
      </c>
      <c r="E138" s="18" t="s">
        <v>133</v>
      </c>
      <c r="F138" s="202">
        <v>212.12</v>
      </c>
      <c r="G138" s="30"/>
      <c r="H138" s="31"/>
    </row>
    <row r="139" spans="1:8" s="2" customFormat="1" ht="16.899999999999999" customHeight="1">
      <c r="A139" s="30"/>
      <c r="B139" s="31"/>
      <c r="C139" s="201" t="s">
        <v>941</v>
      </c>
      <c r="D139" s="201" t="s">
        <v>942</v>
      </c>
      <c r="E139" s="18" t="s">
        <v>133</v>
      </c>
      <c r="F139" s="202">
        <v>1215.44</v>
      </c>
      <c r="G139" s="30"/>
      <c r="H139" s="31"/>
    </row>
    <row r="140" spans="1:8" s="2" customFormat="1" ht="16.899999999999999" customHeight="1">
      <c r="A140" s="30"/>
      <c r="B140" s="31"/>
      <c r="C140" s="197" t="s">
        <v>571</v>
      </c>
      <c r="D140" s="198" t="s">
        <v>572</v>
      </c>
      <c r="E140" s="199" t="s">
        <v>133</v>
      </c>
      <c r="F140" s="200">
        <v>25.66</v>
      </c>
      <c r="G140" s="30"/>
      <c r="H140" s="31"/>
    </row>
    <row r="141" spans="1:8" s="2" customFormat="1" ht="16.899999999999999" customHeight="1">
      <c r="A141" s="30"/>
      <c r="B141" s="31"/>
      <c r="C141" s="201" t="s">
        <v>3</v>
      </c>
      <c r="D141" s="201" t="s">
        <v>1240</v>
      </c>
      <c r="E141" s="18" t="s">
        <v>3</v>
      </c>
      <c r="F141" s="202">
        <v>25.66</v>
      </c>
      <c r="G141" s="30"/>
      <c r="H141" s="31"/>
    </row>
    <row r="142" spans="1:8" s="2" customFormat="1" ht="16.899999999999999" customHeight="1">
      <c r="A142" s="30"/>
      <c r="B142" s="31"/>
      <c r="C142" s="203" t="s">
        <v>1198</v>
      </c>
      <c r="D142" s="30"/>
      <c r="E142" s="30"/>
      <c r="F142" s="30"/>
      <c r="G142" s="30"/>
      <c r="H142" s="31"/>
    </row>
    <row r="143" spans="1:8" s="2" customFormat="1" ht="16.899999999999999" customHeight="1">
      <c r="A143" s="30"/>
      <c r="B143" s="31"/>
      <c r="C143" s="201" t="s">
        <v>139</v>
      </c>
      <c r="D143" s="201" t="s">
        <v>1241</v>
      </c>
      <c r="E143" s="18" t="s">
        <v>133</v>
      </c>
      <c r="F143" s="202">
        <v>25.66</v>
      </c>
      <c r="G143" s="30"/>
      <c r="H143" s="31"/>
    </row>
    <row r="144" spans="1:8" s="2" customFormat="1" ht="16.899999999999999" customHeight="1">
      <c r="A144" s="30"/>
      <c r="B144" s="31"/>
      <c r="C144" s="201" t="s">
        <v>708</v>
      </c>
      <c r="D144" s="201" t="s">
        <v>1229</v>
      </c>
      <c r="E144" s="18" t="s">
        <v>133</v>
      </c>
      <c r="F144" s="202">
        <v>66.760000000000005</v>
      </c>
      <c r="G144" s="30"/>
      <c r="H144" s="31"/>
    </row>
    <row r="145" spans="1:8" s="2" customFormat="1" ht="16.899999999999999" customHeight="1">
      <c r="A145" s="30"/>
      <c r="B145" s="31"/>
      <c r="C145" s="201" t="s">
        <v>729</v>
      </c>
      <c r="D145" s="201" t="s">
        <v>1242</v>
      </c>
      <c r="E145" s="18" t="s">
        <v>133</v>
      </c>
      <c r="F145" s="202">
        <v>67.67</v>
      </c>
      <c r="G145" s="30"/>
      <c r="H145" s="31"/>
    </row>
    <row r="146" spans="1:8" s="2" customFormat="1" ht="16.899999999999999" customHeight="1">
      <c r="A146" s="30"/>
      <c r="B146" s="31"/>
      <c r="C146" s="201" t="s">
        <v>748</v>
      </c>
      <c r="D146" s="201" t="s">
        <v>1239</v>
      </c>
      <c r="E146" s="18" t="s">
        <v>133</v>
      </c>
      <c r="F146" s="202">
        <v>212.12</v>
      </c>
      <c r="G146" s="30"/>
      <c r="H146" s="31"/>
    </row>
    <row r="147" spans="1:8" s="2" customFormat="1" ht="16.899999999999999" customHeight="1">
      <c r="A147" s="30"/>
      <c r="B147" s="31"/>
      <c r="C147" s="201" t="s">
        <v>1003</v>
      </c>
      <c r="D147" s="201" t="s">
        <v>1231</v>
      </c>
      <c r="E147" s="18" t="s">
        <v>133</v>
      </c>
      <c r="F147" s="202">
        <v>66.760000000000005</v>
      </c>
      <c r="G147" s="30"/>
      <c r="H147" s="31"/>
    </row>
    <row r="148" spans="1:8" s="2" customFormat="1" ht="16.899999999999999" customHeight="1">
      <c r="A148" s="30"/>
      <c r="B148" s="31"/>
      <c r="C148" s="197" t="s">
        <v>574</v>
      </c>
      <c r="D148" s="198" t="s">
        <v>575</v>
      </c>
      <c r="E148" s="199" t="s">
        <v>133</v>
      </c>
      <c r="F148" s="200">
        <v>37.270000000000003</v>
      </c>
      <c r="G148" s="30"/>
      <c r="H148" s="31"/>
    </row>
    <row r="149" spans="1:8" s="2" customFormat="1" ht="16.899999999999999" customHeight="1">
      <c r="A149" s="30"/>
      <c r="B149" s="31"/>
      <c r="C149" s="201" t="s">
        <v>3</v>
      </c>
      <c r="D149" s="201" t="s">
        <v>1243</v>
      </c>
      <c r="E149" s="18" t="s">
        <v>3</v>
      </c>
      <c r="F149" s="202">
        <v>37.270000000000003</v>
      </c>
      <c r="G149" s="30"/>
      <c r="H149" s="31"/>
    </row>
    <row r="150" spans="1:8" s="2" customFormat="1" ht="16.899999999999999" customHeight="1">
      <c r="A150" s="30"/>
      <c r="B150" s="31"/>
      <c r="C150" s="203" t="s">
        <v>1198</v>
      </c>
      <c r="D150" s="30"/>
      <c r="E150" s="30"/>
      <c r="F150" s="30"/>
      <c r="G150" s="30"/>
      <c r="H150" s="31"/>
    </row>
    <row r="151" spans="1:8" s="2" customFormat="1" ht="16.899999999999999" customHeight="1">
      <c r="A151" s="30"/>
      <c r="B151" s="31"/>
      <c r="C151" s="201" t="s">
        <v>696</v>
      </c>
      <c r="D151" s="201" t="s">
        <v>1234</v>
      </c>
      <c r="E151" s="18" t="s">
        <v>133</v>
      </c>
      <c r="F151" s="202">
        <v>794.93</v>
      </c>
      <c r="G151" s="30"/>
      <c r="H151" s="31"/>
    </row>
    <row r="152" spans="1:8" s="2" customFormat="1" ht="16.899999999999999" customHeight="1">
      <c r="A152" s="30"/>
      <c r="B152" s="31"/>
      <c r="C152" s="201" t="s">
        <v>729</v>
      </c>
      <c r="D152" s="201" t="s">
        <v>1242</v>
      </c>
      <c r="E152" s="18" t="s">
        <v>133</v>
      </c>
      <c r="F152" s="202">
        <v>67.67</v>
      </c>
      <c r="G152" s="30"/>
      <c r="H152" s="31"/>
    </row>
    <row r="153" spans="1:8" s="2" customFormat="1" ht="16.899999999999999" customHeight="1">
      <c r="A153" s="30"/>
      <c r="B153" s="31"/>
      <c r="C153" s="201" t="s">
        <v>748</v>
      </c>
      <c r="D153" s="201" t="s">
        <v>1239</v>
      </c>
      <c r="E153" s="18" t="s">
        <v>133</v>
      </c>
      <c r="F153" s="202">
        <v>212.12</v>
      </c>
      <c r="G153" s="30"/>
      <c r="H153" s="31"/>
    </row>
    <row r="154" spans="1:8" s="2" customFormat="1" ht="16.899999999999999" customHeight="1">
      <c r="A154" s="30"/>
      <c r="B154" s="31"/>
      <c r="C154" s="201" t="s">
        <v>941</v>
      </c>
      <c r="D154" s="201" t="s">
        <v>942</v>
      </c>
      <c r="E154" s="18" t="s">
        <v>133</v>
      </c>
      <c r="F154" s="202">
        <v>1215.44</v>
      </c>
      <c r="G154" s="30"/>
      <c r="H154" s="31"/>
    </row>
    <row r="155" spans="1:8" s="2" customFormat="1" ht="16.899999999999999" customHeight="1">
      <c r="A155" s="30"/>
      <c r="B155" s="31"/>
      <c r="C155" s="201" t="s">
        <v>739</v>
      </c>
      <c r="D155" s="201" t="s">
        <v>740</v>
      </c>
      <c r="E155" s="18" t="s">
        <v>133</v>
      </c>
      <c r="F155" s="202">
        <v>38.387999999999998</v>
      </c>
      <c r="G155" s="30"/>
      <c r="H155" s="31"/>
    </row>
    <row r="156" spans="1:8" s="2" customFormat="1" ht="7.35" customHeight="1">
      <c r="A156" s="30"/>
      <c r="B156" s="40"/>
      <c r="C156" s="41"/>
      <c r="D156" s="41"/>
      <c r="E156" s="41"/>
      <c r="F156" s="41"/>
      <c r="G156" s="41"/>
      <c r="H156" s="31"/>
    </row>
    <row r="157" spans="1:8" s="2" customFormat="1">
      <c r="A157" s="30"/>
      <c r="B157" s="30"/>
      <c r="C157" s="30"/>
      <c r="D157" s="30"/>
      <c r="E157" s="30"/>
      <c r="F157" s="30"/>
      <c r="G157" s="30"/>
      <c r="H157" s="30"/>
    </row>
  </sheetData>
  <mergeCells count="2">
    <mergeCell ref="D5:F5"/>
    <mergeCell ref="D6:F6"/>
  </mergeCells>
  <pageMargins left="0.70866141732283472" right="0.70866141732283472" top="0.78740157480314965" bottom="0.78740157480314965" header="0.31496062992125984" footer="0.31496062992125984"/>
  <pageSetup paperSize="9" scale="87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&amp;LSEZNAM FIGUR&amp;CStrana &amp;P z &amp;N&amp;RPoložkový soupis prací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18"/>
  <sheetViews>
    <sheetView showGridLines="0" topLeftCell="A184" zoomScale="110" zoomScaleNormal="110" workbookViewId="0"/>
  </sheetViews>
  <sheetFormatPr defaultRowHeight="11.25"/>
  <cols>
    <col min="1" max="1" width="8.33203125" style="204" customWidth="1"/>
    <col min="2" max="2" width="1.6640625" style="204" customWidth="1"/>
    <col min="3" max="4" width="5" style="204" customWidth="1"/>
    <col min="5" max="5" width="11.6640625" style="204" customWidth="1"/>
    <col min="6" max="6" width="9.1640625" style="204" customWidth="1"/>
    <col min="7" max="7" width="5" style="204" customWidth="1"/>
    <col min="8" max="8" width="77.83203125" style="204" customWidth="1"/>
    <col min="9" max="10" width="20" style="204" customWidth="1"/>
    <col min="11" max="11" width="1.6640625" style="204" customWidth="1"/>
  </cols>
  <sheetData>
    <row r="1" spans="2:11" s="1" customFormat="1" ht="37.5" customHeight="1"/>
    <row r="2" spans="2:11" s="1" customFormat="1" ht="7.5" customHeight="1">
      <c r="B2" s="205"/>
      <c r="C2" s="206"/>
      <c r="D2" s="206"/>
      <c r="E2" s="206"/>
      <c r="F2" s="206"/>
      <c r="G2" s="206"/>
      <c r="H2" s="206"/>
      <c r="I2" s="206"/>
      <c r="J2" s="206"/>
      <c r="K2" s="207"/>
    </row>
    <row r="3" spans="2:11" s="16" customFormat="1" ht="45" customHeight="1">
      <c r="B3" s="208"/>
      <c r="C3" s="415" t="s">
        <v>1244</v>
      </c>
      <c r="D3" s="415"/>
      <c r="E3" s="415"/>
      <c r="F3" s="415"/>
      <c r="G3" s="415"/>
      <c r="H3" s="415"/>
      <c r="I3" s="415"/>
      <c r="J3" s="415"/>
      <c r="K3" s="209"/>
    </row>
    <row r="4" spans="2:11" s="1" customFormat="1" ht="25.5" customHeight="1">
      <c r="B4" s="210"/>
      <c r="C4" s="420" t="s">
        <v>1245</v>
      </c>
      <c r="D4" s="420"/>
      <c r="E4" s="420"/>
      <c r="F4" s="420"/>
      <c r="G4" s="420"/>
      <c r="H4" s="420"/>
      <c r="I4" s="420"/>
      <c r="J4" s="420"/>
      <c r="K4" s="211"/>
    </row>
    <row r="5" spans="2:11" s="1" customFormat="1" ht="5.25" customHeight="1">
      <c r="B5" s="210"/>
      <c r="C5" s="212"/>
      <c r="D5" s="212"/>
      <c r="E5" s="212"/>
      <c r="F5" s="212"/>
      <c r="G5" s="212"/>
      <c r="H5" s="212"/>
      <c r="I5" s="212"/>
      <c r="J5" s="212"/>
      <c r="K5" s="211"/>
    </row>
    <row r="6" spans="2:11" s="1" customFormat="1" ht="15" customHeight="1">
      <c r="B6" s="210"/>
      <c r="C6" s="419" t="s">
        <v>1246</v>
      </c>
      <c r="D6" s="419"/>
      <c r="E6" s="419"/>
      <c r="F6" s="419"/>
      <c r="G6" s="419"/>
      <c r="H6" s="419"/>
      <c r="I6" s="419"/>
      <c r="J6" s="419"/>
      <c r="K6" s="211"/>
    </row>
    <row r="7" spans="2:11" s="1" customFormat="1" ht="15" customHeight="1">
      <c r="B7" s="214"/>
      <c r="C7" s="419" t="s">
        <v>1247</v>
      </c>
      <c r="D7" s="419"/>
      <c r="E7" s="419"/>
      <c r="F7" s="419"/>
      <c r="G7" s="419"/>
      <c r="H7" s="419"/>
      <c r="I7" s="419"/>
      <c r="J7" s="419"/>
      <c r="K7" s="211"/>
    </row>
    <row r="8" spans="2:11" s="1" customFormat="1" ht="12.75" customHeight="1">
      <c r="B8" s="214"/>
      <c r="C8" s="213"/>
      <c r="D8" s="213"/>
      <c r="E8" s="213"/>
      <c r="F8" s="213"/>
      <c r="G8" s="213"/>
      <c r="H8" s="213"/>
      <c r="I8" s="213"/>
      <c r="J8" s="213"/>
      <c r="K8" s="211"/>
    </row>
    <row r="9" spans="2:11" s="1" customFormat="1" ht="15" customHeight="1">
      <c r="B9" s="214"/>
      <c r="C9" s="419" t="s">
        <v>1248</v>
      </c>
      <c r="D9" s="419"/>
      <c r="E9" s="419"/>
      <c r="F9" s="419"/>
      <c r="G9" s="419"/>
      <c r="H9" s="419"/>
      <c r="I9" s="419"/>
      <c r="J9" s="419"/>
      <c r="K9" s="211"/>
    </row>
    <row r="10" spans="2:11" s="1" customFormat="1" ht="15" customHeight="1">
      <c r="B10" s="214"/>
      <c r="C10" s="213"/>
      <c r="D10" s="419" t="s">
        <v>1249</v>
      </c>
      <c r="E10" s="419"/>
      <c r="F10" s="419"/>
      <c r="G10" s="419"/>
      <c r="H10" s="419"/>
      <c r="I10" s="419"/>
      <c r="J10" s="419"/>
      <c r="K10" s="211"/>
    </row>
    <row r="11" spans="2:11" s="1" customFormat="1" ht="15" customHeight="1">
      <c r="B11" s="214"/>
      <c r="C11" s="215"/>
      <c r="D11" s="419" t="s">
        <v>1250</v>
      </c>
      <c r="E11" s="419"/>
      <c r="F11" s="419"/>
      <c r="G11" s="419"/>
      <c r="H11" s="419"/>
      <c r="I11" s="419"/>
      <c r="J11" s="419"/>
      <c r="K11" s="211"/>
    </row>
    <row r="12" spans="2:11" s="1" customFormat="1" ht="15" customHeight="1">
      <c r="B12" s="214"/>
      <c r="C12" s="215"/>
      <c r="D12" s="213"/>
      <c r="E12" s="213"/>
      <c r="F12" s="213"/>
      <c r="G12" s="213"/>
      <c r="H12" s="213"/>
      <c r="I12" s="213"/>
      <c r="J12" s="213"/>
      <c r="K12" s="211"/>
    </row>
    <row r="13" spans="2:11" s="1" customFormat="1" ht="15" customHeight="1">
      <c r="B13" s="214"/>
      <c r="C13" s="215"/>
      <c r="D13" s="216" t="s">
        <v>1251</v>
      </c>
      <c r="E13" s="213"/>
      <c r="F13" s="213"/>
      <c r="G13" s="213"/>
      <c r="H13" s="213"/>
      <c r="I13" s="213"/>
      <c r="J13" s="213"/>
      <c r="K13" s="211"/>
    </row>
    <row r="14" spans="2:11" s="1" customFormat="1" ht="12.75" customHeight="1">
      <c r="B14" s="214"/>
      <c r="C14" s="215"/>
      <c r="D14" s="215"/>
      <c r="E14" s="215"/>
      <c r="F14" s="215"/>
      <c r="G14" s="215"/>
      <c r="H14" s="215"/>
      <c r="I14" s="215"/>
      <c r="J14" s="215"/>
      <c r="K14" s="211"/>
    </row>
    <row r="15" spans="2:11" s="1" customFormat="1" ht="15" customHeight="1">
      <c r="B15" s="214"/>
      <c r="C15" s="215"/>
      <c r="D15" s="419" t="s">
        <v>1252</v>
      </c>
      <c r="E15" s="419"/>
      <c r="F15" s="419"/>
      <c r="G15" s="419"/>
      <c r="H15" s="419"/>
      <c r="I15" s="419"/>
      <c r="J15" s="419"/>
      <c r="K15" s="211"/>
    </row>
    <row r="16" spans="2:11" s="1" customFormat="1" ht="15" customHeight="1">
      <c r="B16" s="214"/>
      <c r="C16" s="215"/>
      <c r="D16" s="419" t="s">
        <v>1253</v>
      </c>
      <c r="E16" s="419"/>
      <c r="F16" s="419"/>
      <c r="G16" s="419"/>
      <c r="H16" s="419"/>
      <c r="I16" s="419"/>
      <c r="J16" s="419"/>
      <c r="K16" s="211"/>
    </row>
    <row r="17" spans="2:11" s="1" customFormat="1" ht="15" customHeight="1">
      <c r="B17" s="214"/>
      <c r="C17" s="215"/>
      <c r="D17" s="419" t="s">
        <v>1254</v>
      </c>
      <c r="E17" s="419"/>
      <c r="F17" s="419"/>
      <c r="G17" s="419"/>
      <c r="H17" s="419"/>
      <c r="I17" s="419"/>
      <c r="J17" s="419"/>
      <c r="K17" s="211"/>
    </row>
    <row r="18" spans="2:11" s="1" customFormat="1" ht="15" customHeight="1">
      <c r="B18" s="214"/>
      <c r="C18" s="215"/>
      <c r="D18" s="215"/>
      <c r="E18" s="217" t="s">
        <v>74</v>
      </c>
      <c r="F18" s="419" t="s">
        <v>1255</v>
      </c>
      <c r="G18" s="419"/>
      <c r="H18" s="419"/>
      <c r="I18" s="419"/>
      <c r="J18" s="419"/>
      <c r="K18" s="211"/>
    </row>
    <row r="19" spans="2:11" s="1" customFormat="1" ht="15" customHeight="1">
      <c r="B19" s="214"/>
      <c r="C19" s="215"/>
      <c r="D19" s="215"/>
      <c r="E19" s="217" t="s">
        <v>1256</v>
      </c>
      <c r="F19" s="419" t="s">
        <v>1257</v>
      </c>
      <c r="G19" s="419"/>
      <c r="H19" s="419"/>
      <c r="I19" s="419"/>
      <c r="J19" s="419"/>
      <c r="K19" s="211"/>
    </row>
    <row r="20" spans="2:11" s="1" customFormat="1" ht="15" customHeight="1">
      <c r="B20" s="214"/>
      <c r="C20" s="215"/>
      <c r="D20" s="215"/>
      <c r="E20" s="217" t="s">
        <v>1258</v>
      </c>
      <c r="F20" s="419" t="s">
        <v>1259</v>
      </c>
      <c r="G20" s="419"/>
      <c r="H20" s="419"/>
      <c r="I20" s="419"/>
      <c r="J20" s="419"/>
      <c r="K20" s="211"/>
    </row>
    <row r="21" spans="2:11" s="1" customFormat="1" ht="15" customHeight="1">
      <c r="B21" s="214"/>
      <c r="C21" s="215"/>
      <c r="D21" s="215"/>
      <c r="E21" s="217" t="s">
        <v>88</v>
      </c>
      <c r="F21" s="419" t="s">
        <v>89</v>
      </c>
      <c r="G21" s="419"/>
      <c r="H21" s="419"/>
      <c r="I21" s="419"/>
      <c r="J21" s="419"/>
      <c r="K21" s="211"/>
    </row>
    <row r="22" spans="2:11" s="1" customFormat="1" ht="15" customHeight="1">
      <c r="B22" s="214"/>
      <c r="C22" s="215"/>
      <c r="D22" s="215"/>
      <c r="E22" s="217" t="s">
        <v>1260</v>
      </c>
      <c r="F22" s="419" t="s">
        <v>1261</v>
      </c>
      <c r="G22" s="419"/>
      <c r="H22" s="419"/>
      <c r="I22" s="419"/>
      <c r="J22" s="419"/>
      <c r="K22" s="211"/>
    </row>
    <row r="23" spans="2:11" s="1" customFormat="1" ht="15" customHeight="1">
      <c r="B23" s="214"/>
      <c r="C23" s="215"/>
      <c r="D23" s="215"/>
      <c r="E23" s="217" t="s">
        <v>79</v>
      </c>
      <c r="F23" s="419" t="s">
        <v>1262</v>
      </c>
      <c r="G23" s="419"/>
      <c r="H23" s="419"/>
      <c r="I23" s="419"/>
      <c r="J23" s="419"/>
      <c r="K23" s="211"/>
    </row>
    <row r="24" spans="2:11" s="1" customFormat="1" ht="12.75" customHeight="1">
      <c r="B24" s="214"/>
      <c r="C24" s="215"/>
      <c r="D24" s="215"/>
      <c r="E24" s="215"/>
      <c r="F24" s="215"/>
      <c r="G24" s="215"/>
      <c r="H24" s="215"/>
      <c r="I24" s="215"/>
      <c r="J24" s="215"/>
      <c r="K24" s="211"/>
    </row>
    <row r="25" spans="2:11" s="1" customFormat="1" ht="15" customHeight="1">
      <c r="B25" s="214"/>
      <c r="C25" s="419" t="s">
        <v>1263</v>
      </c>
      <c r="D25" s="419"/>
      <c r="E25" s="419"/>
      <c r="F25" s="419"/>
      <c r="G25" s="419"/>
      <c r="H25" s="419"/>
      <c r="I25" s="419"/>
      <c r="J25" s="419"/>
      <c r="K25" s="211"/>
    </row>
    <row r="26" spans="2:11" s="1" customFormat="1" ht="15" customHeight="1">
      <c r="B26" s="214"/>
      <c r="C26" s="419" t="s">
        <v>1264</v>
      </c>
      <c r="D26" s="419"/>
      <c r="E26" s="419"/>
      <c r="F26" s="419"/>
      <c r="G26" s="419"/>
      <c r="H26" s="419"/>
      <c r="I26" s="419"/>
      <c r="J26" s="419"/>
      <c r="K26" s="211"/>
    </row>
    <row r="27" spans="2:11" s="1" customFormat="1" ht="15" customHeight="1">
      <c r="B27" s="214"/>
      <c r="C27" s="213"/>
      <c r="D27" s="419" t="s">
        <v>1265</v>
      </c>
      <c r="E27" s="419"/>
      <c r="F27" s="419"/>
      <c r="G27" s="419"/>
      <c r="H27" s="419"/>
      <c r="I27" s="419"/>
      <c r="J27" s="419"/>
      <c r="K27" s="211"/>
    </row>
    <row r="28" spans="2:11" s="1" customFormat="1" ht="15" customHeight="1">
      <c r="B28" s="214"/>
      <c r="C28" s="215"/>
      <c r="D28" s="419" t="s">
        <v>1266</v>
      </c>
      <c r="E28" s="419"/>
      <c r="F28" s="419"/>
      <c r="G28" s="419"/>
      <c r="H28" s="419"/>
      <c r="I28" s="419"/>
      <c r="J28" s="419"/>
      <c r="K28" s="211"/>
    </row>
    <row r="29" spans="2:11" s="1" customFormat="1" ht="12.75" customHeight="1">
      <c r="B29" s="214"/>
      <c r="C29" s="215"/>
      <c r="D29" s="215"/>
      <c r="E29" s="215"/>
      <c r="F29" s="215"/>
      <c r="G29" s="215"/>
      <c r="H29" s="215"/>
      <c r="I29" s="215"/>
      <c r="J29" s="215"/>
      <c r="K29" s="211"/>
    </row>
    <row r="30" spans="2:11" s="1" customFormat="1" ht="15" customHeight="1">
      <c r="B30" s="214"/>
      <c r="C30" s="215"/>
      <c r="D30" s="419" t="s">
        <v>1267</v>
      </c>
      <c r="E30" s="419"/>
      <c r="F30" s="419"/>
      <c r="G30" s="419"/>
      <c r="H30" s="419"/>
      <c r="I30" s="419"/>
      <c r="J30" s="419"/>
      <c r="K30" s="211"/>
    </row>
    <row r="31" spans="2:11" s="1" customFormat="1" ht="15" customHeight="1">
      <c r="B31" s="214"/>
      <c r="C31" s="215"/>
      <c r="D31" s="419" t="s">
        <v>1268</v>
      </c>
      <c r="E31" s="419"/>
      <c r="F31" s="419"/>
      <c r="G31" s="419"/>
      <c r="H31" s="419"/>
      <c r="I31" s="419"/>
      <c r="J31" s="419"/>
      <c r="K31" s="211"/>
    </row>
    <row r="32" spans="2:11" s="1" customFormat="1" ht="12.75" customHeight="1">
      <c r="B32" s="214"/>
      <c r="C32" s="215"/>
      <c r="D32" s="215"/>
      <c r="E32" s="215"/>
      <c r="F32" s="215"/>
      <c r="G32" s="215"/>
      <c r="H32" s="215"/>
      <c r="I32" s="215"/>
      <c r="J32" s="215"/>
      <c r="K32" s="211"/>
    </row>
    <row r="33" spans="2:11" s="1" customFormat="1" ht="15" customHeight="1">
      <c r="B33" s="214"/>
      <c r="C33" s="215"/>
      <c r="D33" s="419" t="s">
        <v>1269</v>
      </c>
      <c r="E33" s="419"/>
      <c r="F33" s="419"/>
      <c r="G33" s="419"/>
      <c r="H33" s="419"/>
      <c r="I33" s="419"/>
      <c r="J33" s="419"/>
      <c r="K33" s="211"/>
    </row>
    <row r="34" spans="2:11" s="1" customFormat="1" ht="15" customHeight="1">
      <c r="B34" s="214"/>
      <c r="C34" s="215"/>
      <c r="D34" s="419" t="s">
        <v>1270</v>
      </c>
      <c r="E34" s="419"/>
      <c r="F34" s="419"/>
      <c r="G34" s="419"/>
      <c r="H34" s="419"/>
      <c r="I34" s="419"/>
      <c r="J34" s="419"/>
      <c r="K34" s="211"/>
    </row>
    <row r="35" spans="2:11" s="1" customFormat="1" ht="15" customHeight="1">
      <c r="B35" s="214"/>
      <c r="C35" s="215"/>
      <c r="D35" s="419" t="s">
        <v>1271</v>
      </c>
      <c r="E35" s="419"/>
      <c r="F35" s="419"/>
      <c r="G35" s="419"/>
      <c r="H35" s="419"/>
      <c r="I35" s="419"/>
      <c r="J35" s="419"/>
      <c r="K35" s="211"/>
    </row>
    <row r="36" spans="2:11" s="1" customFormat="1" ht="15" customHeight="1">
      <c r="B36" s="214"/>
      <c r="C36" s="215"/>
      <c r="D36" s="213"/>
      <c r="E36" s="216" t="s">
        <v>116</v>
      </c>
      <c r="F36" s="213"/>
      <c r="G36" s="419" t="s">
        <v>1272</v>
      </c>
      <c r="H36" s="419"/>
      <c r="I36" s="419"/>
      <c r="J36" s="419"/>
      <c r="K36" s="211"/>
    </row>
    <row r="37" spans="2:11" s="1" customFormat="1" ht="30.75" customHeight="1">
      <c r="B37" s="214"/>
      <c r="C37" s="215"/>
      <c r="D37" s="213"/>
      <c r="E37" s="216" t="s">
        <v>1273</v>
      </c>
      <c r="F37" s="213"/>
      <c r="G37" s="419" t="s">
        <v>1274</v>
      </c>
      <c r="H37" s="419"/>
      <c r="I37" s="419"/>
      <c r="J37" s="419"/>
      <c r="K37" s="211"/>
    </row>
    <row r="38" spans="2:11" s="1" customFormat="1" ht="15" customHeight="1">
      <c r="B38" s="214"/>
      <c r="C38" s="215"/>
      <c r="D38" s="213"/>
      <c r="E38" s="216" t="s">
        <v>51</v>
      </c>
      <c r="F38" s="213"/>
      <c r="G38" s="419" t="s">
        <v>1275</v>
      </c>
      <c r="H38" s="419"/>
      <c r="I38" s="419"/>
      <c r="J38" s="419"/>
      <c r="K38" s="211"/>
    </row>
    <row r="39" spans="2:11" s="1" customFormat="1" ht="15" customHeight="1">
      <c r="B39" s="214"/>
      <c r="C39" s="215"/>
      <c r="D39" s="213"/>
      <c r="E39" s="216" t="s">
        <v>52</v>
      </c>
      <c r="F39" s="213"/>
      <c r="G39" s="419" t="s">
        <v>1276</v>
      </c>
      <c r="H39" s="419"/>
      <c r="I39" s="419"/>
      <c r="J39" s="419"/>
      <c r="K39" s="211"/>
    </row>
    <row r="40" spans="2:11" s="1" customFormat="1" ht="15" customHeight="1">
      <c r="B40" s="214"/>
      <c r="C40" s="215"/>
      <c r="D40" s="213"/>
      <c r="E40" s="216" t="s">
        <v>117</v>
      </c>
      <c r="F40" s="213"/>
      <c r="G40" s="419" t="s">
        <v>1277</v>
      </c>
      <c r="H40" s="419"/>
      <c r="I40" s="419"/>
      <c r="J40" s="419"/>
      <c r="K40" s="211"/>
    </row>
    <row r="41" spans="2:11" s="1" customFormat="1" ht="15" customHeight="1">
      <c r="B41" s="214"/>
      <c r="C41" s="215"/>
      <c r="D41" s="213"/>
      <c r="E41" s="216" t="s">
        <v>118</v>
      </c>
      <c r="F41" s="213"/>
      <c r="G41" s="419" t="s">
        <v>1278</v>
      </c>
      <c r="H41" s="419"/>
      <c r="I41" s="419"/>
      <c r="J41" s="419"/>
      <c r="K41" s="211"/>
    </row>
    <row r="42" spans="2:11" s="1" customFormat="1" ht="15" customHeight="1">
      <c r="B42" s="214"/>
      <c r="C42" s="215"/>
      <c r="D42" s="213"/>
      <c r="E42" s="216" t="s">
        <v>1279</v>
      </c>
      <c r="F42" s="213"/>
      <c r="G42" s="419" t="s">
        <v>1280</v>
      </c>
      <c r="H42" s="419"/>
      <c r="I42" s="419"/>
      <c r="J42" s="419"/>
      <c r="K42" s="211"/>
    </row>
    <row r="43" spans="2:11" s="1" customFormat="1" ht="15" customHeight="1">
      <c r="B43" s="214"/>
      <c r="C43" s="215"/>
      <c r="D43" s="213"/>
      <c r="E43" s="216"/>
      <c r="F43" s="213"/>
      <c r="G43" s="419" t="s">
        <v>1281</v>
      </c>
      <c r="H43" s="419"/>
      <c r="I43" s="419"/>
      <c r="J43" s="419"/>
      <c r="K43" s="211"/>
    </row>
    <row r="44" spans="2:11" s="1" customFormat="1" ht="15" customHeight="1">
      <c r="B44" s="214"/>
      <c r="C44" s="215"/>
      <c r="D44" s="213"/>
      <c r="E44" s="216" t="s">
        <v>1282</v>
      </c>
      <c r="F44" s="213"/>
      <c r="G44" s="419" t="s">
        <v>1283</v>
      </c>
      <c r="H44" s="419"/>
      <c r="I44" s="419"/>
      <c r="J44" s="419"/>
      <c r="K44" s="211"/>
    </row>
    <row r="45" spans="2:11" s="1" customFormat="1" ht="15" customHeight="1">
      <c r="B45" s="214"/>
      <c r="C45" s="215"/>
      <c r="D45" s="213"/>
      <c r="E45" s="216" t="s">
        <v>120</v>
      </c>
      <c r="F45" s="213"/>
      <c r="G45" s="419" t="s">
        <v>1284</v>
      </c>
      <c r="H45" s="419"/>
      <c r="I45" s="419"/>
      <c r="J45" s="419"/>
      <c r="K45" s="211"/>
    </row>
    <row r="46" spans="2:11" s="1" customFormat="1" ht="12.75" customHeight="1">
      <c r="B46" s="214"/>
      <c r="C46" s="215"/>
      <c r="D46" s="213"/>
      <c r="E46" s="213"/>
      <c r="F46" s="213"/>
      <c r="G46" s="213"/>
      <c r="H46" s="213"/>
      <c r="I46" s="213"/>
      <c r="J46" s="213"/>
      <c r="K46" s="211"/>
    </row>
    <row r="47" spans="2:11" s="1" customFormat="1" ht="15" customHeight="1">
      <c r="B47" s="214"/>
      <c r="C47" s="215"/>
      <c r="D47" s="419" t="s">
        <v>1285</v>
      </c>
      <c r="E47" s="419"/>
      <c r="F47" s="419"/>
      <c r="G47" s="419"/>
      <c r="H47" s="419"/>
      <c r="I47" s="419"/>
      <c r="J47" s="419"/>
      <c r="K47" s="211"/>
    </row>
    <row r="48" spans="2:11" s="1" customFormat="1" ht="15" customHeight="1">
      <c r="B48" s="214"/>
      <c r="C48" s="215"/>
      <c r="D48" s="215"/>
      <c r="E48" s="419" t="s">
        <v>1286</v>
      </c>
      <c r="F48" s="419"/>
      <c r="G48" s="419"/>
      <c r="H48" s="419"/>
      <c r="I48" s="419"/>
      <c r="J48" s="419"/>
      <c r="K48" s="211"/>
    </row>
    <row r="49" spans="2:11" s="1" customFormat="1" ht="15" customHeight="1">
      <c r="B49" s="214"/>
      <c r="C49" s="215"/>
      <c r="D49" s="215"/>
      <c r="E49" s="419" t="s">
        <v>1287</v>
      </c>
      <c r="F49" s="419"/>
      <c r="G49" s="419"/>
      <c r="H49" s="419"/>
      <c r="I49" s="419"/>
      <c r="J49" s="419"/>
      <c r="K49" s="211"/>
    </row>
    <row r="50" spans="2:11" s="1" customFormat="1" ht="15" customHeight="1">
      <c r="B50" s="214"/>
      <c r="C50" s="215"/>
      <c r="D50" s="215"/>
      <c r="E50" s="419" t="s">
        <v>1288</v>
      </c>
      <c r="F50" s="419"/>
      <c r="G50" s="419"/>
      <c r="H50" s="419"/>
      <c r="I50" s="419"/>
      <c r="J50" s="419"/>
      <c r="K50" s="211"/>
    </row>
    <row r="51" spans="2:11" s="1" customFormat="1" ht="15" customHeight="1">
      <c r="B51" s="214"/>
      <c r="C51" s="215"/>
      <c r="D51" s="419" t="s">
        <v>1289</v>
      </c>
      <c r="E51" s="419"/>
      <c r="F51" s="419"/>
      <c r="G51" s="419"/>
      <c r="H51" s="419"/>
      <c r="I51" s="419"/>
      <c r="J51" s="419"/>
      <c r="K51" s="211"/>
    </row>
    <row r="52" spans="2:11" s="1" customFormat="1" ht="25.5" customHeight="1">
      <c r="B52" s="210"/>
      <c r="C52" s="420" t="s">
        <v>1290</v>
      </c>
      <c r="D52" s="420"/>
      <c r="E52" s="420"/>
      <c r="F52" s="420"/>
      <c r="G52" s="420"/>
      <c r="H52" s="420"/>
      <c r="I52" s="420"/>
      <c r="J52" s="420"/>
      <c r="K52" s="211"/>
    </row>
    <row r="53" spans="2:11" s="1" customFormat="1" ht="5.25" customHeight="1">
      <c r="B53" s="210"/>
      <c r="C53" s="212"/>
      <c r="D53" s="212"/>
      <c r="E53" s="212"/>
      <c r="F53" s="212"/>
      <c r="G53" s="212"/>
      <c r="H53" s="212"/>
      <c r="I53" s="212"/>
      <c r="J53" s="212"/>
      <c r="K53" s="211"/>
    </row>
    <row r="54" spans="2:11" s="1" customFormat="1" ht="15" customHeight="1">
      <c r="B54" s="210"/>
      <c r="C54" s="419" t="s">
        <v>1291</v>
      </c>
      <c r="D54" s="419"/>
      <c r="E54" s="419"/>
      <c r="F54" s="419"/>
      <c r="G54" s="419"/>
      <c r="H54" s="419"/>
      <c r="I54" s="419"/>
      <c r="J54" s="419"/>
      <c r="K54" s="211"/>
    </row>
    <row r="55" spans="2:11" s="1" customFormat="1" ht="15" customHeight="1">
      <c r="B55" s="210"/>
      <c r="C55" s="419" t="s">
        <v>1292</v>
      </c>
      <c r="D55" s="419"/>
      <c r="E55" s="419"/>
      <c r="F55" s="419"/>
      <c r="G55" s="419"/>
      <c r="H55" s="419"/>
      <c r="I55" s="419"/>
      <c r="J55" s="419"/>
      <c r="K55" s="211"/>
    </row>
    <row r="56" spans="2:11" s="1" customFormat="1" ht="12.75" customHeight="1">
      <c r="B56" s="210"/>
      <c r="C56" s="213"/>
      <c r="D56" s="213"/>
      <c r="E56" s="213"/>
      <c r="F56" s="213"/>
      <c r="G56" s="213"/>
      <c r="H56" s="213"/>
      <c r="I56" s="213"/>
      <c r="J56" s="213"/>
      <c r="K56" s="211"/>
    </row>
    <row r="57" spans="2:11" s="1" customFormat="1" ht="15" customHeight="1">
      <c r="B57" s="210"/>
      <c r="C57" s="419" t="s">
        <v>1293</v>
      </c>
      <c r="D57" s="419"/>
      <c r="E57" s="419"/>
      <c r="F57" s="419"/>
      <c r="G57" s="419"/>
      <c r="H57" s="419"/>
      <c r="I57" s="419"/>
      <c r="J57" s="419"/>
      <c r="K57" s="211"/>
    </row>
    <row r="58" spans="2:11" s="1" customFormat="1" ht="15" customHeight="1">
      <c r="B58" s="210"/>
      <c r="C58" s="215"/>
      <c r="D58" s="419" t="s">
        <v>1294</v>
      </c>
      <c r="E58" s="419"/>
      <c r="F58" s="419"/>
      <c r="G58" s="419"/>
      <c r="H58" s="419"/>
      <c r="I58" s="419"/>
      <c r="J58" s="419"/>
      <c r="K58" s="211"/>
    </row>
    <row r="59" spans="2:11" s="1" customFormat="1" ht="15" customHeight="1">
      <c r="B59" s="210"/>
      <c r="C59" s="215"/>
      <c r="D59" s="419" t="s">
        <v>1295</v>
      </c>
      <c r="E59" s="419"/>
      <c r="F59" s="419"/>
      <c r="G59" s="419"/>
      <c r="H59" s="419"/>
      <c r="I59" s="419"/>
      <c r="J59" s="419"/>
      <c r="K59" s="211"/>
    </row>
    <row r="60" spans="2:11" s="1" customFormat="1" ht="15" customHeight="1">
      <c r="B60" s="210"/>
      <c r="C60" s="215"/>
      <c r="D60" s="419" t="s">
        <v>1296</v>
      </c>
      <c r="E60" s="419"/>
      <c r="F60" s="419"/>
      <c r="G60" s="419"/>
      <c r="H60" s="419"/>
      <c r="I60" s="419"/>
      <c r="J60" s="419"/>
      <c r="K60" s="211"/>
    </row>
    <row r="61" spans="2:11" s="1" customFormat="1" ht="15" customHeight="1">
      <c r="B61" s="210"/>
      <c r="C61" s="215"/>
      <c r="D61" s="419" t="s">
        <v>1297</v>
      </c>
      <c r="E61" s="419"/>
      <c r="F61" s="419"/>
      <c r="G61" s="419"/>
      <c r="H61" s="419"/>
      <c r="I61" s="419"/>
      <c r="J61" s="419"/>
      <c r="K61" s="211"/>
    </row>
    <row r="62" spans="2:11" s="1" customFormat="1" ht="15" customHeight="1">
      <c r="B62" s="210"/>
      <c r="C62" s="215"/>
      <c r="D62" s="421" t="s">
        <v>1298</v>
      </c>
      <c r="E62" s="421"/>
      <c r="F62" s="421"/>
      <c r="G62" s="421"/>
      <c r="H62" s="421"/>
      <c r="I62" s="421"/>
      <c r="J62" s="421"/>
      <c r="K62" s="211"/>
    </row>
    <row r="63" spans="2:11" s="1" customFormat="1" ht="15" customHeight="1">
      <c r="B63" s="210"/>
      <c r="C63" s="215"/>
      <c r="D63" s="419" t="s">
        <v>1299</v>
      </c>
      <c r="E63" s="419"/>
      <c r="F63" s="419"/>
      <c r="G63" s="419"/>
      <c r="H63" s="419"/>
      <c r="I63" s="419"/>
      <c r="J63" s="419"/>
      <c r="K63" s="211"/>
    </row>
    <row r="64" spans="2:11" s="1" customFormat="1" ht="12.75" customHeight="1">
      <c r="B64" s="210"/>
      <c r="C64" s="215"/>
      <c r="D64" s="215"/>
      <c r="E64" s="218"/>
      <c r="F64" s="215"/>
      <c r="G64" s="215"/>
      <c r="H64" s="215"/>
      <c r="I64" s="215"/>
      <c r="J64" s="215"/>
      <c r="K64" s="211"/>
    </row>
    <row r="65" spans="2:11" s="1" customFormat="1" ht="15" customHeight="1">
      <c r="B65" s="210"/>
      <c r="C65" s="215"/>
      <c r="D65" s="419" t="s">
        <v>1300</v>
      </c>
      <c r="E65" s="419"/>
      <c r="F65" s="419"/>
      <c r="G65" s="419"/>
      <c r="H65" s="419"/>
      <c r="I65" s="419"/>
      <c r="J65" s="419"/>
      <c r="K65" s="211"/>
    </row>
    <row r="66" spans="2:11" s="1" customFormat="1" ht="15" customHeight="1">
      <c r="B66" s="210"/>
      <c r="C66" s="215"/>
      <c r="D66" s="421" t="s">
        <v>1301</v>
      </c>
      <c r="E66" s="421"/>
      <c r="F66" s="421"/>
      <c r="G66" s="421"/>
      <c r="H66" s="421"/>
      <c r="I66" s="421"/>
      <c r="J66" s="421"/>
      <c r="K66" s="211"/>
    </row>
    <row r="67" spans="2:11" s="1" customFormat="1" ht="15" customHeight="1">
      <c r="B67" s="210"/>
      <c r="C67" s="215"/>
      <c r="D67" s="419" t="s">
        <v>1302</v>
      </c>
      <c r="E67" s="419"/>
      <c r="F67" s="419"/>
      <c r="G67" s="419"/>
      <c r="H67" s="419"/>
      <c r="I67" s="419"/>
      <c r="J67" s="419"/>
      <c r="K67" s="211"/>
    </row>
    <row r="68" spans="2:11" s="1" customFormat="1" ht="15" customHeight="1">
      <c r="B68" s="210"/>
      <c r="C68" s="215"/>
      <c r="D68" s="419" t="s">
        <v>1303</v>
      </c>
      <c r="E68" s="419"/>
      <c r="F68" s="419"/>
      <c r="G68" s="419"/>
      <c r="H68" s="419"/>
      <c r="I68" s="419"/>
      <c r="J68" s="419"/>
      <c r="K68" s="211"/>
    </row>
    <row r="69" spans="2:11" s="1" customFormat="1" ht="15" customHeight="1">
      <c r="B69" s="210"/>
      <c r="C69" s="215"/>
      <c r="D69" s="419" t="s">
        <v>1304</v>
      </c>
      <c r="E69" s="419"/>
      <c r="F69" s="419"/>
      <c r="G69" s="419"/>
      <c r="H69" s="419"/>
      <c r="I69" s="419"/>
      <c r="J69" s="419"/>
      <c r="K69" s="211"/>
    </row>
    <row r="70" spans="2:11" s="1" customFormat="1" ht="15" customHeight="1">
      <c r="B70" s="210"/>
      <c r="C70" s="215"/>
      <c r="D70" s="419" t="s">
        <v>1305</v>
      </c>
      <c r="E70" s="419"/>
      <c r="F70" s="419"/>
      <c r="G70" s="419"/>
      <c r="H70" s="419"/>
      <c r="I70" s="419"/>
      <c r="J70" s="419"/>
      <c r="K70" s="211"/>
    </row>
    <row r="71" spans="2:11" s="1" customFormat="1" ht="12.75" customHeight="1">
      <c r="B71" s="219"/>
      <c r="C71" s="220"/>
      <c r="D71" s="220"/>
      <c r="E71" s="220"/>
      <c r="F71" s="220"/>
      <c r="G71" s="220"/>
      <c r="H71" s="220"/>
      <c r="I71" s="220"/>
      <c r="J71" s="220"/>
      <c r="K71" s="221"/>
    </row>
    <row r="72" spans="2:11" s="1" customFormat="1" ht="18.75" customHeight="1">
      <c r="B72" s="222"/>
      <c r="C72" s="222"/>
      <c r="D72" s="222"/>
      <c r="E72" s="222"/>
      <c r="F72" s="222"/>
      <c r="G72" s="222"/>
      <c r="H72" s="222"/>
      <c r="I72" s="222"/>
      <c r="J72" s="222"/>
      <c r="K72" s="223"/>
    </row>
    <row r="73" spans="2:11" s="1" customFormat="1" ht="18.75" customHeight="1">
      <c r="B73" s="223"/>
      <c r="C73" s="223"/>
      <c r="D73" s="223"/>
      <c r="E73" s="223"/>
      <c r="F73" s="223"/>
      <c r="G73" s="223"/>
      <c r="H73" s="223"/>
      <c r="I73" s="223"/>
      <c r="J73" s="223"/>
      <c r="K73" s="223"/>
    </row>
    <row r="74" spans="2:11" s="1" customFormat="1" ht="7.5" customHeight="1">
      <c r="B74" s="224"/>
      <c r="C74" s="225"/>
      <c r="D74" s="225"/>
      <c r="E74" s="225"/>
      <c r="F74" s="225"/>
      <c r="G74" s="225"/>
      <c r="H74" s="225"/>
      <c r="I74" s="225"/>
      <c r="J74" s="225"/>
      <c r="K74" s="226"/>
    </row>
    <row r="75" spans="2:11" s="1" customFormat="1" ht="45" customHeight="1">
      <c r="B75" s="227"/>
      <c r="C75" s="414" t="s">
        <v>1306</v>
      </c>
      <c r="D75" s="414"/>
      <c r="E75" s="414"/>
      <c r="F75" s="414"/>
      <c r="G75" s="414"/>
      <c r="H75" s="414"/>
      <c r="I75" s="414"/>
      <c r="J75" s="414"/>
      <c r="K75" s="228"/>
    </row>
    <row r="76" spans="2:11" s="1" customFormat="1" ht="17.25" customHeight="1">
      <c r="B76" s="227"/>
      <c r="C76" s="229" t="s">
        <v>1307</v>
      </c>
      <c r="D76" s="229"/>
      <c r="E76" s="229"/>
      <c r="F76" s="229" t="s">
        <v>1308</v>
      </c>
      <c r="G76" s="230"/>
      <c r="H76" s="229" t="s">
        <v>52</v>
      </c>
      <c r="I76" s="229" t="s">
        <v>55</v>
      </c>
      <c r="J76" s="229" t="s">
        <v>1309</v>
      </c>
      <c r="K76" s="228"/>
    </row>
    <row r="77" spans="2:11" s="1" customFormat="1" ht="17.25" customHeight="1">
      <c r="B77" s="227"/>
      <c r="C77" s="231" t="s">
        <v>1310</v>
      </c>
      <c r="D77" s="231"/>
      <c r="E77" s="231"/>
      <c r="F77" s="232" t="s">
        <v>1311</v>
      </c>
      <c r="G77" s="233"/>
      <c r="H77" s="231"/>
      <c r="I77" s="231"/>
      <c r="J77" s="231" t="s">
        <v>1312</v>
      </c>
      <c r="K77" s="228"/>
    </row>
    <row r="78" spans="2:11" s="1" customFormat="1" ht="5.25" customHeight="1">
      <c r="B78" s="227"/>
      <c r="C78" s="234"/>
      <c r="D78" s="234"/>
      <c r="E78" s="234"/>
      <c r="F78" s="234"/>
      <c r="G78" s="235"/>
      <c r="H78" s="234"/>
      <c r="I78" s="234"/>
      <c r="J78" s="234"/>
      <c r="K78" s="228"/>
    </row>
    <row r="79" spans="2:11" s="1" customFormat="1" ht="15" customHeight="1">
      <c r="B79" s="227"/>
      <c r="C79" s="216" t="s">
        <v>51</v>
      </c>
      <c r="D79" s="236"/>
      <c r="E79" s="236"/>
      <c r="F79" s="237" t="s">
        <v>1313</v>
      </c>
      <c r="G79" s="238"/>
      <c r="H79" s="216" t="s">
        <v>1314</v>
      </c>
      <c r="I79" s="216" t="s">
        <v>1315</v>
      </c>
      <c r="J79" s="216">
        <v>20</v>
      </c>
      <c r="K79" s="228"/>
    </row>
    <row r="80" spans="2:11" s="1" customFormat="1" ht="15" customHeight="1">
      <c r="B80" s="227"/>
      <c r="C80" s="216" t="s">
        <v>1316</v>
      </c>
      <c r="D80" s="216"/>
      <c r="E80" s="216"/>
      <c r="F80" s="237" t="s">
        <v>1313</v>
      </c>
      <c r="G80" s="238"/>
      <c r="H80" s="216" t="s">
        <v>1317</v>
      </c>
      <c r="I80" s="216" t="s">
        <v>1315</v>
      </c>
      <c r="J80" s="216">
        <v>120</v>
      </c>
      <c r="K80" s="228"/>
    </row>
    <row r="81" spans="2:11" s="1" customFormat="1" ht="15" customHeight="1">
      <c r="B81" s="239"/>
      <c r="C81" s="216" t="s">
        <v>1318</v>
      </c>
      <c r="D81" s="216"/>
      <c r="E81" s="216"/>
      <c r="F81" s="237" t="s">
        <v>1319</v>
      </c>
      <c r="G81" s="238"/>
      <c r="H81" s="216" t="s">
        <v>1320</v>
      </c>
      <c r="I81" s="216" t="s">
        <v>1315</v>
      </c>
      <c r="J81" s="216">
        <v>50</v>
      </c>
      <c r="K81" s="228"/>
    </row>
    <row r="82" spans="2:11" s="1" customFormat="1" ht="15" customHeight="1">
      <c r="B82" s="239"/>
      <c r="C82" s="216" t="s">
        <v>1321</v>
      </c>
      <c r="D82" s="216"/>
      <c r="E82" s="216"/>
      <c r="F82" s="237" t="s">
        <v>1313</v>
      </c>
      <c r="G82" s="238"/>
      <c r="H82" s="216" t="s">
        <v>1322</v>
      </c>
      <c r="I82" s="216" t="s">
        <v>1323</v>
      </c>
      <c r="J82" s="216"/>
      <c r="K82" s="228"/>
    </row>
    <row r="83" spans="2:11" s="1" customFormat="1" ht="15" customHeight="1">
      <c r="B83" s="239"/>
      <c r="C83" s="240" t="s">
        <v>1324</v>
      </c>
      <c r="D83" s="240"/>
      <c r="E83" s="240"/>
      <c r="F83" s="241" t="s">
        <v>1319</v>
      </c>
      <c r="G83" s="240"/>
      <c r="H83" s="240" t="s">
        <v>1325</v>
      </c>
      <c r="I83" s="240" t="s">
        <v>1315</v>
      </c>
      <c r="J83" s="240">
        <v>15</v>
      </c>
      <c r="K83" s="228"/>
    </row>
    <row r="84" spans="2:11" s="1" customFormat="1" ht="15" customHeight="1">
      <c r="B84" s="239"/>
      <c r="C84" s="240" t="s">
        <v>1326</v>
      </c>
      <c r="D84" s="240"/>
      <c r="E84" s="240"/>
      <c r="F84" s="241" t="s">
        <v>1319</v>
      </c>
      <c r="G84" s="240"/>
      <c r="H84" s="240" t="s">
        <v>1327</v>
      </c>
      <c r="I84" s="240" t="s">
        <v>1315</v>
      </c>
      <c r="J84" s="240">
        <v>15</v>
      </c>
      <c r="K84" s="228"/>
    </row>
    <row r="85" spans="2:11" s="1" customFormat="1" ht="15" customHeight="1">
      <c r="B85" s="239"/>
      <c r="C85" s="240" t="s">
        <v>1328</v>
      </c>
      <c r="D85" s="240"/>
      <c r="E85" s="240"/>
      <c r="F85" s="241" t="s">
        <v>1319</v>
      </c>
      <c r="G85" s="240"/>
      <c r="H85" s="240" t="s">
        <v>1329</v>
      </c>
      <c r="I85" s="240" t="s">
        <v>1315</v>
      </c>
      <c r="J85" s="240">
        <v>20</v>
      </c>
      <c r="K85" s="228"/>
    </row>
    <row r="86" spans="2:11" s="1" customFormat="1" ht="15" customHeight="1">
      <c r="B86" s="239"/>
      <c r="C86" s="240" t="s">
        <v>1330</v>
      </c>
      <c r="D86" s="240"/>
      <c r="E86" s="240"/>
      <c r="F86" s="241" t="s">
        <v>1319</v>
      </c>
      <c r="G86" s="240"/>
      <c r="H86" s="240" t="s">
        <v>1331</v>
      </c>
      <c r="I86" s="240" t="s">
        <v>1315</v>
      </c>
      <c r="J86" s="240">
        <v>20</v>
      </c>
      <c r="K86" s="228"/>
    </row>
    <row r="87" spans="2:11" s="1" customFormat="1" ht="15" customHeight="1">
      <c r="B87" s="239"/>
      <c r="C87" s="216" t="s">
        <v>1332</v>
      </c>
      <c r="D87" s="216"/>
      <c r="E87" s="216"/>
      <c r="F87" s="237" t="s">
        <v>1319</v>
      </c>
      <c r="G87" s="238"/>
      <c r="H87" s="216" t="s">
        <v>1333</v>
      </c>
      <c r="I87" s="216" t="s">
        <v>1315</v>
      </c>
      <c r="J87" s="216">
        <v>50</v>
      </c>
      <c r="K87" s="228"/>
    </row>
    <row r="88" spans="2:11" s="1" customFormat="1" ht="15" customHeight="1">
      <c r="B88" s="239"/>
      <c r="C88" s="216" t="s">
        <v>1334</v>
      </c>
      <c r="D88" s="216"/>
      <c r="E88" s="216"/>
      <c r="F88" s="237" t="s">
        <v>1319</v>
      </c>
      <c r="G88" s="238"/>
      <c r="H88" s="216" t="s">
        <v>1335</v>
      </c>
      <c r="I88" s="216" t="s">
        <v>1315</v>
      </c>
      <c r="J88" s="216">
        <v>20</v>
      </c>
      <c r="K88" s="228"/>
    </row>
    <row r="89" spans="2:11" s="1" customFormat="1" ht="15" customHeight="1">
      <c r="B89" s="239"/>
      <c r="C89" s="216" t="s">
        <v>1336</v>
      </c>
      <c r="D89" s="216"/>
      <c r="E89" s="216"/>
      <c r="F89" s="237" t="s">
        <v>1319</v>
      </c>
      <c r="G89" s="238"/>
      <c r="H89" s="216" t="s">
        <v>1337</v>
      </c>
      <c r="I89" s="216" t="s">
        <v>1315</v>
      </c>
      <c r="J89" s="216">
        <v>20</v>
      </c>
      <c r="K89" s="228"/>
    </row>
    <row r="90" spans="2:11" s="1" customFormat="1" ht="15" customHeight="1">
      <c r="B90" s="239"/>
      <c r="C90" s="216" t="s">
        <v>1338</v>
      </c>
      <c r="D90" s="216"/>
      <c r="E90" s="216"/>
      <c r="F90" s="237" t="s">
        <v>1319</v>
      </c>
      <c r="G90" s="238"/>
      <c r="H90" s="216" t="s">
        <v>1339</v>
      </c>
      <c r="I90" s="216" t="s">
        <v>1315</v>
      </c>
      <c r="J90" s="216">
        <v>50</v>
      </c>
      <c r="K90" s="228"/>
    </row>
    <row r="91" spans="2:11" s="1" customFormat="1" ht="15" customHeight="1">
      <c r="B91" s="239"/>
      <c r="C91" s="216" t="s">
        <v>1340</v>
      </c>
      <c r="D91" s="216"/>
      <c r="E91" s="216"/>
      <c r="F91" s="237" t="s">
        <v>1319</v>
      </c>
      <c r="G91" s="238"/>
      <c r="H91" s="216" t="s">
        <v>1340</v>
      </c>
      <c r="I91" s="216" t="s">
        <v>1315</v>
      </c>
      <c r="J91" s="216">
        <v>50</v>
      </c>
      <c r="K91" s="228"/>
    </row>
    <row r="92" spans="2:11" s="1" customFormat="1" ht="15" customHeight="1">
      <c r="B92" s="239"/>
      <c r="C92" s="216" t="s">
        <v>1341</v>
      </c>
      <c r="D92" s="216"/>
      <c r="E92" s="216"/>
      <c r="F92" s="237" t="s">
        <v>1319</v>
      </c>
      <c r="G92" s="238"/>
      <c r="H92" s="216" t="s">
        <v>1342</v>
      </c>
      <c r="I92" s="216" t="s">
        <v>1315</v>
      </c>
      <c r="J92" s="216">
        <v>255</v>
      </c>
      <c r="K92" s="228"/>
    </row>
    <row r="93" spans="2:11" s="1" customFormat="1" ht="15" customHeight="1">
      <c r="B93" s="239"/>
      <c r="C93" s="216" t="s">
        <v>1343</v>
      </c>
      <c r="D93" s="216"/>
      <c r="E93" s="216"/>
      <c r="F93" s="237" t="s">
        <v>1313</v>
      </c>
      <c r="G93" s="238"/>
      <c r="H93" s="216" t="s">
        <v>1344</v>
      </c>
      <c r="I93" s="216" t="s">
        <v>1345</v>
      </c>
      <c r="J93" s="216"/>
      <c r="K93" s="228"/>
    </row>
    <row r="94" spans="2:11" s="1" customFormat="1" ht="15" customHeight="1">
      <c r="B94" s="239"/>
      <c r="C94" s="216" t="s">
        <v>1346</v>
      </c>
      <c r="D94" s="216"/>
      <c r="E94" s="216"/>
      <c r="F94" s="237" t="s">
        <v>1313</v>
      </c>
      <c r="G94" s="238"/>
      <c r="H94" s="216" t="s">
        <v>1347</v>
      </c>
      <c r="I94" s="216" t="s">
        <v>1348</v>
      </c>
      <c r="J94" s="216"/>
      <c r="K94" s="228"/>
    </row>
    <row r="95" spans="2:11" s="1" customFormat="1" ht="15" customHeight="1">
      <c r="B95" s="239"/>
      <c r="C95" s="216" t="s">
        <v>1349</v>
      </c>
      <c r="D95" s="216"/>
      <c r="E95" s="216"/>
      <c r="F95" s="237" t="s">
        <v>1313</v>
      </c>
      <c r="G95" s="238"/>
      <c r="H95" s="216" t="s">
        <v>1349</v>
      </c>
      <c r="I95" s="216" t="s">
        <v>1348</v>
      </c>
      <c r="J95" s="216"/>
      <c r="K95" s="228"/>
    </row>
    <row r="96" spans="2:11" s="1" customFormat="1" ht="15" customHeight="1">
      <c r="B96" s="239"/>
      <c r="C96" s="216" t="s">
        <v>36</v>
      </c>
      <c r="D96" s="216"/>
      <c r="E96" s="216"/>
      <c r="F96" s="237" t="s">
        <v>1313</v>
      </c>
      <c r="G96" s="238"/>
      <c r="H96" s="216" t="s">
        <v>1350</v>
      </c>
      <c r="I96" s="216" t="s">
        <v>1348</v>
      </c>
      <c r="J96" s="216"/>
      <c r="K96" s="228"/>
    </row>
    <row r="97" spans="2:11" s="1" customFormat="1" ht="15" customHeight="1">
      <c r="B97" s="239"/>
      <c r="C97" s="216" t="s">
        <v>46</v>
      </c>
      <c r="D97" s="216"/>
      <c r="E97" s="216"/>
      <c r="F97" s="237" t="s">
        <v>1313</v>
      </c>
      <c r="G97" s="238"/>
      <c r="H97" s="216" t="s">
        <v>1351</v>
      </c>
      <c r="I97" s="216" t="s">
        <v>1348</v>
      </c>
      <c r="J97" s="216"/>
      <c r="K97" s="228"/>
    </row>
    <row r="98" spans="2:11" s="1" customFormat="1" ht="15" customHeight="1">
      <c r="B98" s="242"/>
      <c r="C98" s="243"/>
      <c r="D98" s="243"/>
      <c r="E98" s="243"/>
      <c r="F98" s="243"/>
      <c r="G98" s="243"/>
      <c r="H98" s="243"/>
      <c r="I98" s="243"/>
      <c r="J98" s="243"/>
      <c r="K98" s="244"/>
    </row>
    <row r="99" spans="2:11" s="1" customFormat="1" ht="18.75" customHeight="1">
      <c r="B99" s="245"/>
      <c r="C99" s="246"/>
      <c r="D99" s="246"/>
      <c r="E99" s="246"/>
      <c r="F99" s="246"/>
      <c r="G99" s="246"/>
      <c r="H99" s="246"/>
      <c r="I99" s="246"/>
      <c r="J99" s="246"/>
      <c r="K99" s="245"/>
    </row>
    <row r="100" spans="2:11" s="1" customFormat="1" ht="18.75" customHeight="1"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</row>
    <row r="101" spans="2:11" s="1" customFormat="1" ht="7.5" customHeight="1">
      <c r="B101" s="224"/>
      <c r="C101" s="225"/>
      <c r="D101" s="225"/>
      <c r="E101" s="225"/>
      <c r="F101" s="225"/>
      <c r="G101" s="225"/>
      <c r="H101" s="225"/>
      <c r="I101" s="225"/>
      <c r="J101" s="225"/>
      <c r="K101" s="226"/>
    </row>
    <row r="102" spans="2:11" s="1" customFormat="1" ht="45" customHeight="1">
      <c r="B102" s="227"/>
      <c r="C102" s="414" t="s">
        <v>1352</v>
      </c>
      <c r="D102" s="414"/>
      <c r="E102" s="414"/>
      <c r="F102" s="414"/>
      <c r="G102" s="414"/>
      <c r="H102" s="414"/>
      <c r="I102" s="414"/>
      <c r="J102" s="414"/>
      <c r="K102" s="228"/>
    </row>
    <row r="103" spans="2:11" s="1" customFormat="1" ht="17.25" customHeight="1">
      <c r="B103" s="227"/>
      <c r="C103" s="229" t="s">
        <v>1307</v>
      </c>
      <c r="D103" s="229"/>
      <c r="E103" s="229"/>
      <c r="F103" s="229" t="s">
        <v>1308</v>
      </c>
      <c r="G103" s="230"/>
      <c r="H103" s="229" t="s">
        <v>52</v>
      </c>
      <c r="I103" s="229" t="s">
        <v>55</v>
      </c>
      <c r="J103" s="229" t="s">
        <v>1309</v>
      </c>
      <c r="K103" s="228"/>
    </row>
    <row r="104" spans="2:11" s="1" customFormat="1" ht="17.25" customHeight="1">
      <c r="B104" s="227"/>
      <c r="C104" s="231" t="s">
        <v>1310</v>
      </c>
      <c r="D104" s="231"/>
      <c r="E104" s="231"/>
      <c r="F104" s="232" t="s">
        <v>1311</v>
      </c>
      <c r="G104" s="233"/>
      <c r="H104" s="231"/>
      <c r="I104" s="231"/>
      <c r="J104" s="231" t="s">
        <v>1312</v>
      </c>
      <c r="K104" s="228"/>
    </row>
    <row r="105" spans="2:11" s="1" customFormat="1" ht="5.25" customHeight="1">
      <c r="B105" s="227"/>
      <c r="C105" s="229"/>
      <c r="D105" s="229"/>
      <c r="E105" s="229"/>
      <c r="F105" s="229"/>
      <c r="G105" s="247"/>
      <c r="H105" s="229"/>
      <c r="I105" s="229"/>
      <c r="J105" s="229"/>
      <c r="K105" s="228"/>
    </row>
    <row r="106" spans="2:11" s="1" customFormat="1" ht="15" customHeight="1">
      <c r="B106" s="227"/>
      <c r="C106" s="216" t="s">
        <v>51</v>
      </c>
      <c r="D106" s="236"/>
      <c r="E106" s="236"/>
      <c r="F106" s="237" t="s">
        <v>1313</v>
      </c>
      <c r="G106" s="216"/>
      <c r="H106" s="216" t="s">
        <v>1353</v>
      </c>
      <c r="I106" s="216" t="s">
        <v>1315</v>
      </c>
      <c r="J106" s="216">
        <v>20</v>
      </c>
      <c r="K106" s="228"/>
    </row>
    <row r="107" spans="2:11" s="1" customFormat="1" ht="15" customHeight="1">
      <c r="B107" s="227"/>
      <c r="C107" s="216" t="s">
        <v>1316</v>
      </c>
      <c r="D107" s="216"/>
      <c r="E107" s="216"/>
      <c r="F107" s="237" t="s">
        <v>1313</v>
      </c>
      <c r="G107" s="216"/>
      <c r="H107" s="216" t="s">
        <v>1353</v>
      </c>
      <c r="I107" s="216" t="s">
        <v>1315</v>
      </c>
      <c r="J107" s="216">
        <v>120</v>
      </c>
      <c r="K107" s="228"/>
    </row>
    <row r="108" spans="2:11" s="1" customFormat="1" ht="15" customHeight="1">
      <c r="B108" s="239"/>
      <c r="C108" s="216" t="s">
        <v>1318</v>
      </c>
      <c r="D108" s="216"/>
      <c r="E108" s="216"/>
      <c r="F108" s="237" t="s">
        <v>1319</v>
      </c>
      <c r="G108" s="216"/>
      <c r="H108" s="216" t="s">
        <v>1353</v>
      </c>
      <c r="I108" s="216" t="s">
        <v>1315</v>
      </c>
      <c r="J108" s="216">
        <v>50</v>
      </c>
      <c r="K108" s="228"/>
    </row>
    <row r="109" spans="2:11" s="1" customFormat="1" ht="15" customHeight="1">
      <c r="B109" s="239"/>
      <c r="C109" s="216" t="s">
        <v>1321</v>
      </c>
      <c r="D109" s="216"/>
      <c r="E109" s="216"/>
      <c r="F109" s="237" t="s">
        <v>1313</v>
      </c>
      <c r="G109" s="216"/>
      <c r="H109" s="216" t="s">
        <v>1353</v>
      </c>
      <c r="I109" s="216" t="s">
        <v>1323</v>
      </c>
      <c r="J109" s="216"/>
      <c r="K109" s="228"/>
    </row>
    <row r="110" spans="2:11" s="1" customFormat="1" ht="15" customHeight="1">
      <c r="B110" s="239"/>
      <c r="C110" s="216" t="s">
        <v>1332</v>
      </c>
      <c r="D110" s="216"/>
      <c r="E110" s="216"/>
      <c r="F110" s="237" t="s">
        <v>1319</v>
      </c>
      <c r="G110" s="216"/>
      <c r="H110" s="216" t="s">
        <v>1353</v>
      </c>
      <c r="I110" s="216" t="s">
        <v>1315</v>
      </c>
      <c r="J110" s="216">
        <v>50</v>
      </c>
      <c r="K110" s="228"/>
    </row>
    <row r="111" spans="2:11" s="1" customFormat="1" ht="15" customHeight="1">
      <c r="B111" s="239"/>
      <c r="C111" s="216" t="s">
        <v>1340</v>
      </c>
      <c r="D111" s="216"/>
      <c r="E111" s="216"/>
      <c r="F111" s="237" t="s">
        <v>1319</v>
      </c>
      <c r="G111" s="216"/>
      <c r="H111" s="216" t="s">
        <v>1353</v>
      </c>
      <c r="I111" s="216" t="s">
        <v>1315</v>
      </c>
      <c r="J111" s="216">
        <v>50</v>
      </c>
      <c r="K111" s="228"/>
    </row>
    <row r="112" spans="2:11" s="1" customFormat="1" ht="15" customHeight="1">
      <c r="B112" s="239"/>
      <c r="C112" s="216" t="s">
        <v>1338</v>
      </c>
      <c r="D112" s="216"/>
      <c r="E112" s="216"/>
      <c r="F112" s="237" t="s">
        <v>1319</v>
      </c>
      <c r="G112" s="216"/>
      <c r="H112" s="216" t="s">
        <v>1353</v>
      </c>
      <c r="I112" s="216" t="s">
        <v>1315</v>
      </c>
      <c r="J112" s="216">
        <v>50</v>
      </c>
      <c r="K112" s="228"/>
    </row>
    <row r="113" spans="2:11" s="1" customFormat="1" ht="15" customHeight="1">
      <c r="B113" s="239"/>
      <c r="C113" s="216" t="s">
        <v>51</v>
      </c>
      <c r="D113" s="216"/>
      <c r="E113" s="216"/>
      <c r="F113" s="237" t="s">
        <v>1313</v>
      </c>
      <c r="G113" s="216"/>
      <c r="H113" s="216" t="s">
        <v>1354</v>
      </c>
      <c r="I113" s="216" t="s">
        <v>1315</v>
      </c>
      <c r="J113" s="216">
        <v>20</v>
      </c>
      <c r="K113" s="228"/>
    </row>
    <row r="114" spans="2:11" s="1" customFormat="1" ht="15" customHeight="1">
      <c r="B114" s="239"/>
      <c r="C114" s="216" t="s">
        <v>1355</v>
      </c>
      <c r="D114" s="216"/>
      <c r="E114" s="216"/>
      <c r="F114" s="237" t="s">
        <v>1313</v>
      </c>
      <c r="G114" s="216"/>
      <c r="H114" s="216" t="s">
        <v>1356</v>
      </c>
      <c r="I114" s="216" t="s">
        <v>1315</v>
      </c>
      <c r="J114" s="216">
        <v>120</v>
      </c>
      <c r="K114" s="228"/>
    </row>
    <row r="115" spans="2:11" s="1" customFormat="1" ht="15" customHeight="1">
      <c r="B115" s="239"/>
      <c r="C115" s="216" t="s">
        <v>36</v>
      </c>
      <c r="D115" s="216"/>
      <c r="E115" s="216"/>
      <c r="F115" s="237" t="s">
        <v>1313</v>
      </c>
      <c r="G115" s="216"/>
      <c r="H115" s="216" t="s">
        <v>1357</v>
      </c>
      <c r="I115" s="216" t="s">
        <v>1348</v>
      </c>
      <c r="J115" s="216"/>
      <c r="K115" s="228"/>
    </row>
    <row r="116" spans="2:11" s="1" customFormat="1" ht="15" customHeight="1">
      <c r="B116" s="239"/>
      <c r="C116" s="216" t="s">
        <v>46</v>
      </c>
      <c r="D116" s="216"/>
      <c r="E116" s="216"/>
      <c r="F116" s="237" t="s">
        <v>1313</v>
      </c>
      <c r="G116" s="216"/>
      <c r="H116" s="216" t="s">
        <v>1358</v>
      </c>
      <c r="I116" s="216" t="s">
        <v>1348</v>
      </c>
      <c r="J116" s="216"/>
      <c r="K116" s="228"/>
    </row>
    <row r="117" spans="2:11" s="1" customFormat="1" ht="15" customHeight="1">
      <c r="B117" s="239"/>
      <c r="C117" s="216" t="s">
        <v>55</v>
      </c>
      <c r="D117" s="216"/>
      <c r="E117" s="216"/>
      <c r="F117" s="237" t="s">
        <v>1313</v>
      </c>
      <c r="G117" s="216"/>
      <c r="H117" s="216" t="s">
        <v>1359</v>
      </c>
      <c r="I117" s="216" t="s">
        <v>1360</v>
      </c>
      <c r="J117" s="216"/>
      <c r="K117" s="228"/>
    </row>
    <row r="118" spans="2:11" s="1" customFormat="1" ht="15" customHeight="1">
      <c r="B118" s="242"/>
      <c r="C118" s="248"/>
      <c r="D118" s="248"/>
      <c r="E118" s="248"/>
      <c r="F118" s="248"/>
      <c r="G118" s="248"/>
      <c r="H118" s="248"/>
      <c r="I118" s="248"/>
      <c r="J118" s="248"/>
      <c r="K118" s="244"/>
    </row>
    <row r="119" spans="2:11" s="1" customFormat="1" ht="18.75" customHeight="1">
      <c r="B119" s="249"/>
      <c r="C119" s="250"/>
      <c r="D119" s="250"/>
      <c r="E119" s="250"/>
      <c r="F119" s="251"/>
      <c r="G119" s="250"/>
      <c r="H119" s="250"/>
      <c r="I119" s="250"/>
      <c r="J119" s="250"/>
      <c r="K119" s="249"/>
    </row>
    <row r="120" spans="2:11" s="1" customFormat="1" ht="18.75" customHeight="1"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</row>
    <row r="121" spans="2:11" s="1" customFormat="1" ht="7.5" customHeight="1">
      <c r="B121" s="252"/>
      <c r="C121" s="253"/>
      <c r="D121" s="253"/>
      <c r="E121" s="253"/>
      <c r="F121" s="253"/>
      <c r="G121" s="253"/>
      <c r="H121" s="253"/>
      <c r="I121" s="253"/>
      <c r="J121" s="253"/>
      <c r="K121" s="254"/>
    </row>
    <row r="122" spans="2:11" s="1" customFormat="1" ht="45" customHeight="1">
      <c r="B122" s="255"/>
      <c r="C122" s="415" t="s">
        <v>1361</v>
      </c>
      <c r="D122" s="415"/>
      <c r="E122" s="415"/>
      <c r="F122" s="415"/>
      <c r="G122" s="415"/>
      <c r="H122" s="415"/>
      <c r="I122" s="415"/>
      <c r="J122" s="415"/>
      <c r="K122" s="256"/>
    </row>
    <row r="123" spans="2:11" s="1" customFormat="1" ht="17.25" customHeight="1">
      <c r="B123" s="257"/>
      <c r="C123" s="229" t="s">
        <v>1307</v>
      </c>
      <c r="D123" s="229"/>
      <c r="E123" s="229"/>
      <c r="F123" s="229" t="s">
        <v>1308</v>
      </c>
      <c r="G123" s="230"/>
      <c r="H123" s="229" t="s">
        <v>52</v>
      </c>
      <c r="I123" s="229" t="s">
        <v>55</v>
      </c>
      <c r="J123" s="229" t="s">
        <v>1309</v>
      </c>
      <c r="K123" s="258"/>
    </row>
    <row r="124" spans="2:11" s="1" customFormat="1" ht="17.25" customHeight="1">
      <c r="B124" s="257"/>
      <c r="C124" s="231" t="s">
        <v>1310</v>
      </c>
      <c r="D124" s="231"/>
      <c r="E124" s="231"/>
      <c r="F124" s="232" t="s">
        <v>1311</v>
      </c>
      <c r="G124" s="233"/>
      <c r="H124" s="231"/>
      <c r="I124" s="231"/>
      <c r="J124" s="231" t="s">
        <v>1312</v>
      </c>
      <c r="K124" s="258"/>
    </row>
    <row r="125" spans="2:11" s="1" customFormat="1" ht="5.25" customHeight="1">
      <c r="B125" s="259"/>
      <c r="C125" s="234"/>
      <c r="D125" s="234"/>
      <c r="E125" s="234"/>
      <c r="F125" s="234"/>
      <c r="G125" s="260"/>
      <c r="H125" s="234"/>
      <c r="I125" s="234"/>
      <c r="J125" s="234"/>
      <c r="K125" s="261"/>
    </row>
    <row r="126" spans="2:11" s="1" customFormat="1" ht="15" customHeight="1">
      <c r="B126" s="259"/>
      <c r="C126" s="216" t="s">
        <v>1316</v>
      </c>
      <c r="D126" s="236"/>
      <c r="E126" s="236"/>
      <c r="F126" s="237" t="s">
        <v>1313</v>
      </c>
      <c r="G126" s="216"/>
      <c r="H126" s="216" t="s">
        <v>1353</v>
      </c>
      <c r="I126" s="216" t="s">
        <v>1315</v>
      </c>
      <c r="J126" s="216">
        <v>120</v>
      </c>
      <c r="K126" s="262"/>
    </row>
    <row r="127" spans="2:11" s="1" customFormat="1" ht="15" customHeight="1">
      <c r="B127" s="259"/>
      <c r="C127" s="216" t="s">
        <v>1362</v>
      </c>
      <c r="D127" s="216"/>
      <c r="E127" s="216"/>
      <c r="F127" s="237" t="s">
        <v>1313</v>
      </c>
      <c r="G127" s="216"/>
      <c r="H127" s="216" t="s">
        <v>1363</v>
      </c>
      <c r="I127" s="216" t="s">
        <v>1315</v>
      </c>
      <c r="J127" s="216" t="s">
        <v>1364</v>
      </c>
      <c r="K127" s="262"/>
    </row>
    <row r="128" spans="2:11" s="1" customFormat="1" ht="15" customHeight="1">
      <c r="B128" s="259"/>
      <c r="C128" s="216" t="s">
        <v>79</v>
      </c>
      <c r="D128" s="216"/>
      <c r="E128" s="216"/>
      <c r="F128" s="237" t="s">
        <v>1313</v>
      </c>
      <c r="G128" s="216"/>
      <c r="H128" s="216" t="s">
        <v>1365</v>
      </c>
      <c r="I128" s="216" t="s">
        <v>1315</v>
      </c>
      <c r="J128" s="216" t="s">
        <v>1364</v>
      </c>
      <c r="K128" s="262"/>
    </row>
    <row r="129" spans="2:11" s="1" customFormat="1" ht="15" customHeight="1">
      <c r="B129" s="259"/>
      <c r="C129" s="216" t="s">
        <v>1324</v>
      </c>
      <c r="D129" s="216"/>
      <c r="E129" s="216"/>
      <c r="F129" s="237" t="s">
        <v>1319</v>
      </c>
      <c r="G129" s="216"/>
      <c r="H129" s="216" t="s">
        <v>1325</v>
      </c>
      <c r="I129" s="216" t="s">
        <v>1315</v>
      </c>
      <c r="J129" s="216">
        <v>15</v>
      </c>
      <c r="K129" s="262"/>
    </row>
    <row r="130" spans="2:11" s="1" customFormat="1" ht="15" customHeight="1">
      <c r="B130" s="259"/>
      <c r="C130" s="240" t="s">
        <v>1326</v>
      </c>
      <c r="D130" s="240"/>
      <c r="E130" s="240"/>
      <c r="F130" s="241" t="s">
        <v>1319</v>
      </c>
      <c r="G130" s="240"/>
      <c r="H130" s="240" t="s">
        <v>1327</v>
      </c>
      <c r="I130" s="240" t="s">
        <v>1315</v>
      </c>
      <c r="J130" s="240">
        <v>15</v>
      </c>
      <c r="K130" s="262"/>
    </row>
    <row r="131" spans="2:11" s="1" customFormat="1" ht="15" customHeight="1">
      <c r="B131" s="259"/>
      <c r="C131" s="240" t="s">
        <v>1328</v>
      </c>
      <c r="D131" s="240"/>
      <c r="E131" s="240"/>
      <c r="F131" s="241" t="s">
        <v>1319</v>
      </c>
      <c r="G131" s="240"/>
      <c r="H131" s="240" t="s">
        <v>1329</v>
      </c>
      <c r="I131" s="240" t="s">
        <v>1315</v>
      </c>
      <c r="J131" s="240">
        <v>20</v>
      </c>
      <c r="K131" s="262"/>
    </row>
    <row r="132" spans="2:11" s="1" customFormat="1" ht="15" customHeight="1">
      <c r="B132" s="259"/>
      <c r="C132" s="240" t="s">
        <v>1330</v>
      </c>
      <c r="D132" s="240"/>
      <c r="E132" s="240"/>
      <c r="F132" s="241" t="s">
        <v>1319</v>
      </c>
      <c r="G132" s="240"/>
      <c r="H132" s="240" t="s">
        <v>1331</v>
      </c>
      <c r="I132" s="240" t="s">
        <v>1315</v>
      </c>
      <c r="J132" s="240">
        <v>20</v>
      </c>
      <c r="K132" s="262"/>
    </row>
    <row r="133" spans="2:11" s="1" customFormat="1" ht="15" customHeight="1">
      <c r="B133" s="259"/>
      <c r="C133" s="216" t="s">
        <v>1318</v>
      </c>
      <c r="D133" s="216"/>
      <c r="E133" s="216"/>
      <c r="F133" s="237" t="s">
        <v>1319</v>
      </c>
      <c r="G133" s="216"/>
      <c r="H133" s="216" t="s">
        <v>1353</v>
      </c>
      <c r="I133" s="216" t="s">
        <v>1315</v>
      </c>
      <c r="J133" s="216">
        <v>50</v>
      </c>
      <c r="K133" s="262"/>
    </row>
    <row r="134" spans="2:11" s="1" customFormat="1" ht="15" customHeight="1">
      <c r="B134" s="259"/>
      <c r="C134" s="216" t="s">
        <v>1332</v>
      </c>
      <c r="D134" s="216"/>
      <c r="E134" s="216"/>
      <c r="F134" s="237" t="s">
        <v>1319</v>
      </c>
      <c r="G134" s="216"/>
      <c r="H134" s="216" t="s">
        <v>1353</v>
      </c>
      <c r="I134" s="216" t="s">
        <v>1315</v>
      </c>
      <c r="J134" s="216">
        <v>50</v>
      </c>
      <c r="K134" s="262"/>
    </row>
    <row r="135" spans="2:11" s="1" customFormat="1" ht="15" customHeight="1">
      <c r="B135" s="259"/>
      <c r="C135" s="216" t="s">
        <v>1338</v>
      </c>
      <c r="D135" s="216"/>
      <c r="E135" s="216"/>
      <c r="F135" s="237" t="s">
        <v>1319</v>
      </c>
      <c r="G135" s="216"/>
      <c r="H135" s="216" t="s">
        <v>1353</v>
      </c>
      <c r="I135" s="216" t="s">
        <v>1315</v>
      </c>
      <c r="J135" s="216">
        <v>50</v>
      </c>
      <c r="K135" s="262"/>
    </row>
    <row r="136" spans="2:11" s="1" customFormat="1" ht="15" customHeight="1">
      <c r="B136" s="259"/>
      <c r="C136" s="216" t="s">
        <v>1340</v>
      </c>
      <c r="D136" s="216"/>
      <c r="E136" s="216"/>
      <c r="F136" s="237" t="s">
        <v>1319</v>
      </c>
      <c r="G136" s="216"/>
      <c r="H136" s="216" t="s">
        <v>1353</v>
      </c>
      <c r="I136" s="216" t="s">
        <v>1315</v>
      </c>
      <c r="J136" s="216">
        <v>50</v>
      </c>
      <c r="K136" s="262"/>
    </row>
    <row r="137" spans="2:11" s="1" customFormat="1" ht="15" customHeight="1">
      <c r="B137" s="259"/>
      <c r="C137" s="216" t="s">
        <v>1341</v>
      </c>
      <c r="D137" s="216"/>
      <c r="E137" s="216"/>
      <c r="F137" s="237" t="s">
        <v>1319</v>
      </c>
      <c r="G137" s="216"/>
      <c r="H137" s="216" t="s">
        <v>1366</v>
      </c>
      <c r="I137" s="216" t="s">
        <v>1315</v>
      </c>
      <c r="J137" s="216">
        <v>255</v>
      </c>
      <c r="K137" s="262"/>
    </row>
    <row r="138" spans="2:11" s="1" customFormat="1" ht="15" customHeight="1">
      <c r="B138" s="259"/>
      <c r="C138" s="216" t="s">
        <v>1343</v>
      </c>
      <c r="D138" s="216"/>
      <c r="E138" s="216"/>
      <c r="F138" s="237" t="s">
        <v>1313</v>
      </c>
      <c r="G138" s="216"/>
      <c r="H138" s="216" t="s">
        <v>1367</v>
      </c>
      <c r="I138" s="216" t="s">
        <v>1345</v>
      </c>
      <c r="J138" s="216"/>
      <c r="K138" s="262"/>
    </row>
    <row r="139" spans="2:11" s="1" customFormat="1" ht="15" customHeight="1">
      <c r="B139" s="259"/>
      <c r="C139" s="216" t="s">
        <v>1346</v>
      </c>
      <c r="D139" s="216"/>
      <c r="E139" s="216"/>
      <c r="F139" s="237" t="s">
        <v>1313</v>
      </c>
      <c r="G139" s="216"/>
      <c r="H139" s="216" t="s">
        <v>1368</v>
      </c>
      <c r="I139" s="216" t="s">
        <v>1348</v>
      </c>
      <c r="J139" s="216"/>
      <c r="K139" s="262"/>
    </row>
    <row r="140" spans="2:11" s="1" customFormat="1" ht="15" customHeight="1">
      <c r="B140" s="259"/>
      <c r="C140" s="216" t="s">
        <v>1349</v>
      </c>
      <c r="D140" s="216"/>
      <c r="E140" s="216"/>
      <c r="F140" s="237" t="s">
        <v>1313</v>
      </c>
      <c r="G140" s="216"/>
      <c r="H140" s="216" t="s">
        <v>1349</v>
      </c>
      <c r="I140" s="216" t="s">
        <v>1348</v>
      </c>
      <c r="J140" s="216"/>
      <c r="K140" s="262"/>
    </row>
    <row r="141" spans="2:11" s="1" customFormat="1" ht="15" customHeight="1">
      <c r="B141" s="259"/>
      <c r="C141" s="216" t="s">
        <v>36</v>
      </c>
      <c r="D141" s="216"/>
      <c r="E141" s="216"/>
      <c r="F141" s="237" t="s">
        <v>1313</v>
      </c>
      <c r="G141" s="216"/>
      <c r="H141" s="216" t="s">
        <v>1369</v>
      </c>
      <c r="I141" s="216" t="s">
        <v>1348</v>
      </c>
      <c r="J141" s="216"/>
      <c r="K141" s="262"/>
    </row>
    <row r="142" spans="2:11" s="1" customFormat="1" ht="15" customHeight="1">
      <c r="B142" s="259"/>
      <c r="C142" s="216" t="s">
        <v>1370</v>
      </c>
      <c r="D142" s="216"/>
      <c r="E142" s="216"/>
      <c r="F142" s="237" t="s">
        <v>1313</v>
      </c>
      <c r="G142" s="216"/>
      <c r="H142" s="216" t="s">
        <v>1371</v>
      </c>
      <c r="I142" s="216" t="s">
        <v>1348</v>
      </c>
      <c r="J142" s="216"/>
      <c r="K142" s="262"/>
    </row>
    <row r="143" spans="2:11" s="1" customFormat="1" ht="15" customHeight="1">
      <c r="B143" s="263"/>
      <c r="C143" s="264"/>
      <c r="D143" s="264"/>
      <c r="E143" s="264"/>
      <c r="F143" s="264"/>
      <c r="G143" s="264"/>
      <c r="H143" s="264"/>
      <c r="I143" s="264"/>
      <c r="J143" s="264"/>
      <c r="K143" s="265"/>
    </row>
    <row r="144" spans="2:11" s="1" customFormat="1" ht="18.75" customHeight="1">
      <c r="B144" s="250"/>
      <c r="C144" s="250"/>
      <c r="D144" s="250"/>
      <c r="E144" s="250"/>
      <c r="F144" s="251"/>
      <c r="G144" s="250"/>
      <c r="H144" s="250"/>
      <c r="I144" s="250"/>
      <c r="J144" s="250"/>
      <c r="K144" s="250"/>
    </row>
    <row r="145" spans="2:11" s="1" customFormat="1" ht="18.75" customHeight="1">
      <c r="B145" s="223"/>
      <c r="C145" s="223"/>
      <c r="D145" s="223"/>
      <c r="E145" s="223"/>
      <c r="F145" s="223"/>
      <c r="G145" s="223"/>
      <c r="H145" s="223"/>
      <c r="I145" s="223"/>
      <c r="J145" s="223"/>
      <c r="K145" s="223"/>
    </row>
    <row r="146" spans="2:11" s="1" customFormat="1" ht="7.5" customHeight="1">
      <c r="B146" s="224"/>
      <c r="C146" s="225"/>
      <c r="D146" s="225"/>
      <c r="E146" s="225"/>
      <c r="F146" s="225"/>
      <c r="G146" s="225"/>
      <c r="H146" s="225"/>
      <c r="I146" s="225"/>
      <c r="J146" s="225"/>
      <c r="K146" s="226"/>
    </row>
    <row r="147" spans="2:11" s="1" customFormat="1" ht="45" customHeight="1">
      <c r="B147" s="227"/>
      <c r="C147" s="414" t="s">
        <v>1372</v>
      </c>
      <c r="D147" s="414"/>
      <c r="E147" s="414"/>
      <c r="F147" s="414"/>
      <c r="G147" s="414"/>
      <c r="H147" s="414"/>
      <c r="I147" s="414"/>
      <c r="J147" s="414"/>
      <c r="K147" s="228"/>
    </row>
    <row r="148" spans="2:11" s="1" customFormat="1" ht="17.25" customHeight="1">
      <c r="B148" s="227"/>
      <c r="C148" s="229" t="s">
        <v>1307</v>
      </c>
      <c r="D148" s="229"/>
      <c r="E148" s="229"/>
      <c r="F148" s="229" t="s">
        <v>1308</v>
      </c>
      <c r="G148" s="230"/>
      <c r="H148" s="229" t="s">
        <v>52</v>
      </c>
      <c r="I148" s="229" t="s">
        <v>55</v>
      </c>
      <c r="J148" s="229" t="s">
        <v>1309</v>
      </c>
      <c r="K148" s="228"/>
    </row>
    <row r="149" spans="2:11" s="1" customFormat="1" ht="17.25" customHeight="1">
      <c r="B149" s="227"/>
      <c r="C149" s="231" t="s">
        <v>1310</v>
      </c>
      <c r="D149" s="231"/>
      <c r="E149" s="231"/>
      <c r="F149" s="232" t="s">
        <v>1311</v>
      </c>
      <c r="G149" s="233"/>
      <c r="H149" s="231"/>
      <c r="I149" s="231"/>
      <c r="J149" s="231" t="s">
        <v>1312</v>
      </c>
      <c r="K149" s="228"/>
    </row>
    <row r="150" spans="2:11" s="1" customFormat="1" ht="5.25" customHeight="1">
      <c r="B150" s="239"/>
      <c r="C150" s="234"/>
      <c r="D150" s="234"/>
      <c r="E150" s="234"/>
      <c r="F150" s="234"/>
      <c r="G150" s="235"/>
      <c r="H150" s="234"/>
      <c r="I150" s="234"/>
      <c r="J150" s="234"/>
      <c r="K150" s="262"/>
    </row>
    <row r="151" spans="2:11" s="1" customFormat="1" ht="15" customHeight="1">
      <c r="B151" s="239"/>
      <c r="C151" s="266" t="s">
        <v>1316</v>
      </c>
      <c r="D151" s="216"/>
      <c r="E151" s="216"/>
      <c r="F151" s="267" t="s">
        <v>1313</v>
      </c>
      <c r="G151" s="216"/>
      <c r="H151" s="266" t="s">
        <v>1353</v>
      </c>
      <c r="I151" s="266" t="s">
        <v>1315</v>
      </c>
      <c r="J151" s="266">
        <v>120</v>
      </c>
      <c r="K151" s="262"/>
    </row>
    <row r="152" spans="2:11" s="1" customFormat="1" ht="15" customHeight="1">
      <c r="B152" s="239"/>
      <c r="C152" s="266" t="s">
        <v>1362</v>
      </c>
      <c r="D152" s="216"/>
      <c r="E152" s="216"/>
      <c r="F152" s="267" t="s">
        <v>1313</v>
      </c>
      <c r="G152" s="216"/>
      <c r="H152" s="266" t="s">
        <v>1373</v>
      </c>
      <c r="I152" s="266" t="s">
        <v>1315</v>
      </c>
      <c r="J152" s="266" t="s">
        <v>1364</v>
      </c>
      <c r="K152" s="262"/>
    </row>
    <row r="153" spans="2:11" s="1" customFormat="1" ht="15" customHeight="1">
      <c r="B153" s="239"/>
      <c r="C153" s="266" t="s">
        <v>79</v>
      </c>
      <c r="D153" s="216"/>
      <c r="E153" s="216"/>
      <c r="F153" s="267" t="s">
        <v>1313</v>
      </c>
      <c r="G153" s="216"/>
      <c r="H153" s="266" t="s">
        <v>1374</v>
      </c>
      <c r="I153" s="266" t="s">
        <v>1315</v>
      </c>
      <c r="J153" s="266" t="s">
        <v>1364</v>
      </c>
      <c r="K153" s="262"/>
    </row>
    <row r="154" spans="2:11" s="1" customFormat="1" ht="15" customHeight="1">
      <c r="B154" s="239"/>
      <c r="C154" s="266" t="s">
        <v>1318</v>
      </c>
      <c r="D154" s="216"/>
      <c r="E154" s="216"/>
      <c r="F154" s="267" t="s">
        <v>1319</v>
      </c>
      <c r="G154" s="216"/>
      <c r="H154" s="266" t="s">
        <v>1353</v>
      </c>
      <c r="I154" s="266" t="s">
        <v>1315</v>
      </c>
      <c r="J154" s="266">
        <v>50</v>
      </c>
      <c r="K154" s="262"/>
    </row>
    <row r="155" spans="2:11" s="1" customFormat="1" ht="15" customHeight="1">
      <c r="B155" s="239"/>
      <c r="C155" s="266" t="s">
        <v>1321</v>
      </c>
      <c r="D155" s="216"/>
      <c r="E155" s="216"/>
      <c r="F155" s="267" t="s">
        <v>1313</v>
      </c>
      <c r="G155" s="216"/>
      <c r="H155" s="266" t="s">
        <v>1353</v>
      </c>
      <c r="I155" s="266" t="s">
        <v>1323</v>
      </c>
      <c r="J155" s="266"/>
      <c r="K155" s="262"/>
    </row>
    <row r="156" spans="2:11" s="1" customFormat="1" ht="15" customHeight="1">
      <c r="B156" s="239"/>
      <c r="C156" s="266" t="s">
        <v>1332</v>
      </c>
      <c r="D156" s="216"/>
      <c r="E156" s="216"/>
      <c r="F156" s="267" t="s">
        <v>1319</v>
      </c>
      <c r="G156" s="216"/>
      <c r="H156" s="266" t="s">
        <v>1353</v>
      </c>
      <c r="I156" s="266" t="s">
        <v>1315</v>
      </c>
      <c r="J156" s="266">
        <v>50</v>
      </c>
      <c r="K156" s="262"/>
    </row>
    <row r="157" spans="2:11" s="1" customFormat="1" ht="15" customHeight="1">
      <c r="B157" s="239"/>
      <c r="C157" s="266" t="s">
        <v>1340</v>
      </c>
      <c r="D157" s="216"/>
      <c r="E157" s="216"/>
      <c r="F157" s="267" t="s">
        <v>1319</v>
      </c>
      <c r="G157" s="216"/>
      <c r="H157" s="266" t="s">
        <v>1353</v>
      </c>
      <c r="I157" s="266" t="s">
        <v>1315</v>
      </c>
      <c r="J157" s="266">
        <v>50</v>
      </c>
      <c r="K157" s="262"/>
    </row>
    <row r="158" spans="2:11" s="1" customFormat="1" ht="15" customHeight="1">
      <c r="B158" s="239"/>
      <c r="C158" s="266" t="s">
        <v>1338</v>
      </c>
      <c r="D158" s="216"/>
      <c r="E158" s="216"/>
      <c r="F158" s="267" t="s">
        <v>1319</v>
      </c>
      <c r="G158" s="216"/>
      <c r="H158" s="266" t="s">
        <v>1353</v>
      </c>
      <c r="I158" s="266" t="s">
        <v>1315</v>
      </c>
      <c r="J158" s="266">
        <v>50</v>
      </c>
      <c r="K158" s="262"/>
    </row>
    <row r="159" spans="2:11" s="1" customFormat="1" ht="15" customHeight="1">
      <c r="B159" s="239"/>
      <c r="C159" s="266" t="s">
        <v>108</v>
      </c>
      <c r="D159" s="216"/>
      <c r="E159" s="216"/>
      <c r="F159" s="267" t="s">
        <v>1313</v>
      </c>
      <c r="G159" s="216"/>
      <c r="H159" s="266" t="s">
        <v>1375</v>
      </c>
      <c r="I159" s="266" t="s">
        <v>1315</v>
      </c>
      <c r="J159" s="266" t="s">
        <v>1376</v>
      </c>
      <c r="K159" s="262"/>
    </row>
    <row r="160" spans="2:11" s="1" customFormat="1" ht="15" customHeight="1">
      <c r="B160" s="239"/>
      <c r="C160" s="266" t="s">
        <v>1377</v>
      </c>
      <c r="D160" s="216"/>
      <c r="E160" s="216"/>
      <c r="F160" s="267" t="s">
        <v>1313</v>
      </c>
      <c r="G160" s="216"/>
      <c r="H160" s="266" t="s">
        <v>1378</v>
      </c>
      <c r="I160" s="266" t="s">
        <v>1348</v>
      </c>
      <c r="J160" s="266"/>
      <c r="K160" s="262"/>
    </row>
    <row r="161" spans="2:11" s="1" customFormat="1" ht="15" customHeight="1">
      <c r="B161" s="268"/>
      <c r="C161" s="248"/>
      <c r="D161" s="248"/>
      <c r="E161" s="248"/>
      <c r="F161" s="248"/>
      <c r="G161" s="248"/>
      <c r="H161" s="248"/>
      <c r="I161" s="248"/>
      <c r="J161" s="248"/>
      <c r="K161" s="269"/>
    </row>
    <row r="162" spans="2:11" s="1" customFormat="1" ht="18.75" customHeight="1">
      <c r="B162" s="250"/>
      <c r="C162" s="260"/>
      <c r="D162" s="260"/>
      <c r="E162" s="260"/>
      <c r="F162" s="270"/>
      <c r="G162" s="260"/>
      <c r="H162" s="260"/>
      <c r="I162" s="260"/>
      <c r="J162" s="260"/>
      <c r="K162" s="250"/>
    </row>
    <row r="163" spans="2:11" s="1" customFormat="1" ht="18.75" customHeight="1">
      <c r="B163" s="223"/>
      <c r="C163" s="223"/>
      <c r="D163" s="223"/>
      <c r="E163" s="223"/>
      <c r="F163" s="223"/>
      <c r="G163" s="223"/>
      <c r="H163" s="223"/>
      <c r="I163" s="223"/>
      <c r="J163" s="223"/>
      <c r="K163" s="223"/>
    </row>
    <row r="164" spans="2:11" s="1" customFormat="1" ht="7.5" customHeight="1">
      <c r="B164" s="205"/>
      <c r="C164" s="206"/>
      <c r="D164" s="206"/>
      <c r="E164" s="206"/>
      <c r="F164" s="206"/>
      <c r="G164" s="206"/>
      <c r="H164" s="206"/>
      <c r="I164" s="206"/>
      <c r="J164" s="206"/>
      <c r="K164" s="207"/>
    </row>
    <row r="165" spans="2:11" s="1" customFormat="1" ht="45" customHeight="1">
      <c r="B165" s="208"/>
      <c r="C165" s="415" t="s">
        <v>1379</v>
      </c>
      <c r="D165" s="415"/>
      <c r="E165" s="415"/>
      <c r="F165" s="415"/>
      <c r="G165" s="415"/>
      <c r="H165" s="415"/>
      <c r="I165" s="415"/>
      <c r="J165" s="415"/>
      <c r="K165" s="209"/>
    </row>
    <row r="166" spans="2:11" s="1" customFormat="1" ht="17.25" customHeight="1">
      <c r="B166" s="208"/>
      <c r="C166" s="229" t="s">
        <v>1307</v>
      </c>
      <c r="D166" s="229"/>
      <c r="E166" s="229"/>
      <c r="F166" s="229" t="s">
        <v>1308</v>
      </c>
      <c r="G166" s="271"/>
      <c r="H166" s="272" t="s">
        <v>52</v>
      </c>
      <c r="I166" s="272" t="s">
        <v>55</v>
      </c>
      <c r="J166" s="229" t="s">
        <v>1309</v>
      </c>
      <c r="K166" s="209"/>
    </row>
    <row r="167" spans="2:11" s="1" customFormat="1" ht="17.25" customHeight="1">
      <c r="B167" s="210"/>
      <c r="C167" s="231" t="s">
        <v>1310</v>
      </c>
      <c r="D167" s="231"/>
      <c r="E167" s="231"/>
      <c r="F167" s="232" t="s">
        <v>1311</v>
      </c>
      <c r="G167" s="273"/>
      <c r="H167" s="274"/>
      <c r="I167" s="274"/>
      <c r="J167" s="231" t="s">
        <v>1312</v>
      </c>
      <c r="K167" s="211"/>
    </row>
    <row r="168" spans="2:11" s="1" customFormat="1" ht="5.25" customHeight="1">
      <c r="B168" s="239"/>
      <c r="C168" s="234"/>
      <c r="D168" s="234"/>
      <c r="E168" s="234"/>
      <c r="F168" s="234"/>
      <c r="G168" s="235"/>
      <c r="H168" s="234"/>
      <c r="I168" s="234"/>
      <c r="J168" s="234"/>
      <c r="K168" s="262"/>
    </row>
    <row r="169" spans="2:11" s="1" customFormat="1" ht="15" customHeight="1">
      <c r="B169" s="239"/>
      <c r="C169" s="216" t="s">
        <v>1316</v>
      </c>
      <c r="D169" s="216"/>
      <c r="E169" s="216"/>
      <c r="F169" s="237" t="s">
        <v>1313</v>
      </c>
      <c r="G169" s="216"/>
      <c r="H169" s="216" t="s">
        <v>1353</v>
      </c>
      <c r="I169" s="216" t="s">
        <v>1315</v>
      </c>
      <c r="J169" s="216">
        <v>120</v>
      </c>
      <c r="K169" s="262"/>
    </row>
    <row r="170" spans="2:11" s="1" customFormat="1" ht="15" customHeight="1">
      <c r="B170" s="239"/>
      <c r="C170" s="216" t="s">
        <v>1362</v>
      </c>
      <c r="D170" s="216"/>
      <c r="E170" s="216"/>
      <c r="F170" s="237" t="s">
        <v>1313</v>
      </c>
      <c r="G170" s="216"/>
      <c r="H170" s="216" t="s">
        <v>1363</v>
      </c>
      <c r="I170" s="216" t="s">
        <v>1315</v>
      </c>
      <c r="J170" s="216" t="s">
        <v>1364</v>
      </c>
      <c r="K170" s="262"/>
    </row>
    <row r="171" spans="2:11" s="1" customFormat="1" ht="15" customHeight="1">
      <c r="B171" s="239"/>
      <c r="C171" s="216" t="s">
        <v>79</v>
      </c>
      <c r="D171" s="216"/>
      <c r="E171" s="216"/>
      <c r="F171" s="237" t="s">
        <v>1313</v>
      </c>
      <c r="G171" s="216"/>
      <c r="H171" s="216" t="s">
        <v>1380</v>
      </c>
      <c r="I171" s="216" t="s">
        <v>1315</v>
      </c>
      <c r="J171" s="216" t="s">
        <v>1364</v>
      </c>
      <c r="K171" s="262"/>
    </row>
    <row r="172" spans="2:11" s="1" customFormat="1" ht="15" customHeight="1">
      <c r="B172" s="239"/>
      <c r="C172" s="216" t="s">
        <v>1318</v>
      </c>
      <c r="D172" s="216"/>
      <c r="E172" s="216"/>
      <c r="F172" s="237" t="s">
        <v>1319</v>
      </c>
      <c r="G172" s="216"/>
      <c r="H172" s="216" t="s">
        <v>1380</v>
      </c>
      <c r="I172" s="216" t="s">
        <v>1315</v>
      </c>
      <c r="J172" s="216">
        <v>50</v>
      </c>
      <c r="K172" s="262"/>
    </row>
    <row r="173" spans="2:11" s="1" customFormat="1" ht="15" customHeight="1">
      <c r="B173" s="239"/>
      <c r="C173" s="216" t="s">
        <v>1321</v>
      </c>
      <c r="D173" s="216"/>
      <c r="E173" s="216"/>
      <c r="F173" s="237" t="s">
        <v>1313</v>
      </c>
      <c r="G173" s="216"/>
      <c r="H173" s="216" t="s">
        <v>1380</v>
      </c>
      <c r="I173" s="216" t="s">
        <v>1323</v>
      </c>
      <c r="J173" s="216"/>
      <c r="K173" s="262"/>
    </row>
    <row r="174" spans="2:11" s="1" customFormat="1" ht="15" customHeight="1">
      <c r="B174" s="239"/>
      <c r="C174" s="216" t="s">
        <v>1332</v>
      </c>
      <c r="D174" s="216"/>
      <c r="E174" s="216"/>
      <c r="F174" s="237" t="s">
        <v>1319</v>
      </c>
      <c r="G174" s="216"/>
      <c r="H174" s="216" t="s">
        <v>1380</v>
      </c>
      <c r="I174" s="216" t="s">
        <v>1315</v>
      </c>
      <c r="J174" s="216">
        <v>50</v>
      </c>
      <c r="K174" s="262"/>
    </row>
    <row r="175" spans="2:11" s="1" customFormat="1" ht="15" customHeight="1">
      <c r="B175" s="239"/>
      <c r="C175" s="216" t="s">
        <v>1340</v>
      </c>
      <c r="D175" s="216"/>
      <c r="E175" s="216"/>
      <c r="F175" s="237" t="s">
        <v>1319</v>
      </c>
      <c r="G175" s="216"/>
      <c r="H175" s="216" t="s">
        <v>1380</v>
      </c>
      <c r="I175" s="216" t="s">
        <v>1315</v>
      </c>
      <c r="J175" s="216">
        <v>50</v>
      </c>
      <c r="K175" s="262"/>
    </row>
    <row r="176" spans="2:11" s="1" customFormat="1" ht="15" customHeight="1">
      <c r="B176" s="239"/>
      <c r="C176" s="216" t="s">
        <v>1338</v>
      </c>
      <c r="D176" s="216"/>
      <c r="E176" s="216"/>
      <c r="F176" s="237" t="s">
        <v>1319</v>
      </c>
      <c r="G176" s="216"/>
      <c r="H176" s="216" t="s">
        <v>1380</v>
      </c>
      <c r="I176" s="216" t="s">
        <v>1315</v>
      </c>
      <c r="J176" s="216">
        <v>50</v>
      </c>
      <c r="K176" s="262"/>
    </row>
    <row r="177" spans="2:11" s="1" customFormat="1" ht="15" customHeight="1">
      <c r="B177" s="239"/>
      <c r="C177" s="216" t="s">
        <v>116</v>
      </c>
      <c r="D177" s="216"/>
      <c r="E177" s="216"/>
      <c r="F177" s="237" t="s">
        <v>1313</v>
      </c>
      <c r="G177" s="216"/>
      <c r="H177" s="216" t="s">
        <v>1381</v>
      </c>
      <c r="I177" s="216" t="s">
        <v>1382</v>
      </c>
      <c r="J177" s="216"/>
      <c r="K177" s="262"/>
    </row>
    <row r="178" spans="2:11" s="1" customFormat="1" ht="15" customHeight="1">
      <c r="B178" s="239"/>
      <c r="C178" s="216" t="s">
        <v>55</v>
      </c>
      <c r="D178" s="216"/>
      <c r="E178" s="216"/>
      <c r="F178" s="237" t="s">
        <v>1313</v>
      </c>
      <c r="G178" s="216"/>
      <c r="H178" s="216" t="s">
        <v>1383</v>
      </c>
      <c r="I178" s="216" t="s">
        <v>1384</v>
      </c>
      <c r="J178" s="216">
        <v>1</v>
      </c>
      <c r="K178" s="262"/>
    </row>
    <row r="179" spans="2:11" s="1" customFormat="1" ht="15" customHeight="1">
      <c r="B179" s="239"/>
      <c r="C179" s="216" t="s">
        <v>51</v>
      </c>
      <c r="D179" s="216"/>
      <c r="E179" s="216"/>
      <c r="F179" s="237" t="s">
        <v>1313</v>
      </c>
      <c r="G179" s="216"/>
      <c r="H179" s="216" t="s">
        <v>1385</v>
      </c>
      <c r="I179" s="216" t="s">
        <v>1315</v>
      </c>
      <c r="J179" s="216">
        <v>20</v>
      </c>
      <c r="K179" s="262"/>
    </row>
    <row r="180" spans="2:11" s="1" customFormat="1" ht="15" customHeight="1">
      <c r="B180" s="239"/>
      <c r="C180" s="216" t="s">
        <v>52</v>
      </c>
      <c r="D180" s="216"/>
      <c r="E180" s="216"/>
      <c r="F180" s="237" t="s">
        <v>1313</v>
      </c>
      <c r="G180" s="216"/>
      <c r="H180" s="216" t="s">
        <v>1386</v>
      </c>
      <c r="I180" s="216" t="s">
        <v>1315</v>
      </c>
      <c r="J180" s="216">
        <v>255</v>
      </c>
      <c r="K180" s="262"/>
    </row>
    <row r="181" spans="2:11" s="1" customFormat="1" ht="15" customHeight="1">
      <c r="B181" s="239"/>
      <c r="C181" s="216" t="s">
        <v>117</v>
      </c>
      <c r="D181" s="216"/>
      <c r="E181" s="216"/>
      <c r="F181" s="237" t="s">
        <v>1313</v>
      </c>
      <c r="G181" s="216"/>
      <c r="H181" s="216" t="s">
        <v>1277</v>
      </c>
      <c r="I181" s="216" t="s">
        <v>1315</v>
      </c>
      <c r="J181" s="216">
        <v>10</v>
      </c>
      <c r="K181" s="262"/>
    </row>
    <row r="182" spans="2:11" s="1" customFormat="1" ht="15" customHeight="1">
      <c r="B182" s="239"/>
      <c r="C182" s="216" t="s">
        <v>118</v>
      </c>
      <c r="D182" s="216"/>
      <c r="E182" s="216"/>
      <c r="F182" s="237" t="s">
        <v>1313</v>
      </c>
      <c r="G182" s="216"/>
      <c r="H182" s="216" t="s">
        <v>1387</v>
      </c>
      <c r="I182" s="216" t="s">
        <v>1348</v>
      </c>
      <c r="J182" s="216"/>
      <c r="K182" s="262"/>
    </row>
    <row r="183" spans="2:11" s="1" customFormat="1" ht="15" customHeight="1">
      <c r="B183" s="239"/>
      <c r="C183" s="216" t="s">
        <v>1388</v>
      </c>
      <c r="D183" s="216"/>
      <c r="E183" s="216"/>
      <c r="F183" s="237" t="s">
        <v>1313</v>
      </c>
      <c r="G183" s="216"/>
      <c r="H183" s="216" t="s">
        <v>1389</v>
      </c>
      <c r="I183" s="216" t="s">
        <v>1348</v>
      </c>
      <c r="J183" s="216"/>
      <c r="K183" s="262"/>
    </row>
    <row r="184" spans="2:11" s="1" customFormat="1" ht="15" customHeight="1">
      <c r="B184" s="239"/>
      <c r="C184" s="216" t="s">
        <v>1377</v>
      </c>
      <c r="D184" s="216"/>
      <c r="E184" s="216"/>
      <c r="F184" s="237" t="s">
        <v>1313</v>
      </c>
      <c r="G184" s="216"/>
      <c r="H184" s="216" t="s">
        <v>1390</v>
      </c>
      <c r="I184" s="216" t="s">
        <v>1348</v>
      </c>
      <c r="J184" s="216"/>
      <c r="K184" s="262"/>
    </row>
    <row r="185" spans="2:11" s="1" customFormat="1" ht="15" customHeight="1">
      <c r="B185" s="239"/>
      <c r="C185" s="216" t="s">
        <v>120</v>
      </c>
      <c r="D185" s="216"/>
      <c r="E185" s="216"/>
      <c r="F185" s="237" t="s">
        <v>1319</v>
      </c>
      <c r="G185" s="216"/>
      <c r="H185" s="216" t="s">
        <v>1391</v>
      </c>
      <c r="I185" s="216" t="s">
        <v>1315</v>
      </c>
      <c r="J185" s="216">
        <v>50</v>
      </c>
      <c r="K185" s="262"/>
    </row>
    <row r="186" spans="2:11" s="1" customFormat="1" ht="15" customHeight="1">
      <c r="B186" s="239"/>
      <c r="C186" s="216" t="s">
        <v>1392</v>
      </c>
      <c r="D186" s="216"/>
      <c r="E186" s="216"/>
      <c r="F186" s="237" t="s">
        <v>1319</v>
      </c>
      <c r="G186" s="216"/>
      <c r="H186" s="216" t="s">
        <v>1393</v>
      </c>
      <c r="I186" s="216" t="s">
        <v>1394</v>
      </c>
      <c r="J186" s="216"/>
      <c r="K186" s="262"/>
    </row>
    <row r="187" spans="2:11" s="1" customFormat="1" ht="15" customHeight="1">
      <c r="B187" s="239"/>
      <c r="C187" s="216" t="s">
        <v>1395</v>
      </c>
      <c r="D187" s="216"/>
      <c r="E187" s="216"/>
      <c r="F187" s="237" t="s">
        <v>1319</v>
      </c>
      <c r="G187" s="216"/>
      <c r="H187" s="216" t="s">
        <v>1396</v>
      </c>
      <c r="I187" s="216" t="s">
        <v>1394</v>
      </c>
      <c r="J187" s="216"/>
      <c r="K187" s="262"/>
    </row>
    <row r="188" spans="2:11" s="1" customFormat="1" ht="15" customHeight="1">
      <c r="B188" s="239"/>
      <c r="C188" s="216" t="s">
        <v>1397</v>
      </c>
      <c r="D188" s="216"/>
      <c r="E188" s="216"/>
      <c r="F188" s="237" t="s">
        <v>1319</v>
      </c>
      <c r="G188" s="216"/>
      <c r="H188" s="216" t="s">
        <v>1398</v>
      </c>
      <c r="I188" s="216" t="s">
        <v>1394</v>
      </c>
      <c r="J188" s="216"/>
      <c r="K188" s="262"/>
    </row>
    <row r="189" spans="2:11" s="1" customFormat="1" ht="15" customHeight="1">
      <c r="B189" s="239"/>
      <c r="C189" s="275" t="s">
        <v>1399</v>
      </c>
      <c r="D189" s="216"/>
      <c r="E189" s="216"/>
      <c r="F189" s="237" t="s">
        <v>1319</v>
      </c>
      <c r="G189" s="216"/>
      <c r="H189" s="216" t="s">
        <v>1400</v>
      </c>
      <c r="I189" s="216" t="s">
        <v>1401</v>
      </c>
      <c r="J189" s="276" t="s">
        <v>1402</v>
      </c>
      <c r="K189" s="262"/>
    </row>
    <row r="190" spans="2:11" s="1" customFormat="1" ht="15" customHeight="1">
      <c r="B190" s="239"/>
      <c r="C190" s="275" t="s">
        <v>40</v>
      </c>
      <c r="D190" s="216"/>
      <c r="E190" s="216"/>
      <c r="F190" s="237" t="s">
        <v>1313</v>
      </c>
      <c r="G190" s="216"/>
      <c r="H190" s="213" t="s">
        <v>1403</v>
      </c>
      <c r="I190" s="216" t="s">
        <v>1404</v>
      </c>
      <c r="J190" s="216"/>
      <c r="K190" s="262"/>
    </row>
    <row r="191" spans="2:11" s="1" customFormat="1" ht="15" customHeight="1">
      <c r="B191" s="239"/>
      <c r="C191" s="275" t="s">
        <v>1405</v>
      </c>
      <c r="D191" s="216"/>
      <c r="E191" s="216"/>
      <c r="F191" s="237" t="s">
        <v>1313</v>
      </c>
      <c r="G191" s="216"/>
      <c r="H191" s="216" t="s">
        <v>1406</v>
      </c>
      <c r="I191" s="216" t="s">
        <v>1348</v>
      </c>
      <c r="J191" s="216"/>
      <c r="K191" s="262"/>
    </row>
    <row r="192" spans="2:11" s="1" customFormat="1" ht="15" customHeight="1">
      <c r="B192" s="239"/>
      <c r="C192" s="275" t="s">
        <v>1407</v>
      </c>
      <c r="D192" s="216"/>
      <c r="E192" s="216"/>
      <c r="F192" s="237" t="s">
        <v>1313</v>
      </c>
      <c r="G192" s="216"/>
      <c r="H192" s="216" t="s">
        <v>1408</v>
      </c>
      <c r="I192" s="216" t="s">
        <v>1348</v>
      </c>
      <c r="J192" s="216"/>
      <c r="K192" s="262"/>
    </row>
    <row r="193" spans="2:11" s="1" customFormat="1" ht="15" customHeight="1">
      <c r="B193" s="239"/>
      <c r="C193" s="275" t="s">
        <v>1409</v>
      </c>
      <c r="D193" s="216"/>
      <c r="E193" s="216"/>
      <c r="F193" s="237" t="s">
        <v>1319</v>
      </c>
      <c r="G193" s="216"/>
      <c r="H193" s="216" t="s">
        <v>1410</v>
      </c>
      <c r="I193" s="216" t="s">
        <v>1348</v>
      </c>
      <c r="J193" s="216"/>
      <c r="K193" s="262"/>
    </row>
    <row r="194" spans="2:11" s="1" customFormat="1" ht="15" customHeight="1">
      <c r="B194" s="268"/>
      <c r="C194" s="277"/>
      <c r="D194" s="248"/>
      <c r="E194" s="248"/>
      <c r="F194" s="248"/>
      <c r="G194" s="248"/>
      <c r="H194" s="248"/>
      <c r="I194" s="248"/>
      <c r="J194" s="248"/>
      <c r="K194" s="269"/>
    </row>
    <row r="195" spans="2:11" s="1" customFormat="1" ht="18.75" customHeight="1">
      <c r="B195" s="250"/>
      <c r="C195" s="260"/>
      <c r="D195" s="260"/>
      <c r="E195" s="260"/>
      <c r="F195" s="270"/>
      <c r="G195" s="260"/>
      <c r="H195" s="260"/>
      <c r="I195" s="260"/>
      <c r="J195" s="260"/>
      <c r="K195" s="250"/>
    </row>
    <row r="196" spans="2:11" s="1" customFormat="1" ht="18.75" customHeight="1">
      <c r="B196" s="250"/>
      <c r="C196" s="260"/>
      <c r="D196" s="260"/>
      <c r="E196" s="260"/>
      <c r="F196" s="270"/>
      <c r="G196" s="260"/>
      <c r="H196" s="260"/>
      <c r="I196" s="260"/>
      <c r="J196" s="260"/>
      <c r="K196" s="250"/>
    </row>
    <row r="197" spans="2:11" s="1" customFormat="1" ht="18.75" customHeight="1">
      <c r="B197" s="223"/>
      <c r="C197" s="223"/>
      <c r="D197" s="223"/>
      <c r="E197" s="223"/>
      <c r="F197" s="223"/>
      <c r="G197" s="223"/>
      <c r="H197" s="223"/>
      <c r="I197" s="223"/>
      <c r="J197" s="223"/>
      <c r="K197" s="223"/>
    </row>
    <row r="198" spans="2:11" s="1" customFormat="1" ht="13.5">
      <c r="B198" s="205"/>
      <c r="C198" s="206"/>
      <c r="D198" s="206"/>
      <c r="E198" s="206"/>
      <c r="F198" s="206"/>
      <c r="G198" s="206"/>
      <c r="H198" s="206"/>
      <c r="I198" s="206"/>
      <c r="J198" s="206"/>
      <c r="K198" s="207"/>
    </row>
    <row r="199" spans="2:11" s="1" customFormat="1" ht="21">
      <c r="B199" s="208"/>
      <c r="C199" s="415" t="s">
        <v>1411</v>
      </c>
      <c r="D199" s="415"/>
      <c r="E199" s="415"/>
      <c r="F199" s="415"/>
      <c r="G199" s="415"/>
      <c r="H199" s="415"/>
      <c r="I199" s="415"/>
      <c r="J199" s="415"/>
      <c r="K199" s="209"/>
    </row>
    <row r="200" spans="2:11" s="1" customFormat="1" ht="25.5" customHeight="1">
      <c r="B200" s="208"/>
      <c r="C200" s="278" t="s">
        <v>1412</v>
      </c>
      <c r="D200" s="278"/>
      <c r="E200" s="278"/>
      <c r="F200" s="278" t="s">
        <v>1413</v>
      </c>
      <c r="G200" s="279"/>
      <c r="H200" s="416" t="s">
        <v>1414</v>
      </c>
      <c r="I200" s="416"/>
      <c r="J200" s="416"/>
      <c r="K200" s="209"/>
    </row>
    <row r="201" spans="2:11" s="1" customFormat="1" ht="5.25" customHeight="1">
      <c r="B201" s="239"/>
      <c r="C201" s="234"/>
      <c r="D201" s="234"/>
      <c r="E201" s="234"/>
      <c r="F201" s="234"/>
      <c r="G201" s="260"/>
      <c r="H201" s="234"/>
      <c r="I201" s="234"/>
      <c r="J201" s="234"/>
      <c r="K201" s="262"/>
    </row>
    <row r="202" spans="2:11" s="1" customFormat="1" ht="15" customHeight="1">
      <c r="B202" s="239"/>
      <c r="C202" s="216" t="s">
        <v>1404</v>
      </c>
      <c r="D202" s="216"/>
      <c r="E202" s="216"/>
      <c r="F202" s="237" t="s">
        <v>41</v>
      </c>
      <c r="G202" s="216"/>
      <c r="H202" s="417" t="s">
        <v>1415</v>
      </c>
      <c r="I202" s="417"/>
      <c r="J202" s="417"/>
      <c r="K202" s="262"/>
    </row>
    <row r="203" spans="2:11" s="1" customFormat="1" ht="15" customHeight="1">
      <c r="B203" s="239"/>
      <c r="C203" s="216"/>
      <c r="D203" s="216"/>
      <c r="E203" s="216"/>
      <c r="F203" s="237" t="s">
        <v>42</v>
      </c>
      <c r="G203" s="216"/>
      <c r="H203" s="417" t="s">
        <v>1416</v>
      </c>
      <c r="I203" s="417"/>
      <c r="J203" s="417"/>
      <c r="K203" s="262"/>
    </row>
    <row r="204" spans="2:11" s="1" customFormat="1" ht="15" customHeight="1">
      <c r="B204" s="239"/>
      <c r="C204" s="216"/>
      <c r="D204" s="216"/>
      <c r="E204" s="216"/>
      <c r="F204" s="237" t="s">
        <v>45</v>
      </c>
      <c r="G204" s="216"/>
      <c r="H204" s="417" t="s">
        <v>1417</v>
      </c>
      <c r="I204" s="417"/>
      <c r="J204" s="417"/>
      <c r="K204" s="262"/>
    </row>
    <row r="205" spans="2:11" s="1" customFormat="1" ht="15" customHeight="1">
      <c r="B205" s="239"/>
      <c r="C205" s="216"/>
      <c r="D205" s="216"/>
      <c r="E205" s="216"/>
      <c r="F205" s="237" t="s">
        <v>43</v>
      </c>
      <c r="G205" s="216"/>
      <c r="H205" s="417" t="s">
        <v>1418</v>
      </c>
      <c r="I205" s="417"/>
      <c r="J205" s="417"/>
      <c r="K205" s="262"/>
    </row>
    <row r="206" spans="2:11" s="1" customFormat="1" ht="15" customHeight="1">
      <c r="B206" s="239"/>
      <c r="C206" s="216"/>
      <c r="D206" s="216"/>
      <c r="E206" s="216"/>
      <c r="F206" s="237" t="s">
        <v>44</v>
      </c>
      <c r="G206" s="216"/>
      <c r="H206" s="417" t="s">
        <v>1419</v>
      </c>
      <c r="I206" s="417"/>
      <c r="J206" s="417"/>
      <c r="K206" s="262"/>
    </row>
    <row r="207" spans="2:11" s="1" customFormat="1" ht="15" customHeight="1">
      <c r="B207" s="239"/>
      <c r="C207" s="216"/>
      <c r="D207" s="216"/>
      <c r="E207" s="216"/>
      <c r="F207" s="237"/>
      <c r="G207" s="216"/>
      <c r="H207" s="216"/>
      <c r="I207" s="216"/>
      <c r="J207" s="216"/>
      <c r="K207" s="262"/>
    </row>
    <row r="208" spans="2:11" s="1" customFormat="1" ht="15" customHeight="1">
      <c r="B208" s="239"/>
      <c r="C208" s="216" t="s">
        <v>1360</v>
      </c>
      <c r="D208" s="216"/>
      <c r="E208" s="216"/>
      <c r="F208" s="237" t="s">
        <v>74</v>
      </c>
      <c r="G208" s="216"/>
      <c r="H208" s="417" t="s">
        <v>1420</v>
      </c>
      <c r="I208" s="417"/>
      <c r="J208" s="417"/>
      <c r="K208" s="262"/>
    </row>
    <row r="209" spans="2:11" s="1" customFormat="1" ht="15" customHeight="1">
      <c r="B209" s="239"/>
      <c r="C209" s="216"/>
      <c r="D209" s="216"/>
      <c r="E209" s="216"/>
      <c r="F209" s="237" t="s">
        <v>1258</v>
      </c>
      <c r="G209" s="216"/>
      <c r="H209" s="417" t="s">
        <v>1259</v>
      </c>
      <c r="I209" s="417"/>
      <c r="J209" s="417"/>
      <c r="K209" s="262"/>
    </row>
    <row r="210" spans="2:11" s="1" customFormat="1" ht="15" customHeight="1">
      <c r="B210" s="239"/>
      <c r="C210" s="216"/>
      <c r="D210" s="216"/>
      <c r="E210" s="216"/>
      <c r="F210" s="237" t="s">
        <v>1256</v>
      </c>
      <c r="G210" s="216"/>
      <c r="H210" s="417" t="s">
        <v>1421</v>
      </c>
      <c r="I210" s="417"/>
      <c r="J210" s="417"/>
      <c r="K210" s="262"/>
    </row>
    <row r="211" spans="2:11" s="1" customFormat="1" ht="15" customHeight="1">
      <c r="B211" s="280"/>
      <c r="C211" s="216"/>
      <c r="D211" s="216"/>
      <c r="E211" s="216"/>
      <c r="F211" s="237" t="s">
        <v>88</v>
      </c>
      <c r="G211" s="275"/>
      <c r="H211" s="418" t="s">
        <v>89</v>
      </c>
      <c r="I211" s="418"/>
      <c r="J211" s="418"/>
      <c r="K211" s="281"/>
    </row>
    <row r="212" spans="2:11" s="1" customFormat="1" ht="15" customHeight="1">
      <c r="B212" s="280"/>
      <c r="C212" s="216"/>
      <c r="D212" s="216"/>
      <c r="E212" s="216"/>
      <c r="F212" s="237" t="s">
        <v>1260</v>
      </c>
      <c r="G212" s="275"/>
      <c r="H212" s="418" t="s">
        <v>542</v>
      </c>
      <c r="I212" s="418"/>
      <c r="J212" s="418"/>
      <c r="K212" s="281"/>
    </row>
    <row r="213" spans="2:11" s="1" customFormat="1" ht="15" customHeight="1">
      <c r="B213" s="280"/>
      <c r="C213" s="216"/>
      <c r="D213" s="216"/>
      <c r="E213" s="216"/>
      <c r="F213" s="237"/>
      <c r="G213" s="275"/>
      <c r="H213" s="266"/>
      <c r="I213" s="266"/>
      <c r="J213" s="266"/>
      <c r="K213" s="281"/>
    </row>
    <row r="214" spans="2:11" s="1" customFormat="1" ht="15" customHeight="1">
      <c r="B214" s="280"/>
      <c r="C214" s="216" t="s">
        <v>1384</v>
      </c>
      <c r="D214" s="216"/>
      <c r="E214" s="216"/>
      <c r="F214" s="237">
        <v>1</v>
      </c>
      <c r="G214" s="275"/>
      <c r="H214" s="418" t="s">
        <v>1422</v>
      </c>
      <c r="I214" s="418"/>
      <c r="J214" s="418"/>
      <c r="K214" s="281"/>
    </row>
    <row r="215" spans="2:11" s="1" customFormat="1" ht="15" customHeight="1">
      <c r="B215" s="280"/>
      <c r="C215" s="216"/>
      <c r="D215" s="216"/>
      <c r="E215" s="216"/>
      <c r="F215" s="237">
        <v>2</v>
      </c>
      <c r="G215" s="275"/>
      <c r="H215" s="418" t="s">
        <v>1423</v>
      </c>
      <c r="I215" s="418"/>
      <c r="J215" s="418"/>
      <c r="K215" s="281"/>
    </row>
    <row r="216" spans="2:11" s="1" customFormat="1" ht="15" customHeight="1">
      <c r="B216" s="280"/>
      <c r="C216" s="216"/>
      <c r="D216" s="216"/>
      <c r="E216" s="216"/>
      <c r="F216" s="237">
        <v>3</v>
      </c>
      <c r="G216" s="275"/>
      <c r="H216" s="418" t="s">
        <v>1424</v>
      </c>
      <c r="I216" s="418"/>
      <c r="J216" s="418"/>
      <c r="K216" s="281"/>
    </row>
    <row r="217" spans="2:11" s="1" customFormat="1" ht="15" customHeight="1">
      <c r="B217" s="280"/>
      <c r="C217" s="216"/>
      <c r="D217" s="216"/>
      <c r="E217" s="216"/>
      <c r="F217" s="237">
        <v>4</v>
      </c>
      <c r="G217" s="275"/>
      <c r="H217" s="418" t="s">
        <v>1425</v>
      </c>
      <c r="I217" s="418"/>
      <c r="J217" s="418"/>
      <c r="K217" s="281"/>
    </row>
    <row r="218" spans="2:11" s="1" customFormat="1" ht="12.75" customHeight="1">
      <c r="B218" s="282"/>
      <c r="C218" s="283"/>
      <c r="D218" s="283"/>
      <c r="E218" s="283"/>
      <c r="F218" s="283"/>
      <c r="G218" s="283"/>
      <c r="H218" s="283"/>
      <c r="I218" s="283"/>
      <c r="J218" s="283"/>
      <c r="K218" s="284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107"/>
  <sheetViews>
    <sheetView view="pageLayout" topLeftCell="A10" workbookViewId="0">
      <selection activeCell="A7" sqref="A7"/>
    </sheetView>
  </sheetViews>
  <sheetFormatPr defaultRowHeight="10.5"/>
  <cols>
    <col min="1" max="1" width="112" style="286" customWidth="1"/>
    <col min="2" max="256" width="9.1640625" style="286"/>
    <col min="257" max="257" width="112" style="286" customWidth="1"/>
    <col min="258" max="512" width="9.1640625" style="286"/>
    <col min="513" max="513" width="112" style="286" customWidth="1"/>
    <col min="514" max="768" width="9.1640625" style="286"/>
    <col min="769" max="769" width="112" style="286" customWidth="1"/>
    <col min="770" max="1024" width="9.1640625" style="286"/>
    <col min="1025" max="1025" width="112" style="286" customWidth="1"/>
    <col min="1026" max="1280" width="9.1640625" style="286"/>
    <col min="1281" max="1281" width="112" style="286" customWidth="1"/>
    <col min="1282" max="1536" width="9.1640625" style="286"/>
    <col min="1537" max="1537" width="112" style="286" customWidth="1"/>
    <col min="1538" max="1792" width="9.1640625" style="286"/>
    <col min="1793" max="1793" width="112" style="286" customWidth="1"/>
    <col min="1794" max="2048" width="9.1640625" style="286"/>
    <col min="2049" max="2049" width="112" style="286" customWidth="1"/>
    <col min="2050" max="2304" width="9.1640625" style="286"/>
    <col min="2305" max="2305" width="112" style="286" customWidth="1"/>
    <col min="2306" max="2560" width="9.1640625" style="286"/>
    <col min="2561" max="2561" width="112" style="286" customWidth="1"/>
    <col min="2562" max="2816" width="9.1640625" style="286"/>
    <col min="2817" max="2817" width="112" style="286" customWidth="1"/>
    <col min="2818" max="3072" width="9.1640625" style="286"/>
    <col min="3073" max="3073" width="112" style="286" customWidth="1"/>
    <col min="3074" max="3328" width="9.1640625" style="286"/>
    <col min="3329" max="3329" width="112" style="286" customWidth="1"/>
    <col min="3330" max="3584" width="9.1640625" style="286"/>
    <col min="3585" max="3585" width="112" style="286" customWidth="1"/>
    <col min="3586" max="3840" width="9.1640625" style="286"/>
    <col min="3841" max="3841" width="112" style="286" customWidth="1"/>
    <col min="3842" max="4096" width="9.1640625" style="286"/>
    <col min="4097" max="4097" width="112" style="286" customWidth="1"/>
    <col min="4098" max="4352" width="9.1640625" style="286"/>
    <col min="4353" max="4353" width="112" style="286" customWidth="1"/>
    <col min="4354" max="4608" width="9.1640625" style="286"/>
    <col min="4609" max="4609" width="112" style="286" customWidth="1"/>
    <col min="4610" max="4864" width="9.1640625" style="286"/>
    <col min="4865" max="4865" width="112" style="286" customWidth="1"/>
    <col min="4866" max="5120" width="9.1640625" style="286"/>
    <col min="5121" max="5121" width="112" style="286" customWidth="1"/>
    <col min="5122" max="5376" width="9.1640625" style="286"/>
    <col min="5377" max="5377" width="112" style="286" customWidth="1"/>
    <col min="5378" max="5632" width="9.1640625" style="286"/>
    <col min="5633" max="5633" width="112" style="286" customWidth="1"/>
    <col min="5634" max="5888" width="9.1640625" style="286"/>
    <col min="5889" max="5889" width="112" style="286" customWidth="1"/>
    <col min="5890" max="6144" width="9.1640625" style="286"/>
    <col min="6145" max="6145" width="112" style="286" customWidth="1"/>
    <col min="6146" max="6400" width="9.1640625" style="286"/>
    <col min="6401" max="6401" width="112" style="286" customWidth="1"/>
    <col min="6402" max="6656" width="9.1640625" style="286"/>
    <col min="6657" max="6657" width="112" style="286" customWidth="1"/>
    <col min="6658" max="6912" width="9.1640625" style="286"/>
    <col min="6913" max="6913" width="112" style="286" customWidth="1"/>
    <col min="6914" max="7168" width="9.1640625" style="286"/>
    <col min="7169" max="7169" width="112" style="286" customWidth="1"/>
    <col min="7170" max="7424" width="9.1640625" style="286"/>
    <col min="7425" max="7425" width="112" style="286" customWidth="1"/>
    <col min="7426" max="7680" width="9.1640625" style="286"/>
    <col min="7681" max="7681" width="112" style="286" customWidth="1"/>
    <col min="7682" max="7936" width="9.1640625" style="286"/>
    <col min="7937" max="7937" width="112" style="286" customWidth="1"/>
    <col min="7938" max="8192" width="9.1640625" style="286"/>
    <col min="8193" max="8193" width="112" style="286" customWidth="1"/>
    <col min="8194" max="8448" width="9.1640625" style="286"/>
    <col min="8449" max="8449" width="112" style="286" customWidth="1"/>
    <col min="8450" max="8704" width="9.1640625" style="286"/>
    <col min="8705" max="8705" width="112" style="286" customWidth="1"/>
    <col min="8706" max="8960" width="9.1640625" style="286"/>
    <col min="8961" max="8961" width="112" style="286" customWidth="1"/>
    <col min="8962" max="9216" width="9.1640625" style="286"/>
    <col min="9217" max="9217" width="112" style="286" customWidth="1"/>
    <col min="9218" max="9472" width="9.1640625" style="286"/>
    <col min="9473" max="9473" width="112" style="286" customWidth="1"/>
    <col min="9474" max="9728" width="9.1640625" style="286"/>
    <col min="9729" max="9729" width="112" style="286" customWidth="1"/>
    <col min="9730" max="9984" width="9.1640625" style="286"/>
    <col min="9985" max="9985" width="112" style="286" customWidth="1"/>
    <col min="9986" max="10240" width="9.1640625" style="286"/>
    <col min="10241" max="10241" width="112" style="286" customWidth="1"/>
    <col min="10242" max="10496" width="9.1640625" style="286"/>
    <col min="10497" max="10497" width="112" style="286" customWidth="1"/>
    <col min="10498" max="10752" width="9.1640625" style="286"/>
    <col min="10753" max="10753" width="112" style="286" customWidth="1"/>
    <col min="10754" max="11008" width="9.1640625" style="286"/>
    <col min="11009" max="11009" width="112" style="286" customWidth="1"/>
    <col min="11010" max="11264" width="9.1640625" style="286"/>
    <col min="11265" max="11265" width="112" style="286" customWidth="1"/>
    <col min="11266" max="11520" width="9.1640625" style="286"/>
    <col min="11521" max="11521" width="112" style="286" customWidth="1"/>
    <col min="11522" max="11776" width="9.1640625" style="286"/>
    <col min="11777" max="11777" width="112" style="286" customWidth="1"/>
    <col min="11778" max="12032" width="9.1640625" style="286"/>
    <col min="12033" max="12033" width="112" style="286" customWidth="1"/>
    <col min="12034" max="12288" width="9.1640625" style="286"/>
    <col min="12289" max="12289" width="112" style="286" customWidth="1"/>
    <col min="12290" max="12544" width="9.1640625" style="286"/>
    <col min="12545" max="12545" width="112" style="286" customWidth="1"/>
    <col min="12546" max="12800" width="9.1640625" style="286"/>
    <col min="12801" max="12801" width="112" style="286" customWidth="1"/>
    <col min="12802" max="13056" width="9.1640625" style="286"/>
    <col min="13057" max="13057" width="112" style="286" customWidth="1"/>
    <col min="13058" max="13312" width="9.1640625" style="286"/>
    <col min="13313" max="13313" width="112" style="286" customWidth="1"/>
    <col min="13314" max="13568" width="9.1640625" style="286"/>
    <col min="13569" max="13569" width="112" style="286" customWidth="1"/>
    <col min="13570" max="13824" width="9.1640625" style="286"/>
    <col min="13825" max="13825" width="112" style="286" customWidth="1"/>
    <col min="13826" max="14080" width="9.1640625" style="286"/>
    <col min="14081" max="14081" width="112" style="286" customWidth="1"/>
    <col min="14082" max="14336" width="9.1640625" style="286"/>
    <col min="14337" max="14337" width="112" style="286" customWidth="1"/>
    <col min="14338" max="14592" width="9.1640625" style="286"/>
    <col min="14593" max="14593" width="112" style="286" customWidth="1"/>
    <col min="14594" max="14848" width="9.1640625" style="286"/>
    <col min="14849" max="14849" width="112" style="286" customWidth="1"/>
    <col min="14850" max="15104" width="9.1640625" style="286"/>
    <col min="15105" max="15105" width="112" style="286" customWidth="1"/>
    <col min="15106" max="15360" width="9.1640625" style="286"/>
    <col min="15361" max="15361" width="112" style="286" customWidth="1"/>
    <col min="15362" max="15616" width="9.1640625" style="286"/>
    <col min="15617" max="15617" width="112" style="286" customWidth="1"/>
    <col min="15618" max="15872" width="9.1640625" style="286"/>
    <col min="15873" max="15873" width="112" style="286" customWidth="1"/>
    <col min="15874" max="16128" width="9.1640625" style="286"/>
    <col min="16129" max="16129" width="112" style="286" customWidth="1"/>
    <col min="16130" max="16384" width="9.1640625" style="286"/>
  </cols>
  <sheetData>
    <row r="1" spans="1:1" ht="51" customHeight="1">
      <c r="A1" s="285" t="s">
        <v>1426</v>
      </c>
    </row>
    <row r="2" spans="1:1" ht="51" customHeight="1">
      <c r="A2" s="287" t="s">
        <v>1427</v>
      </c>
    </row>
    <row r="3" spans="1:1" ht="51" customHeight="1">
      <c r="A3" s="287" t="s">
        <v>1428</v>
      </c>
    </row>
    <row r="4" spans="1:1" ht="78" customHeight="1">
      <c r="A4" s="287" t="s">
        <v>1429</v>
      </c>
    </row>
    <row r="5" spans="1:1" ht="63.75" customHeight="1">
      <c r="A5" s="287" t="s">
        <v>1430</v>
      </c>
    </row>
    <row r="6" spans="1:1" ht="80.45" customHeight="1">
      <c r="A6" s="287" t="s">
        <v>1454</v>
      </c>
    </row>
    <row r="7" spans="1:1" ht="64.5" customHeight="1">
      <c r="A7" s="287" t="s">
        <v>1431</v>
      </c>
    </row>
    <row r="8" spans="1:1" ht="104.25" customHeight="1">
      <c r="A8" s="287" t="s">
        <v>1432</v>
      </c>
    </row>
    <row r="9" spans="1:1" ht="77.25" customHeight="1">
      <c r="A9" s="287" t="s">
        <v>1433</v>
      </c>
    </row>
    <row r="10" spans="1:1" ht="79.5" customHeight="1">
      <c r="A10" s="287" t="s">
        <v>1434</v>
      </c>
    </row>
    <row r="11" spans="1:1" ht="51" customHeight="1">
      <c r="A11" s="287" t="s">
        <v>1435</v>
      </c>
    </row>
    <row r="12" spans="1:1" ht="51" customHeight="1">
      <c r="A12" s="287" t="s">
        <v>1436</v>
      </c>
    </row>
    <row r="13" spans="1:1" ht="51" customHeight="1">
      <c r="A13" s="287" t="s">
        <v>1437</v>
      </c>
    </row>
    <row r="14" spans="1:1" ht="51" customHeight="1">
      <c r="A14" s="287" t="s">
        <v>1438</v>
      </c>
    </row>
    <row r="15" spans="1:1" ht="51" customHeight="1">
      <c r="A15" s="287" t="s">
        <v>1439</v>
      </c>
    </row>
    <row r="16" spans="1:1" ht="51" customHeight="1">
      <c r="A16" s="287" t="s">
        <v>1440</v>
      </c>
    </row>
    <row r="17" spans="1:1" ht="51" customHeight="1">
      <c r="A17" s="287" t="s">
        <v>1441</v>
      </c>
    </row>
    <row r="18" spans="1:1" ht="51" customHeight="1">
      <c r="A18" s="287" t="s">
        <v>1442</v>
      </c>
    </row>
    <row r="19" spans="1:1" ht="51" customHeight="1">
      <c r="A19" s="287" t="s">
        <v>1443</v>
      </c>
    </row>
    <row r="20" spans="1:1" ht="90.75" customHeight="1">
      <c r="A20" s="287" t="s">
        <v>1444</v>
      </c>
    </row>
    <row r="21" spans="1:1" ht="64.5" customHeight="1">
      <c r="A21" s="287" t="s">
        <v>1445</v>
      </c>
    </row>
    <row r="22" spans="1:1" ht="51" customHeight="1">
      <c r="A22" s="287" t="s">
        <v>1446</v>
      </c>
    </row>
    <row r="23" spans="1:1" ht="66" customHeight="1">
      <c r="A23" s="287" t="s">
        <v>1447</v>
      </c>
    </row>
    <row r="24" spans="1:1" ht="78" customHeight="1">
      <c r="A24" s="287" t="s">
        <v>1448</v>
      </c>
    </row>
    <row r="25" spans="1:1" ht="51" customHeight="1">
      <c r="A25" s="287" t="s">
        <v>1449</v>
      </c>
    </row>
    <row r="26" spans="1:1" ht="51" customHeight="1">
      <c r="A26" s="287" t="s">
        <v>1450</v>
      </c>
    </row>
    <row r="27" spans="1:1" ht="51" customHeight="1">
      <c r="A27" s="287" t="s">
        <v>1451</v>
      </c>
    </row>
    <row r="28" spans="1:1" ht="51" customHeight="1">
      <c r="A28" s="287" t="s">
        <v>1452</v>
      </c>
    </row>
    <row r="29" spans="1:1" ht="51" customHeight="1">
      <c r="A29" s="287" t="s">
        <v>1453</v>
      </c>
    </row>
    <row r="31" spans="1:1" ht="12.75">
      <c r="A31" s="288"/>
    </row>
    <row r="32" spans="1:1" ht="12.75">
      <c r="A32" s="288"/>
    </row>
    <row r="33" spans="1:1" ht="12.75">
      <c r="A33" s="288"/>
    </row>
    <row r="34" spans="1:1" ht="12.75">
      <c r="A34" s="288"/>
    </row>
    <row r="35" spans="1:1" ht="12.75">
      <c r="A35" s="288"/>
    </row>
    <row r="36" spans="1:1" ht="12.75">
      <c r="A36" s="288"/>
    </row>
    <row r="37" spans="1:1" ht="12.75">
      <c r="A37" s="288"/>
    </row>
    <row r="38" spans="1:1" ht="12.75">
      <c r="A38" s="288"/>
    </row>
    <row r="39" spans="1:1" ht="12.75">
      <c r="A39" s="288"/>
    </row>
    <row r="40" spans="1:1" ht="12.75">
      <c r="A40" s="288"/>
    </row>
    <row r="41" spans="1:1" ht="12.75">
      <c r="A41" s="288"/>
    </row>
    <row r="42" spans="1:1" ht="12.75">
      <c r="A42" s="288"/>
    </row>
    <row r="43" spans="1:1" ht="12.75">
      <c r="A43" s="288"/>
    </row>
    <row r="44" spans="1:1" ht="12.75">
      <c r="A44" s="288"/>
    </row>
    <row r="45" spans="1:1" ht="12.75">
      <c r="A45" s="288"/>
    </row>
    <row r="46" spans="1:1" ht="12.75">
      <c r="A46" s="288"/>
    </row>
    <row r="47" spans="1:1" ht="12.75">
      <c r="A47" s="288"/>
    </row>
    <row r="48" spans="1:1" ht="12.75">
      <c r="A48" s="288"/>
    </row>
    <row r="49" spans="1:1" ht="12.75">
      <c r="A49" s="288"/>
    </row>
    <row r="50" spans="1:1" ht="12.75">
      <c r="A50" s="288"/>
    </row>
    <row r="51" spans="1:1" ht="12.75">
      <c r="A51" s="288"/>
    </row>
    <row r="52" spans="1:1" ht="12.75">
      <c r="A52" s="288"/>
    </row>
    <row r="53" spans="1:1" ht="12.75">
      <c r="A53" s="288"/>
    </row>
    <row r="54" spans="1:1" ht="12.75">
      <c r="A54" s="288"/>
    </row>
    <row r="55" spans="1:1" ht="12.75">
      <c r="A55" s="288"/>
    </row>
    <row r="56" spans="1:1" ht="12.75">
      <c r="A56" s="288"/>
    </row>
    <row r="57" spans="1:1" ht="12.75">
      <c r="A57" s="288"/>
    </row>
    <row r="58" spans="1:1" ht="12.75">
      <c r="A58" s="288"/>
    </row>
    <row r="59" spans="1:1" ht="12.75">
      <c r="A59" s="288"/>
    </row>
    <row r="60" spans="1:1" ht="12.75">
      <c r="A60" s="288"/>
    </row>
    <row r="61" spans="1:1" ht="12.75">
      <c r="A61" s="288"/>
    </row>
    <row r="62" spans="1:1" ht="12.75">
      <c r="A62" s="288"/>
    </row>
    <row r="63" spans="1:1" ht="12.75">
      <c r="A63" s="288"/>
    </row>
    <row r="64" spans="1:1" ht="12.75">
      <c r="A64" s="288"/>
    </row>
    <row r="65" spans="1:1" ht="12.75">
      <c r="A65" s="288"/>
    </row>
    <row r="66" spans="1:1" ht="12.75">
      <c r="A66" s="288"/>
    </row>
    <row r="67" spans="1:1" ht="12.75">
      <c r="A67" s="288"/>
    </row>
    <row r="68" spans="1:1" ht="12.75">
      <c r="A68" s="288"/>
    </row>
    <row r="69" spans="1:1" ht="12.75">
      <c r="A69" s="288"/>
    </row>
    <row r="70" spans="1:1" ht="12.75">
      <c r="A70" s="288"/>
    </row>
    <row r="71" spans="1:1" ht="12.75">
      <c r="A71" s="288"/>
    </row>
    <row r="72" spans="1:1" ht="12.75">
      <c r="A72" s="288"/>
    </row>
    <row r="73" spans="1:1" ht="12.75">
      <c r="A73" s="288"/>
    </row>
    <row r="74" spans="1:1" ht="12.75">
      <c r="A74" s="288"/>
    </row>
    <row r="75" spans="1:1" ht="12.75">
      <c r="A75" s="288"/>
    </row>
    <row r="76" spans="1:1" ht="12.75">
      <c r="A76" s="288"/>
    </row>
    <row r="77" spans="1:1" ht="12.75">
      <c r="A77" s="288"/>
    </row>
    <row r="78" spans="1:1" ht="12.75">
      <c r="A78" s="288"/>
    </row>
    <row r="79" spans="1:1" ht="12.75">
      <c r="A79" s="288"/>
    </row>
    <row r="80" spans="1:1" ht="12.75">
      <c r="A80" s="288"/>
    </row>
    <row r="81" spans="1:1" ht="12.75">
      <c r="A81" s="288"/>
    </row>
    <row r="82" spans="1:1" ht="12.75">
      <c r="A82" s="288"/>
    </row>
    <row r="83" spans="1:1" ht="12.75">
      <c r="A83" s="288"/>
    </row>
    <row r="84" spans="1:1" ht="12.75">
      <c r="A84" s="288"/>
    </row>
    <row r="85" spans="1:1" ht="12.75">
      <c r="A85" s="288"/>
    </row>
    <row r="86" spans="1:1" ht="12.75">
      <c r="A86" s="288"/>
    </row>
    <row r="87" spans="1:1" ht="12.75">
      <c r="A87" s="288"/>
    </row>
    <row r="88" spans="1:1" ht="12.75">
      <c r="A88" s="288"/>
    </row>
    <row r="89" spans="1:1" ht="12.75">
      <c r="A89" s="288"/>
    </row>
    <row r="90" spans="1:1" ht="12.75">
      <c r="A90" s="288"/>
    </row>
    <row r="91" spans="1:1" ht="12.75">
      <c r="A91" s="288"/>
    </row>
    <row r="92" spans="1:1" ht="12.75">
      <c r="A92" s="288"/>
    </row>
    <row r="93" spans="1:1" ht="12.75">
      <c r="A93" s="288"/>
    </row>
    <row r="94" spans="1:1" ht="12.75">
      <c r="A94" s="288"/>
    </row>
    <row r="95" spans="1:1" ht="12.75">
      <c r="A95" s="288"/>
    </row>
    <row r="96" spans="1:1" ht="12.75">
      <c r="A96" s="288"/>
    </row>
    <row r="97" spans="1:1" ht="12.75">
      <c r="A97" s="288"/>
    </row>
    <row r="98" spans="1:1" ht="12.75">
      <c r="A98" s="288"/>
    </row>
    <row r="99" spans="1:1" ht="12.75">
      <c r="A99" s="288"/>
    </row>
    <row r="100" spans="1:1" ht="12.75">
      <c r="A100" s="288"/>
    </row>
    <row r="101" spans="1:1" ht="12.75">
      <c r="A101" s="288"/>
    </row>
    <row r="102" spans="1:1" ht="12.75">
      <c r="A102" s="288"/>
    </row>
    <row r="103" spans="1:1" ht="12.75">
      <c r="A103" s="288"/>
    </row>
    <row r="104" spans="1:1" ht="12.75">
      <c r="A104" s="288"/>
    </row>
    <row r="105" spans="1:1" ht="12.75">
      <c r="A105" s="288"/>
    </row>
    <row r="106" spans="1:1" ht="12.75">
      <c r="A106" s="288"/>
    </row>
    <row r="107" spans="1:1" ht="12.75">
      <c r="A107" s="288"/>
    </row>
  </sheetData>
  <pageMargins left="0.70866141732283472" right="0.70866141732283472" top="0.94488188976377963" bottom="0.78740157480314965" header="0.31496062992125984" footer="0.31496062992125984"/>
  <pageSetup paperSize="9" fitToHeight="100" orientation="landscape" r:id="rId1"/>
  <headerFooter>
    <oddHeader>&amp;LNová komunikace mezi ul. Dukelskou - K. Nového - Pražská kasárna, projektová dokumentace&amp;CDOPAS s.r.o.&amp;RPOLOŽKOVÝ ROZPOČET</oddHeader>
    <oddFooter>&amp;LVOP
1. ETAPA + 2. ETAPA&amp;C&amp;P z &amp;N&amp;Rčást - Všeobecné podmínky k ceně díla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W663"/>
  <sheetViews>
    <sheetView topLeftCell="E430" workbookViewId="0">
      <selection activeCell="I97" sqref="I97:I662"/>
    </sheetView>
  </sheetViews>
  <sheetFormatPr defaultRowHeight="11.25"/>
  <cols>
    <col min="1" max="1" width="12.33203125" style="291" customWidth="1"/>
    <col min="2" max="2" width="1.1640625" style="291" customWidth="1"/>
    <col min="3" max="3" width="8.6640625" style="291" customWidth="1"/>
    <col min="4" max="4" width="4.33203125" style="291" customWidth="1"/>
    <col min="5" max="5" width="17.1640625" style="291" customWidth="1"/>
    <col min="6" max="6" width="100.83203125" style="291" customWidth="1"/>
    <col min="7" max="7" width="7.5" style="291" customWidth="1"/>
    <col min="8" max="8" width="14" style="291" customWidth="1"/>
    <col min="9" max="9" width="15.83203125" style="291" customWidth="1"/>
    <col min="10" max="10" width="22.33203125" style="291" customWidth="1"/>
    <col min="11" max="11" width="22.33203125" style="291" hidden="1" customWidth="1"/>
    <col min="12" max="12" width="9.33203125" style="291" hidden="1" customWidth="1"/>
    <col min="13" max="13" width="10.83203125" style="291" hidden="1" customWidth="1"/>
    <col min="14" max="14" width="0" style="291" hidden="1" customWidth="1"/>
    <col min="15" max="20" width="14.1640625" style="291" hidden="1" customWidth="1"/>
    <col min="21" max="21" width="16.33203125" style="291" hidden="1" customWidth="1"/>
    <col min="22" max="22" width="12.33203125" style="291" hidden="1" customWidth="1"/>
    <col min="23" max="23" width="16.33203125" style="291" hidden="1" customWidth="1"/>
    <col min="24" max="24" width="12.33203125" style="291" hidden="1" customWidth="1"/>
    <col min="25" max="25" width="15" style="291" hidden="1" customWidth="1"/>
    <col min="26" max="26" width="11" style="291" hidden="1" customWidth="1"/>
    <col min="27" max="27" width="15" style="291" hidden="1" customWidth="1"/>
    <col min="28" max="28" width="16.33203125" style="291" hidden="1" customWidth="1"/>
    <col min="29" max="29" width="11" style="291" hidden="1" customWidth="1"/>
    <col min="30" max="30" width="15" style="291" hidden="1" customWidth="1"/>
    <col min="31" max="31" width="16.33203125" style="291" hidden="1" customWidth="1"/>
    <col min="32" max="73" width="0" style="291" hidden="1" customWidth="1"/>
    <col min="74" max="16384" width="9.33203125" style="291"/>
  </cols>
  <sheetData>
    <row r="1" spans="1:56">
      <c r="A1" s="82"/>
    </row>
    <row r="2" spans="1:56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92</v>
      </c>
      <c r="AZ2" s="188" t="s">
        <v>549</v>
      </c>
      <c r="BA2" s="188" t="s">
        <v>550</v>
      </c>
      <c r="BB2" s="188" t="s">
        <v>133</v>
      </c>
      <c r="BC2" s="188" t="s">
        <v>551</v>
      </c>
      <c r="BD2" s="188" t="s">
        <v>141</v>
      </c>
    </row>
    <row r="3" spans="1:5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  <c r="AZ3" s="188" t="s">
        <v>552</v>
      </c>
      <c r="BA3" s="188" t="s">
        <v>553</v>
      </c>
      <c r="BB3" s="188" t="s">
        <v>133</v>
      </c>
      <c r="BC3" s="188" t="s">
        <v>554</v>
      </c>
      <c r="BD3" s="188" t="s">
        <v>141</v>
      </c>
    </row>
    <row r="4" spans="1:56" ht="24.95" customHeight="1">
      <c r="B4" s="21"/>
      <c r="D4" s="22" t="s">
        <v>103</v>
      </c>
      <c r="L4" s="21"/>
      <c r="M4" s="83" t="s">
        <v>11</v>
      </c>
      <c r="AT4" s="18" t="s">
        <v>4</v>
      </c>
      <c r="AZ4" s="188" t="s">
        <v>555</v>
      </c>
      <c r="BA4" s="188" t="s">
        <v>556</v>
      </c>
      <c r="BB4" s="188" t="s">
        <v>133</v>
      </c>
      <c r="BC4" s="188" t="s">
        <v>557</v>
      </c>
      <c r="BD4" s="188" t="s">
        <v>141</v>
      </c>
    </row>
    <row r="5" spans="1:56" ht="6.95" customHeight="1">
      <c r="B5" s="21"/>
      <c r="L5" s="21"/>
      <c r="AZ5" s="188" t="s">
        <v>558</v>
      </c>
      <c r="BA5" s="188" t="s">
        <v>559</v>
      </c>
      <c r="BB5" s="188" t="s">
        <v>133</v>
      </c>
      <c r="BC5" s="188" t="s">
        <v>560</v>
      </c>
      <c r="BD5" s="188" t="s">
        <v>141</v>
      </c>
    </row>
    <row r="6" spans="1:56" ht="12" customHeight="1">
      <c r="B6" s="21"/>
      <c r="D6" s="297" t="s">
        <v>15</v>
      </c>
      <c r="L6" s="21"/>
      <c r="AZ6" s="188" t="s">
        <v>561</v>
      </c>
      <c r="BA6" s="188" t="s">
        <v>562</v>
      </c>
      <c r="BB6" s="188" t="s">
        <v>133</v>
      </c>
      <c r="BC6" s="188" t="s">
        <v>563</v>
      </c>
      <c r="BD6" s="188" t="s">
        <v>141</v>
      </c>
    </row>
    <row r="7" spans="1:56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  <c r="AZ7" s="188" t="s">
        <v>564</v>
      </c>
      <c r="BA7" s="188" t="s">
        <v>565</v>
      </c>
      <c r="BB7" s="188" t="s">
        <v>133</v>
      </c>
      <c r="BC7" s="188" t="s">
        <v>566</v>
      </c>
      <c r="BD7" s="188" t="s">
        <v>141</v>
      </c>
    </row>
    <row r="8" spans="1:56" ht="12" customHeight="1">
      <c r="B8" s="21"/>
      <c r="D8" s="297" t="s">
        <v>104</v>
      </c>
      <c r="L8" s="21"/>
      <c r="AZ8" s="188" t="s">
        <v>567</v>
      </c>
      <c r="BA8" s="188" t="s">
        <v>568</v>
      </c>
      <c r="BB8" s="188" t="s">
        <v>133</v>
      </c>
      <c r="BC8" s="188" t="s">
        <v>569</v>
      </c>
      <c r="BD8" s="188" t="s">
        <v>141</v>
      </c>
    </row>
    <row r="9" spans="1:56" s="2" customFormat="1" ht="16.5" customHeight="1">
      <c r="A9" s="296"/>
      <c r="B9" s="31"/>
      <c r="C9" s="296"/>
      <c r="D9" s="296"/>
      <c r="E9" s="407" t="s">
        <v>570</v>
      </c>
      <c r="F9" s="406"/>
      <c r="G9" s="406"/>
      <c r="H9" s="406"/>
      <c r="I9" s="296"/>
      <c r="J9" s="296"/>
      <c r="K9" s="296"/>
      <c r="L9" s="84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Z9" s="188" t="s">
        <v>571</v>
      </c>
      <c r="BA9" s="188" t="s">
        <v>572</v>
      </c>
      <c r="BB9" s="188" t="s">
        <v>133</v>
      </c>
      <c r="BC9" s="188" t="s">
        <v>573</v>
      </c>
      <c r="BD9" s="188" t="s">
        <v>141</v>
      </c>
    </row>
    <row r="10" spans="1:56" s="2" customFormat="1" ht="12" customHeight="1">
      <c r="A10" s="296"/>
      <c r="B10" s="31"/>
      <c r="C10" s="296"/>
      <c r="D10" s="297" t="s">
        <v>106</v>
      </c>
      <c r="E10" s="296"/>
      <c r="F10" s="296"/>
      <c r="G10" s="296"/>
      <c r="H10" s="296"/>
      <c r="I10" s="296"/>
      <c r="J10" s="296"/>
      <c r="K10" s="296"/>
      <c r="L10" s="84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Z10" s="188" t="s">
        <v>574</v>
      </c>
      <c r="BA10" s="188" t="s">
        <v>575</v>
      </c>
      <c r="BB10" s="188" t="s">
        <v>133</v>
      </c>
      <c r="BC10" s="188" t="s">
        <v>576</v>
      </c>
      <c r="BD10" s="188" t="s">
        <v>141</v>
      </c>
    </row>
    <row r="11" spans="1:56" s="2" customFormat="1" ht="16.5" customHeight="1">
      <c r="A11" s="296"/>
      <c r="B11" s="31"/>
      <c r="C11" s="296"/>
      <c r="D11" s="296"/>
      <c r="E11" s="393" t="s">
        <v>1483</v>
      </c>
      <c r="F11" s="406"/>
      <c r="G11" s="406"/>
      <c r="H11" s="406"/>
      <c r="I11" s="296"/>
      <c r="J11" s="296"/>
      <c r="K11" s="296"/>
      <c r="L11" s="84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Z11" s="188" t="s">
        <v>577</v>
      </c>
      <c r="BA11" s="188" t="s">
        <v>578</v>
      </c>
      <c r="BB11" s="188" t="s">
        <v>133</v>
      </c>
      <c r="BC11" s="188" t="s">
        <v>579</v>
      </c>
      <c r="BD11" s="188" t="s">
        <v>141</v>
      </c>
    </row>
    <row r="12" spans="1:56" s="2" customFormat="1">
      <c r="A12" s="296"/>
      <c r="B12" s="31"/>
      <c r="C12" s="296"/>
      <c r="D12" s="296"/>
      <c r="E12" s="296"/>
      <c r="F12" s="296"/>
      <c r="G12" s="296"/>
      <c r="H12" s="296"/>
      <c r="I12" s="296"/>
      <c r="J12" s="296"/>
      <c r="K12" s="296"/>
      <c r="L12" s="84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  <c r="AZ12" s="188" t="s">
        <v>580</v>
      </c>
      <c r="BA12" s="188" t="s">
        <v>581</v>
      </c>
      <c r="BB12" s="188" t="s">
        <v>133</v>
      </c>
      <c r="BC12" s="188" t="s">
        <v>582</v>
      </c>
      <c r="BD12" s="188" t="s">
        <v>141</v>
      </c>
    </row>
    <row r="13" spans="1:56" s="2" customFormat="1" ht="12" customHeight="1">
      <c r="A13" s="296"/>
      <c r="B13" s="31"/>
      <c r="C13" s="296"/>
      <c r="D13" s="297" t="s">
        <v>17</v>
      </c>
      <c r="E13" s="296"/>
      <c r="F13" s="290" t="s">
        <v>3</v>
      </c>
      <c r="G13" s="296"/>
      <c r="H13" s="296"/>
      <c r="I13" s="297" t="s">
        <v>18</v>
      </c>
      <c r="J13" s="290" t="s">
        <v>3</v>
      </c>
      <c r="K13" s="296"/>
      <c r="L13" s="84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Z13" s="188" t="s">
        <v>583</v>
      </c>
      <c r="BA13" s="188" t="s">
        <v>584</v>
      </c>
      <c r="BB13" s="188" t="s">
        <v>167</v>
      </c>
      <c r="BC13" s="188" t="s">
        <v>585</v>
      </c>
      <c r="BD13" s="188" t="s">
        <v>141</v>
      </c>
    </row>
    <row r="14" spans="1:56" s="2" customFormat="1" ht="12" customHeight="1">
      <c r="A14" s="296"/>
      <c r="B14" s="31"/>
      <c r="C14" s="296"/>
      <c r="D14" s="297" t="s">
        <v>19</v>
      </c>
      <c r="E14" s="296"/>
      <c r="F14" s="290" t="s">
        <v>20</v>
      </c>
      <c r="G14" s="296"/>
      <c r="H14" s="296"/>
      <c r="I14" s="297" t="s">
        <v>21</v>
      </c>
      <c r="J14" s="293">
        <v>45814</v>
      </c>
      <c r="K14" s="296"/>
      <c r="L14" s="84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Z14" s="188" t="s">
        <v>586</v>
      </c>
      <c r="BA14" s="188" t="s">
        <v>587</v>
      </c>
      <c r="BB14" s="188" t="s">
        <v>167</v>
      </c>
      <c r="BC14" s="188" t="s">
        <v>588</v>
      </c>
      <c r="BD14" s="188" t="s">
        <v>141</v>
      </c>
    </row>
    <row r="15" spans="1:56" s="2" customFormat="1" ht="10.9" customHeight="1">
      <c r="A15" s="296"/>
      <c r="B15" s="31"/>
      <c r="C15" s="296"/>
      <c r="D15" s="296"/>
      <c r="E15" s="296"/>
      <c r="F15" s="296"/>
      <c r="G15" s="296"/>
      <c r="H15" s="296"/>
      <c r="I15" s="296"/>
      <c r="J15" s="296"/>
      <c r="K15" s="296"/>
      <c r="L15" s="84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Z15" s="188" t="s">
        <v>589</v>
      </c>
      <c r="BA15" s="188" t="s">
        <v>590</v>
      </c>
      <c r="BB15" s="188" t="s">
        <v>167</v>
      </c>
      <c r="BC15" s="188" t="s">
        <v>591</v>
      </c>
      <c r="BD15" s="188" t="s">
        <v>141</v>
      </c>
    </row>
    <row r="16" spans="1:56" s="2" customFormat="1" ht="12" customHeight="1">
      <c r="A16" s="296"/>
      <c r="B16" s="31"/>
      <c r="C16" s="296"/>
      <c r="D16" s="297" t="s">
        <v>22</v>
      </c>
      <c r="E16" s="296"/>
      <c r="F16" s="296"/>
      <c r="G16" s="296"/>
      <c r="H16" s="296"/>
      <c r="I16" s="297" t="s">
        <v>23</v>
      </c>
      <c r="J16" s="290" t="s">
        <v>3</v>
      </c>
      <c r="K16" s="296"/>
      <c r="L16" s="84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Z16" s="188" t="s">
        <v>592</v>
      </c>
      <c r="BA16" s="188" t="s">
        <v>593</v>
      </c>
      <c r="BB16" s="188" t="s">
        <v>167</v>
      </c>
      <c r="BC16" s="188" t="s">
        <v>594</v>
      </c>
      <c r="BD16" s="188" t="s">
        <v>141</v>
      </c>
    </row>
    <row r="17" spans="1:56" s="2" customFormat="1" ht="12.75">
      <c r="A17" s="296"/>
      <c r="B17" s="31"/>
      <c r="C17" s="296"/>
      <c r="D17" s="296"/>
      <c r="E17" s="290" t="s">
        <v>24</v>
      </c>
      <c r="F17" s="296"/>
      <c r="G17" s="296"/>
      <c r="H17" s="296"/>
      <c r="I17" s="297" t="s">
        <v>25</v>
      </c>
      <c r="J17" s="290" t="s">
        <v>3</v>
      </c>
      <c r="K17" s="296"/>
      <c r="L17" s="84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Z17" s="188" t="s">
        <v>595</v>
      </c>
      <c r="BA17" s="188" t="s">
        <v>596</v>
      </c>
      <c r="BB17" s="188" t="s">
        <v>167</v>
      </c>
      <c r="BC17" s="188" t="s">
        <v>597</v>
      </c>
      <c r="BD17" s="188" t="s">
        <v>141</v>
      </c>
    </row>
    <row r="18" spans="1:56" s="2" customFormat="1">
      <c r="A18" s="296"/>
      <c r="B18" s="31"/>
      <c r="C18" s="296"/>
      <c r="D18" s="296"/>
      <c r="E18" s="296"/>
      <c r="F18" s="296"/>
      <c r="G18" s="296"/>
      <c r="H18" s="296"/>
      <c r="I18" s="296"/>
      <c r="J18" s="296"/>
      <c r="K18" s="296"/>
      <c r="L18" s="84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Z18" s="188" t="s">
        <v>598</v>
      </c>
      <c r="BA18" s="188" t="s">
        <v>599</v>
      </c>
      <c r="BB18" s="188" t="s">
        <v>167</v>
      </c>
      <c r="BC18" s="188" t="s">
        <v>600</v>
      </c>
      <c r="BD18" s="188" t="s">
        <v>141</v>
      </c>
    </row>
    <row r="19" spans="1:56" s="2" customFormat="1" ht="12.75">
      <c r="A19" s="296"/>
      <c r="B19" s="31"/>
      <c r="C19" s="296"/>
      <c r="D19" s="297" t="s">
        <v>26</v>
      </c>
      <c r="E19" s="296"/>
      <c r="F19" s="296"/>
      <c r="G19" s="296"/>
      <c r="H19" s="296"/>
      <c r="I19" s="297" t="s">
        <v>23</v>
      </c>
      <c r="J19" s="290" t="str">
        <f>'Rekapitulace stavby'!AN13</f>
        <v/>
      </c>
      <c r="K19" s="296"/>
      <c r="L19" s="84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Z19" s="188" t="s">
        <v>601</v>
      </c>
      <c r="BA19" s="188" t="s">
        <v>602</v>
      </c>
      <c r="BB19" s="188" t="s">
        <v>167</v>
      </c>
      <c r="BC19" s="188" t="s">
        <v>603</v>
      </c>
      <c r="BD19" s="188" t="s">
        <v>141</v>
      </c>
    </row>
    <row r="20" spans="1:56" s="2" customFormat="1" ht="12.75">
      <c r="A20" s="296"/>
      <c r="B20" s="31"/>
      <c r="C20" s="296"/>
      <c r="D20" s="296"/>
      <c r="E20" s="379" t="str">
        <f>'Rekapitulace stavby'!E14</f>
        <v xml:space="preserve"> </v>
      </c>
      <c r="F20" s="379"/>
      <c r="G20" s="379"/>
      <c r="H20" s="379"/>
      <c r="I20" s="297" t="s">
        <v>25</v>
      </c>
      <c r="J20" s="290" t="str">
        <f>'Rekapitulace stavby'!AN14</f>
        <v/>
      </c>
      <c r="K20" s="296"/>
      <c r="L20" s="84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</row>
    <row r="21" spans="1:56" s="2" customFormat="1">
      <c r="A21" s="296"/>
      <c r="B21" s="31"/>
      <c r="C21" s="296"/>
      <c r="D21" s="296"/>
      <c r="E21" s="296"/>
      <c r="F21" s="296"/>
      <c r="G21" s="296"/>
      <c r="H21" s="296"/>
      <c r="I21" s="296"/>
      <c r="J21" s="296"/>
      <c r="K21" s="296"/>
      <c r="L21" s="84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</row>
    <row r="22" spans="1:56" s="2" customFormat="1" ht="12.75">
      <c r="A22" s="296"/>
      <c r="B22" s="31"/>
      <c r="C22" s="296"/>
      <c r="D22" s="297" t="s">
        <v>28</v>
      </c>
      <c r="E22" s="296"/>
      <c r="F22" s="296"/>
      <c r="G22" s="296"/>
      <c r="H22" s="296"/>
      <c r="I22" s="297" t="s">
        <v>23</v>
      </c>
      <c r="J22" s="290" t="s">
        <v>3</v>
      </c>
      <c r="K22" s="296"/>
      <c r="L22" s="84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</row>
    <row r="23" spans="1:56" s="2" customFormat="1" ht="12.75">
      <c r="A23" s="296"/>
      <c r="B23" s="31"/>
      <c r="C23" s="296"/>
      <c r="D23" s="296"/>
      <c r="E23" s="290" t="s">
        <v>29</v>
      </c>
      <c r="F23" s="296"/>
      <c r="G23" s="296"/>
      <c r="H23" s="296"/>
      <c r="I23" s="297" t="s">
        <v>25</v>
      </c>
      <c r="J23" s="290" t="s">
        <v>3</v>
      </c>
      <c r="K23" s="296"/>
      <c r="L23" s="84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</row>
    <row r="24" spans="1:56" s="2" customFormat="1">
      <c r="A24" s="296"/>
      <c r="B24" s="31"/>
      <c r="C24" s="296"/>
      <c r="D24" s="296"/>
      <c r="E24" s="296"/>
      <c r="F24" s="296"/>
      <c r="G24" s="296"/>
      <c r="H24" s="296"/>
      <c r="I24" s="296"/>
      <c r="J24" s="296"/>
      <c r="K24" s="296"/>
      <c r="L24" s="84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</row>
    <row r="25" spans="1:56" s="2" customFormat="1" ht="12.75">
      <c r="A25" s="296"/>
      <c r="B25" s="31"/>
      <c r="C25" s="296"/>
      <c r="D25" s="297" t="s">
        <v>31</v>
      </c>
      <c r="E25" s="296"/>
      <c r="F25" s="296"/>
      <c r="G25" s="296"/>
      <c r="H25" s="296"/>
      <c r="I25" s="297" t="s">
        <v>23</v>
      </c>
      <c r="J25" s="356" t="s">
        <v>27</v>
      </c>
      <c r="K25" s="296"/>
      <c r="L25" s="84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</row>
    <row r="26" spans="1:56" s="2" customFormat="1" ht="12.75">
      <c r="A26" s="296"/>
      <c r="B26" s="31"/>
      <c r="C26" s="296"/>
      <c r="D26" s="296"/>
      <c r="E26" s="290" t="s">
        <v>33</v>
      </c>
      <c r="F26" s="296"/>
      <c r="G26" s="296"/>
      <c r="H26" s="296"/>
      <c r="I26" s="297" t="s">
        <v>25</v>
      </c>
      <c r="J26" s="290" t="s">
        <v>3</v>
      </c>
      <c r="K26" s="296"/>
      <c r="L26" s="84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</row>
    <row r="27" spans="1:56" s="2" customFormat="1">
      <c r="A27" s="296"/>
      <c r="B27" s="31"/>
      <c r="C27" s="296"/>
      <c r="D27" s="296"/>
      <c r="E27" s="296"/>
      <c r="F27" s="296"/>
      <c r="G27" s="296"/>
      <c r="H27" s="296"/>
      <c r="I27" s="296"/>
      <c r="J27" s="296"/>
      <c r="K27" s="296"/>
      <c r="L27" s="84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</row>
    <row r="28" spans="1:56" s="2" customFormat="1" ht="12.75">
      <c r="A28" s="296"/>
      <c r="B28" s="31"/>
      <c r="C28" s="296"/>
      <c r="D28" s="297" t="s">
        <v>34</v>
      </c>
      <c r="E28" s="296"/>
      <c r="F28" s="296"/>
      <c r="G28" s="296"/>
      <c r="H28" s="296"/>
      <c r="I28" s="296"/>
      <c r="J28" s="296"/>
      <c r="K28" s="296"/>
      <c r="L28" s="84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</row>
    <row r="29" spans="1:56" s="7" customFormat="1" ht="12.75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56" s="2" customFormat="1">
      <c r="A30" s="296"/>
      <c r="B30" s="31"/>
      <c r="C30" s="296"/>
      <c r="D30" s="296"/>
      <c r="E30" s="296"/>
      <c r="F30" s="296"/>
      <c r="G30" s="296"/>
      <c r="H30" s="296"/>
      <c r="I30" s="296"/>
      <c r="J30" s="296"/>
      <c r="K30" s="296"/>
      <c r="L30" s="84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</row>
    <row r="31" spans="1:56" s="2" customFormat="1">
      <c r="A31" s="296"/>
      <c r="B31" s="31"/>
      <c r="C31" s="296"/>
      <c r="D31" s="59"/>
      <c r="E31" s="59"/>
      <c r="F31" s="59"/>
      <c r="G31" s="59"/>
      <c r="H31" s="59"/>
      <c r="I31" s="59"/>
      <c r="J31" s="59"/>
      <c r="K31" s="59"/>
      <c r="L31" s="84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</row>
    <row r="32" spans="1:56" s="2" customFormat="1" ht="15.75">
      <c r="A32" s="296"/>
      <c r="B32" s="31"/>
      <c r="C32" s="296"/>
      <c r="D32" s="88" t="s">
        <v>36</v>
      </c>
      <c r="E32" s="296"/>
      <c r="F32" s="296"/>
      <c r="G32" s="296"/>
      <c r="H32" s="296"/>
      <c r="I32" s="296"/>
      <c r="J32" s="295">
        <f>ROUND(J93, 2)</f>
        <v>0</v>
      </c>
      <c r="K32" s="296"/>
      <c r="L32" s="84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</row>
    <row r="33" spans="1:31" s="2" customFormat="1">
      <c r="A33" s="296"/>
      <c r="B33" s="31"/>
      <c r="C33" s="296"/>
      <c r="D33" s="59"/>
      <c r="E33" s="59"/>
      <c r="F33" s="59"/>
      <c r="G33" s="59"/>
      <c r="H33" s="59"/>
      <c r="I33" s="59"/>
      <c r="J33" s="59"/>
      <c r="K33" s="59"/>
      <c r="L33" s="84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</row>
    <row r="34" spans="1:31" s="2" customFormat="1" ht="12.75">
      <c r="A34" s="296"/>
      <c r="B34" s="31"/>
      <c r="C34" s="296"/>
      <c r="D34" s="296"/>
      <c r="E34" s="296"/>
      <c r="F34" s="292" t="s">
        <v>38</v>
      </c>
      <c r="G34" s="296"/>
      <c r="H34" s="296"/>
      <c r="I34" s="292" t="s">
        <v>37</v>
      </c>
      <c r="J34" s="292" t="s">
        <v>39</v>
      </c>
      <c r="K34" s="296"/>
      <c r="L34" s="84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</row>
    <row r="35" spans="1:31" s="2" customFormat="1" ht="12.75">
      <c r="A35" s="296"/>
      <c r="B35" s="31"/>
      <c r="C35" s="296"/>
      <c r="D35" s="89" t="s">
        <v>40</v>
      </c>
      <c r="E35" s="297" t="s">
        <v>41</v>
      </c>
      <c r="F35" s="90">
        <f>ROUND((SUM(BE93:BE662)),  2)</f>
        <v>0</v>
      </c>
      <c r="G35" s="296"/>
      <c r="H35" s="296"/>
      <c r="I35" s="91">
        <v>0.21</v>
      </c>
      <c r="J35" s="90">
        <f>ROUND(((SUM(BE93:BE662))*I35),  2)</f>
        <v>0</v>
      </c>
      <c r="K35" s="296"/>
      <c r="L35" s="84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</row>
    <row r="36" spans="1:31" s="2" customFormat="1" ht="12.75">
      <c r="A36" s="296"/>
      <c r="B36" s="31"/>
      <c r="C36" s="296"/>
      <c r="D36" s="296"/>
      <c r="E36" s="297" t="s">
        <v>42</v>
      </c>
      <c r="F36" s="90">
        <f>ROUND((SUM(BF93:BF662)),  2)</f>
        <v>0</v>
      </c>
      <c r="G36" s="296"/>
      <c r="H36" s="296"/>
      <c r="I36" s="91">
        <v>0.15</v>
      </c>
      <c r="J36" s="90">
        <f>ROUND(((SUM(BF93:BF662))*I36),  2)</f>
        <v>0</v>
      </c>
      <c r="K36" s="296"/>
      <c r="L36" s="84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</row>
    <row r="37" spans="1:31" s="2" customFormat="1" ht="12.75">
      <c r="A37" s="296"/>
      <c r="B37" s="31"/>
      <c r="C37" s="296"/>
      <c r="D37" s="296"/>
      <c r="E37" s="297" t="s">
        <v>43</v>
      </c>
      <c r="F37" s="90">
        <f>ROUND((SUM(BG93:BG662)),  2)</f>
        <v>0</v>
      </c>
      <c r="G37" s="296"/>
      <c r="H37" s="296"/>
      <c r="I37" s="91">
        <v>0.21</v>
      </c>
      <c r="J37" s="90">
        <f>0</f>
        <v>0</v>
      </c>
      <c r="K37" s="296"/>
      <c r="L37" s="84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</row>
    <row r="38" spans="1:31" s="2" customFormat="1" ht="12.75">
      <c r="A38" s="296"/>
      <c r="B38" s="31"/>
      <c r="C38" s="296"/>
      <c r="D38" s="296"/>
      <c r="E38" s="297" t="s">
        <v>44</v>
      </c>
      <c r="F38" s="90">
        <f>ROUND((SUM(BH93:BH662)),  2)</f>
        <v>0</v>
      </c>
      <c r="G38" s="296"/>
      <c r="H38" s="296"/>
      <c r="I38" s="91">
        <v>0.15</v>
      </c>
      <c r="J38" s="90">
        <f>0</f>
        <v>0</v>
      </c>
      <c r="K38" s="296"/>
      <c r="L38" s="84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</row>
    <row r="39" spans="1:31" s="2" customFormat="1" ht="12.75">
      <c r="A39" s="296"/>
      <c r="B39" s="31"/>
      <c r="C39" s="296"/>
      <c r="D39" s="296"/>
      <c r="E39" s="297" t="s">
        <v>45</v>
      </c>
      <c r="F39" s="90">
        <f>ROUND((SUM(BI93:BI662)),  2)</f>
        <v>0</v>
      </c>
      <c r="G39" s="296"/>
      <c r="H39" s="296"/>
      <c r="I39" s="91">
        <v>0</v>
      </c>
      <c r="J39" s="90">
        <f>0</f>
        <v>0</v>
      </c>
      <c r="K39" s="296"/>
      <c r="L39" s="84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</row>
    <row r="40" spans="1:31" s="2" customFormat="1">
      <c r="A40" s="296"/>
      <c r="B40" s="31"/>
      <c r="C40" s="296"/>
      <c r="D40" s="296"/>
      <c r="E40" s="296"/>
      <c r="F40" s="296"/>
      <c r="G40" s="296"/>
      <c r="H40" s="296"/>
      <c r="I40" s="296"/>
      <c r="J40" s="296"/>
      <c r="K40" s="296"/>
      <c r="L40" s="84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</row>
    <row r="41" spans="1:31" s="2" customFormat="1" ht="15.75">
      <c r="A41" s="296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</row>
    <row r="42" spans="1:31" s="2" customFormat="1">
      <c r="A42" s="296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</row>
    <row r="46" spans="1:31" s="2" customFormat="1">
      <c r="A46" s="296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</row>
    <row r="47" spans="1:31" s="2" customFormat="1" ht="18">
      <c r="A47" s="296"/>
      <c r="B47" s="31"/>
      <c r="C47" s="22" t="s">
        <v>107</v>
      </c>
      <c r="D47" s="296"/>
      <c r="E47" s="296"/>
      <c r="F47" s="296"/>
      <c r="G47" s="296"/>
      <c r="H47" s="296"/>
      <c r="I47" s="296"/>
      <c r="J47" s="296"/>
      <c r="K47" s="296"/>
      <c r="L47" s="84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</row>
    <row r="48" spans="1:31" s="2" customFormat="1">
      <c r="A48" s="296"/>
      <c r="B48" s="31"/>
      <c r="C48" s="296"/>
      <c r="D48" s="296"/>
      <c r="E48" s="296"/>
      <c r="F48" s="296"/>
      <c r="G48" s="296"/>
      <c r="H48" s="296"/>
      <c r="I48" s="296"/>
      <c r="J48" s="296"/>
      <c r="K48" s="296"/>
      <c r="L48" s="84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</row>
    <row r="49" spans="1:47" s="2" customFormat="1" ht="12.75">
      <c r="A49" s="296"/>
      <c r="B49" s="31"/>
      <c r="C49" s="297" t="s">
        <v>15</v>
      </c>
      <c r="D49" s="296"/>
      <c r="E49" s="296"/>
      <c r="F49" s="296"/>
      <c r="G49" s="296"/>
      <c r="H49" s="296"/>
      <c r="I49" s="296"/>
      <c r="J49" s="296"/>
      <c r="K49" s="296"/>
      <c r="L49" s="84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</row>
    <row r="50" spans="1:47" s="2" customFormat="1" ht="12.75" customHeight="1">
      <c r="A50" s="296"/>
      <c r="B50" s="31"/>
      <c r="C50" s="296"/>
      <c r="D50" s="296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296"/>
      <c r="J50" s="296"/>
      <c r="K50" s="296"/>
      <c r="L50" s="84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</row>
    <row r="51" spans="1:47" ht="12.75">
      <c r="B51" s="21"/>
      <c r="C51" s="297" t="s">
        <v>104</v>
      </c>
      <c r="L51" s="21"/>
    </row>
    <row r="52" spans="1:47" s="2" customFormat="1" ht="11.25" customHeight="1">
      <c r="A52" s="296"/>
      <c r="B52" s="31"/>
      <c r="C52" s="296"/>
      <c r="D52" s="296"/>
      <c r="E52" s="407" t="s">
        <v>570</v>
      </c>
      <c r="F52" s="406"/>
      <c r="G52" s="406"/>
      <c r="H52" s="406"/>
      <c r="I52" s="296"/>
      <c r="J52" s="296"/>
      <c r="K52" s="296"/>
      <c r="L52" s="84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</row>
    <row r="53" spans="1:47" s="2" customFormat="1" ht="12.75">
      <c r="A53" s="296"/>
      <c r="B53" s="31"/>
      <c r="C53" s="297" t="s">
        <v>106</v>
      </c>
      <c r="D53" s="296"/>
      <c r="E53" s="296"/>
      <c r="F53" s="296"/>
      <c r="G53" s="296"/>
      <c r="H53" s="296"/>
      <c r="I53" s="296"/>
      <c r="J53" s="296"/>
      <c r="K53" s="296"/>
      <c r="L53" s="84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</row>
    <row r="54" spans="1:47" s="2" customFormat="1" ht="11.25" customHeight="1">
      <c r="A54" s="296"/>
      <c r="B54" s="31"/>
      <c r="C54" s="296"/>
      <c r="D54" s="296"/>
      <c r="E54" s="393" t="str">
        <f>E11</f>
        <v xml:space="preserve">SO 101 - Komunikace a zpevněné plochy </v>
      </c>
      <c r="F54" s="406"/>
      <c r="G54" s="406"/>
      <c r="H54" s="406"/>
      <c r="I54" s="296"/>
      <c r="J54" s="296"/>
      <c r="K54" s="296"/>
      <c r="L54" s="84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</row>
    <row r="55" spans="1:47" s="2" customFormat="1">
      <c r="A55" s="296"/>
      <c r="B55" s="31"/>
      <c r="C55" s="296"/>
      <c r="D55" s="296"/>
      <c r="E55" s="296"/>
      <c r="F55" s="296"/>
      <c r="G55" s="296"/>
      <c r="H55" s="296"/>
      <c r="I55" s="296"/>
      <c r="J55" s="296"/>
      <c r="K55" s="296"/>
      <c r="L55" s="84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</row>
    <row r="56" spans="1:47" s="2" customFormat="1" ht="12.75">
      <c r="A56" s="296"/>
      <c r="B56" s="31"/>
      <c r="C56" s="297" t="s">
        <v>19</v>
      </c>
      <c r="D56" s="296"/>
      <c r="E56" s="296"/>
      <c r="F56" s="290" t="str">
        <f>F14</f>
        <v>k.ú. Benešov</v>
      </c>
      <c r="G56" s="296"/>
      <c r="H56" s="296"/>
      <c r="I56" s="297" t="s">
        <v>21</v>
      </c>
      <c r="J56" s="357" t="s">
        <v>1482</v>
      </c>
      <c r="K56" s="296"/>
      <c r="L56" s="84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</row>
    <row r="57" spans="1:47" s="2" customFormat="1">
      <c r="A57" s="296"/>
      <c r="B57" s="31"/>
      <c r="C57" s="296"/>
      <c r="D57" s="296"/>
      <c r="E57" s="296"/>
      <c r="F57" s="296"/>
      <c r="G57" s="296"/>
      <c r="H57" s="296"/>
      <c r="I57" s="296"/>
      <c r="J57" s="296"/>
      <c r="K57" s="296"/>
      <c r="L57" s="84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</row>
    <row r="58" spans="1:47" s="2" customFormat="1" ht="12.75">
      <c r="A58" s="296"/>
      <c r="B58" s="31"/>
      <c r="C58" s="297" t="s">
        <v>22</v>
      </c>
      <c r="D58" s="296"/>
      <c r="E58" s="296"/>
      <c r="F58" s="290" t="str">
        <f>E17</f>
        <v>Město Benešov</v>
      </c>
      <c r="G58" s="296"/>
      <c r="H58" s="296"/>
      <c r="I58" s="297" t="s">
        <v>28</v>
      </c>
      <c r="J58" s="298" t="str">
        <f>E23</f>
        <v>DOPAS s.r.o. Praha</v>
      </c>
      <c r="K58" s="296"/>
      <c r="L58" s="84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</row>
    <row r="59" spans="1:47" s="2" customFormat="1" ht="12.75">
      <c r="A59" s="296"/>
      <c r="B59" s="31"/>
      <c r="C59" s="297" t="s">
        <v>26</v>
      </c>
      <c r="D59" s="296"/>
      <c r="E59" s="296"/>
      <c r="F59" s="290" t="str">
        <f>IF(E20="","",E20)</f>
        <v xml:space="preserve"> </v>
      </c>
      <c r="G59" s="296"/>
      <c r="H59" s="296"/>
      <c r="I59" s="297" t="s">
        <v>31</v>
      </c>
      <c r="J59" s="298" t="str">
        <f>E26</f>
        <v>L. Štuller</v>
      </c>
      <c r="K59" s="296"/>
      <c r="L59" s="84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</row>
    <row r="60" spans="1:47" s="2" customFormat="1">
      <c r="A60" s="296"/>
      <c r="B60" s="31"/>
      <c r="C60" s="296"/>
      <c r="D60" s="296"/>
      <c r="E60" s="296"/>
      <c r="F60" s="296"/>
      <c r="G60" s="296"/>
      <c r="H60" s="296"/>
      <c r="I60" s="296"/>
      <c r="J60" s="296"/>
      <c r="K60" s="296"/>
      <c r="L60" s="84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</row>
    <row r="61" spans="1:47" s="2" customFormat="1" ht="12">
      <c r="A61" s="296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</row>
    <row r="62" spans="1:47" s="2" customFormat="1">
      <c r="A62" s="296"/>
      <c r="B62" s="31"/>
      <c r="C62" s="296"/>
      <c r="D62" s="296"/>
      <c r="E62" s="296"/>
      <c r="F62" s="296"/>
      <c r="G62" s="296"/>
      <c r="H62" s="296"/>
      <c r="I62" s="296"/>
      <c r="J62" s="296"/>
      <c r="K62" s="296"/>
      <c r="L62" s="84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</row>
    <row r="63" spans="1:47" s="2" customFormat="1" ht="15.75">
      <c r="A63" s="296"/>
      <c r="B63" s="31"/>
      <c r="C63" s="100" t="s">
        <v>68</v>
      </c>
      <c r="D63" s="296"/>
      <c r="E63" s="296"/>
      <c r="F63" s="296"/>
      <c r="G63" s="296"/>
      <c r="H63" s="296"/>
      <c r="I63" s="296"/>
      <c r="J63" s="295">
        <f>J93</f>
        <v>0</v>
      </c>
      <c r="K63" s="296"/>
      <c r="L63" s="84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U63" s="18" t="s">
        <v>110</v>
      </c>
    </row>
    <row r="64" spans="1:47" s="8" customFormat="1" ht="15">
      <c r="B64" s="101"/>
      <c r="D64" s="102" t="s">
        <v>111</v>
      </c>
      <c r="E64" s="103"/>
      <c r="F64" s="103"/>
      <c r="G64" s="103"/>
      <c r="H64" s="103"/>
      <c r="I64" s="103"/>
      <c r="J64" s="104">
        <f>J94</f>
        <v>0</v>
      </c>
      <c r="L64" s="101"/>
    </row>
    <row r="65" spans="1:31" s="289" customFormat="1" ht="12.75">
      <c r="B65" s="105"/>
      <c r="D65" s="106" t="s">
        <v>112</v>
      </c>
      <c r="E65" s="107"/>
      <c r="F65" s="107"/>
      <c r="G65" s="107"/>
      <c r="H65" s="107"/>
      <c r="I65" s="107"/>
      <c r="J65" s="108">
        <f>J95</f>
        <v>0</v>
      </c>
      <c r="L65" s="105"/>
    </row>
    <row r="66" spans="1:31" s="289" customFormat="1" ht="12.75">
      <c r="B66" s="105"/>
      <c r="D66" s="106" t="s">
        <v>214</v>
      </c>
      <c r="E66" s="107"/>
      <c r="F66" s="107"/>
      <c r="G66" s="107"/>
      <c r="H66" s="107"/>
      <c r="I66" s="107"/>
      <c r="J66" s="108">
        <f>J200</f>
        <v>0</v>
      </c>
      <c r="L66" s="105"/>
    </row>
    <row r="67" spans="1:31" s="289" customFormat="1" ht="12.75">
      <c r="B67" s="105"/>
      <c r="D67" s="106" t="s">
        <v>1480</v>
      </c>
      <c r="E67" s="107"/>
      <c r="F67" s="107"/>
      <c r="G67" s="107"/>
      <c r="H67" s="107"/>
      <c r="I67" s="107"/>
      <c r="J67" s="108">
        <f>J215</f>
        <v>0</v>
      </c>
      <c r="L67" s="105"/>
    </row>
    <row r="68" spans="1:31" s="289" customFormat="1" ht="12.75">
      <c r="B68" s="105"/>
      <c r="D68" s="106" t="s">
        <v>215</v>
      </c>
      <c r="E68" s="107"/>
      <c r="F68" s="107"/>
      <c r="G68" s="107"/>
      <c r="H68" s="107"/>
      <c r="I68" s="107"/>
      <c r="J68" s="108">
        <f>J403</f>
        <v>0</v>
      </c>
      <c r="L68" s="105"/>
    </row>
    <row r="69" spans="1:31" s="289" customFormat="1" ht="12.75">
      <c r="B69" s="105"/>
      <c r="D69" s="106" t="s">
        <v>113</v>
      </c>
      <c r="E69" s="107"/>
      <c r="F69" s="107"/>
      <c r="G69" s="107"/>
      <c r="H69" s="107"/>
      <c r="I69" s="107"/>
      <c r="J69" s="108">
        <f>J436</f>
        <v>0</v>
      </c>
      <c r="L69" s="105"/>
    </row>
    <row r="70" spans="1:31" s="289" customFormat="1" ht="12.75">
      <c r="B70" s="105"/>
      <c r="D70" s="106" t="s">
        <v>114</v>
      </c>
      <c r="E70" s="107"/>
      <c r="F70" s="107"/>
      <c r="G70" s="107"/>
      <c r="H70" s="107"/>
      <c r="I70" s="107"/>
      <c r="J70" s="108">
        <f>J639</f>
        <v>0</v>
      </c>
      <c r="L70" s="105"/>
    </row>
    <row r="71" spans="1:31" s="289" customFormat="1" ht="12.75">
      <c r="B71" s="105"/>
      <c r="D71" s="106" t="s">
        <v>216</v>
      </c>
      <c r="E71" s="107"/>
      <c r="F71" s="107"/>
      <c r="G71" s="107"/>
      <c r="H71" s="107"/>
      <c r="I71" s="107"/>
      <c r="J71" s="108">
        <f>J661</f>
        <v>0</v>
      </c>
      <c r="L71" s="105"/>
    </row>
    <row r="72" spans="1:31" s="2" customFormat="1">
      <c r="A72" s="296"/>
      <c r="B72" s="31"/>
      <c r="C72" s="296"/>
      <c r="D72" s="296"/>
      <c r="E72" s="296"/>
      <c r="F72" s="296"/>
      <c r="G72" s="296"/>
      <c r="H72" s="296"/>
      <c r="I72" s="296"/>
      <c r="J72" s="296"/>
      <c r="K72" s="296"/>
      <c r="L72" s="84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</row>
    <row r="73" spans="1:31" s="2" customFormat="1">
      <c r="A73" s="296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84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</row>
    <row r="77" spans="1:31" s="2" customFormat="1">
      <c r="A77" s="29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84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</row>
    <row r="78" spans="1:31" s="2" customFormat="1" ht="18">
      <c r="A78" s="296"/>
      <c r="B78" s="31"/>
      <c r="C78" s="22" t="s">
        <v>115</v>
      </c>
      <c r="D78" s="296"/>
      <c r="E78" s="296"/>
      <c r="F78" s="296"/>
      <c r="G78" s="296"/>
      <c r="H78" s="296"/>
      <c r="I78" s="296"/>
      <c r="J78" s="296"/>
      <c r="K78" s="296"/>
      <c r="L78" s="84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</row>
    <row r="79" spans="1:31" s="2" customFormat="1">
      <c r="A79" s="296"/>
      <c r="B79" s="31"/>
      <c r="C79" s="296"/>
      <c r="D79" s="296"/>
      <c r="E79" s="296"/>
      <c r="F79" s="296"/>
      <c r="G79" s="296"/>
      <c r="H79" s="296"/>
      <c r="I79" s="296"/>
      <c r="J79" s="296"/>
      <c r="K79" s="296"/>
      <c r="L79" s="84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</row>
    <row r="80" spans="1:31" s="2" customFormat="1" ht="12.75">
      <c r="A80" s="296"/>
      <c r="B80" s="31"/>
      <c r="C80" s="297" t="s">
        <v>15</v>
      </c>
      <c r="D80" s="296"/>
      <c r="E80" s="296"/>
      <c r="F80" s="296"/>
      <c r="G80" s="296"/>
      <c r="H80" s="296"/>
      <c r="I80" s="296"/>
      <c r="J80" s="296"/>
      <c r="K80" s="296"/>
      <c r="L80" s="84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</row>
    <row r="81" spans="1:75" s="2" customFormat="1" ht="12.75" customHeight="1">
      <c r="A81" s="296"/>
      <c r="B81" s="31"/>
      <c r="C81" s="296"/>
      <c r="D81" s="296"/>
      <c r="E81" s="407" t="str">
        <f>E7</f>
        <v>Nová komunikace mezi ul. Dukelskou - Karla Nového - Pražská kasárna, projektová dokumentace</v>
      </c>
      <c r="F81" s="408"/>
      <c r="G81" s="408"/>
      <c r="H81" s="408"/>
      <c r="I81" s="296"/>
      <c r="J81" s="296"/>
      <c r="K81" s="296"/>
      <c r="L81" s="84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</row>
    <row r="82" spans="1:75" ht="12.75">
      <c r="B82" s="21"/>
      <c r="C82" s="297" t="s">
        <v>104</v>
      </c>
      <c r="L82" s="21"/>
    </row>
    <row r="83" spans="1:75" s="2" customFormat="1" ht="11.25" customHeight="1">
      <c r="A83" s="296"/>
      <c r="B83" s="31"/>
      <c r="C83" s="296"/>
      <c r="D83" s="296"/>
      <c r="E83" s="407" t="s">
        <v>27</v>
      </c>
      <c r="F83" s="406"/>
      <c r="G83" s="406"/>
      <c r="H83" s="406"/>
      <c r="I83" s="296"/>
      <c r="J83" s="296"/>
      <c r="K83" s="296"/>
      <c r="L83" s="84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</row>
    <row r="84" spans="1:75" s="2" customFormat="1" ht="12.75">
      <c r="A84" s="296"/>
      <c r="B84" s="31"/>
      <c r="C84" s="297" t="s">
        <v>106</v>
      </c>
      <c r="D84" s="296"/>
      <c r="E84" s="296"/>
      <c r="F84" s="296"/>
      <c r="G84" s="296"/>
      <c r="H84" s="296"/>
      <c r="I84" s="296"/>
      <c r="J84" s="296"/>
      <c r="K84" s="296"/>
      <c r="L84" s="84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</row>
    <row r="85" spans="1:75" s="2" customFormat="1" ht="23.25" customHeight="1">
      <c r="A85" s="296"/>
      <c r="B85" s="31"/>
      <c r="C85" s="296"/>
      <c r="D85" s="296"/>
      <c r="E85" s="393" t="str">
        <f>E11</f>
        <v xml:space="preserve">SO 101 - Komunikace a zpevněné plochy </v>
      </c>
      <c r="F85" s="406"/>
      <c r="G85" s="406"/>
      <c r="H85" s="406"/>
      <c r="I85" s="296"/>
      <c r="J85" s="296"/>
      <c r="K85" s="296"/>
      <c r="L85" s="84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</row>
    <row r="86" spans="1:75" s="2" customFormat="1">
      <c r="A86" s="296"/>
      <c r="B86" s="31"/>
      <c r="C86" s="296"/>
      <c r="D86" s="296"/>
      <c r="E86" s="296"/>
      <c r="F86" s="296"/>
      <c r="G86" s="296"/>
      <c r="H86" s="296"/>
      <c r="I86" s="296"/>
      <c r="J86" s="296"/>
      <c r="K86" s="296"/>
      <c r="L86" s="84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</row>
    <row r="87" spans="1:75" s="2" customFormat="1" ht="12.75">
      <c r="A87" s="296"/>
      <c r="B87" s="31"/>
      <c r="C87" s="297" t="s">
        <v>19</v>
      </c>
      <c r="D87" s="296"/>
      <c r="E87" s="296"/>
      <c r="F87" s="290" t="str">
        <f>F14</f>
        <v>k.ú. Benešov</v>
      </c>
      <c r="G87" s="296"/>
      <c r="H87" s="296"/>
      <c r="I87" s="297" t="s">
        <v>21</v>
      </c>
      <c r="J87" s="293">
        <v>45814</v>
      </c>
      <c r="K87" s="296"/>
      <c r="L87" s="84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BV87" s="2" t="s">
        <v>1481</v>
      </c>
      <c r="BW87" s="2" t="s">
        <v>1481</v>
      </c>
    </row>
    <row r="88" spans="1:75" s="2" customFormat="1">
      <c r="A88" s="296"/>
      <c r="B88" s="31"/>
      <c r="C88" s="296"/>
      <c r="D88" s="296"/>
      <c r="E88" s="296"/>
      <c r="F88" s="296"/>
      <c r="G88" s="296"/>
      <c r="H88" s="296"/>
      <c r="I88" s="296"/>
      <c r="J88" s="296"/>
      <c r="K88" s="296"/>
      <c r="L88" s="84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</row>
    <row r="89" spans="1:75" s="2" customFormat="1" ht="12.75">
      <c r="A89" s="296"/>
      <c r="B89" s="31"/>
      <c r="C89" s="297" t="s">
        <v>22</v>
      </c>
      <c r="D89" s="296"/>
      <c r="E89" s="296"/>
      <c r="F89" s="290" t="str">
        <f>E17</f>
        <v>Město Benešov</v>
      </c>
      <c r="G89" s="296"/>
      <c r="H89" s="296"/>
      <c r="I89" s="297" t="s">
        <v>28</v>
      </c>
      <c r="J89" s="298" t="str">
        <f>E23</f>
        <v>DOPAS s.r.o. Praha</v>
      </c>
      <c r="K89" s="296"/>
      <c r="L89" s="84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</row>
    <row r="90" spans="1:75" s="2" customFormat="1" ht="12.75">
      <c r="A90" s="296"/>
      <c r="B90" s="31"/>
      <c r="C90" s="297" t="s">
        <v>26</v>
      </c>
      <c r="D90" s="296"/>
      <c r="E90" s="296"/>
      <c r="F90" s="290" t="str">
        <f>IF(E20="","",E20)</f>
        <v xml:space="preserve"> </v>
      </c>
      <c r="G90" s="296"/>
      <c r="H90" s="296"/>
      <c r="I90" s="297" t="s">
        <v>31</v>
      </c>
      <c r="J90" s="298" t="str">
        <f>E26</f>
        <v>L. Štuller</v>
      </c>
      <c r="K90" s="296"/>
      <c r="L90" s="84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</row>
    <row r="91" spans="1:75" s="2" customFormat="1">
      <c r="A91" s="296"/>
      <c r="B91" s="31"/>
      <c r="C91" s="296"/>
      <c r="D91" s="296"/>
      <c r="E91" s="296"/>
      <c r="F91" s="296"/>
      <c r="G91" s="296"/>
      <c r="H91" s="296"/>
      <c r="I91" s="296"/>
      <c r="J91" s="296"/>
      <c r="K91" s="296"/>
      <c r="L91" s="84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</row>
    <row r="92" spans="1:75" s="10" customFormat="1" ht="24">
      <c r="A92" s="109"/>
      <c r="B92" s="110"/>
      <c r="C92" s="111" t="s">
        <v>116</v>
      </c>
      <c r="D92" s="112" t="s">
        <v>55</v>
      </c>
      <c r="E92" s="112" t="s">
        <v>51</v>
      </c>
      <c r="F92" s="112" t="s">
        <v>52</v>
      </c>
      <c r="G92" s="112" t="s">
        <v>117</v>
      </c>
      <c r="H92" s="112" t="s">
        <v>118</v>
      </c>
      <c r="I92" s="112" t="s">
        <v>119</v>
      </c>
      <c r="J92" s="112" t="s">
        <v>109</v>
      </c>
      <c r="K92" s="113" t="s">
        <v>120</v>
      </c>
      <c r="L92" s="114"/>
      <c r="M92" s="55" t="s">
        <v>3</v>
      </c>
      <c r="N92" s="56" t="s">
        <v>40</v>
      </c>
      <c r="O92" s="56" t="s">
        <v>121</v>
      </c>
      <c r="P92" s="56" t="s">
        <v>122</v>
      </c>
      <c r="Q92" s="56" t="s">
        <v>123</v>
      </c>
      <c r="R92" s="56" t="s">
        <v>124</v>
      </c>
      <c r="S92" s="56" t="s">
        <v>125</v>
      </c>
      <c r="T92" s="57" t="s">
        <v>126</v>
      </c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</row>
    <row r="93" spans="1:75" s="2" customFormat="1" ht="15.75">
      <c r="A93" s="296"/>
      <c r="B93" s="31"/>
      <c r="C93" s="62" t="s">
        <v>127</v>
      </c>
      <c r="D93" s="296"/>
      <c r="E93" s="296"/>
      <c r="F93" s="296"/>
      <c r="G93" s="296"/>
      <c r="H93" s="296"/>
      <c r="I93" s="296"/>
      <c r="J93" s="115">
        <f>SUM(J94)</f>
        <v>0</v>
      </c>
      <c r="K93" s="296"/>
      <c r="L93" s="31"/>
      <c r="M93" s="58"/>
      <c r="N93" s="49"/>
      <c r="O93" s="59"/>
      <c r="P93" s="116" t="e">
        <f>P94</f>
        <v>#REF!</v>
      </c>
      <c r="Q93" s="59"/>
      <c r="R93" s="116" t="e">
        <f>R94</f>
        <v>#REF!</v>
      </c>
      <c r="S93" s="59"/>
      <c r="T93" s="117" t="e">
        <f>T94</f>
        <v>#REF!</v>
      </c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T93" s="18" t="s">
        <v>69</v>
      </c>
      <c r="AU93" s="18" t="s">
        <v>110</v>
      </c>
      <c r="BK93" s="118" t="e">
        <f>BK94</f>
        <v>#REF!</v>
      </c>
    </row>
    <row r="94" spans="1:75" s="11" customFormat="1" ht="15">
      <c r="B94" s="119"/>
      <c r="D94" s="120" t="s">
        <v>69</v>
      </c>
      <c r="E94" s="121" t="s">
        <v>128</v>
      </c>
      <c r="F94" s="121" t="s">
        <v>129</v>
      </c>
      <c r="J94" s="122">
        <f>SUM(J95+J200+J215+J403+J436+J639+J661)</f>
        <v>0</v>
      </c>
      <c r="L94" s="119"/>
      <c r="M94" s="123"/>
      <c r="N94" s="124"/>
      <c r="O94" s="124"/>
      <c r="P94" s="125" t="e">
        <f>P95+P200+P215+#REF!+P403+P436+P639+P661</f>
        <v>#REF!</v>
      </c>
      <c r="Q94" s="124"/>
      <c r="R94" s="125" t="e">
        <f>R95+R200+R215+#REF!+R403+R436+R639+R661</f>
        <v>#REF!</v>
      </c>
      <c r="S94" s="124"/>
      <c r="T94" s="126" t="e">
        <f>T95+T200+T215+#REF!+T403+T436+T639+T661</f>
        <v>#REF!</v>
      </c>
      <c r="AR94" s="120" t="s">
        <v>75</v>
      </c>
      <c r="AT94" s="127" t="s">
        <v>69</v>
      </c>
      <c r="AU94" s="127" t="s">
        <v>70</v>
      </c>
      <c r="AY94" s="120" t="s">
        <v>130</v>
      </c>
      <c r="BK94" s="128" t="e">
        <f>BK95+BK200+BK215+#REF!+BK403+BK436+BK639+BK661</f>
        <v>#REF!</v>
      </c>
    </row>
    <row r="95" spans="1:75" s="11" customFormat="1" ht="12.75">
      <c r="B95" s="119"/>
      <c r="D95" s="120" t="s">
        <v>69</v>
      </c>
      <c r="E95" s="129" t="s">
        <v>75</v>
      </c>
      <c r="F95" s="129" t="s">
        <v>1479</v>
      </c>
      <c r="J95" s="371">
        <f>SUM(J97:J196)</f>
        <v>0</v>
      </c>
      <c r="L95" s="119"/>
      <c r="M95" s="123"/>
      <c r="N95" s="124"/>
      <c r="O95" s="124"/>
      <c r="P95" s="125">
        <f>SUM(P134:P199)</f>
        <v>310.44047600000005</v>
      </c>
      <c r="Q95" s="124"/>
      <c r="R95" s="125">
        <f>SUM(R134:R199)</f>
        <v>6.6871999999999987E-2</v>
      </c>
      <c r="S95" s="124"/>
      <c r="T95" s="126">
        <f>SUM(T134:T199)</f>
        <v>23.381150000000002</v>
      </c>
      <c r="AR95" s="120" t="s">
        <v>75</v>
      </c>
      <c r="AT95" s="127" t="s">
        <v>69</v>
      </c>
      <c r="AU95" s="127" t="s">
        <v>75</v>
      </c>
      <c r="AY95" s="120" t="s">
        <v>130</v>
      </c>
      <c r="BK95" s="128">
        <f>SUM(BK134:BK199)</f>
        <v>0</v>
      </c>
    </row>
    <row r="96" spans="1:75" s="11" customFormat="1" ht="12.75">
      <c r="B96" s="119"/>
      <c r="D96" s="120"/>
      <c r="E96" s="129"/>
      <c r="F96" s="129"/>
      <c r="J96" s="130"/>
      <c r="L96" s="119"/>
      <c r="M96" s="123"/>
      <c r="N96" s="307"/>
      <c r="O96" s="307"/>
      <c r="P96" s="358"/>
      <c r="Q96" s="307"/>
      <c r="R96" s="358"/>
      <c r="S96" s="307"/>
      <c r="T96" s="126"/>
      <c r="AR96" s="120"/>
      <c r="AT96" s="127"/>
      <c r="AU96" s="127"/>
      <c r="AY96" s="120"/>
      <c r="BK96" s="128"/>
    </row>
    <row r="97" spans="1:65" s="2" customFormat="1" ht="45" customHeight="1">
      <c r="A97" s="355"/>
      <c r="B97" s="131"/>
      <c r="C97" s="132">
        <v>1</v>
      </c>
      <c r="D97" s="132" t="s">
        <v>132</v>
      </c>
      <c r="E97" s="133" t="s">
        <v>1471</v>
      </c>
      <c r="F97" s="368" t="s">
        <v>1478</v>
      </c>
      <c r="G97" s="135" t="s">
        <v>133</v>
      </c>
      <c r="H97" s="136">
        <f>SUM(H99:H108)</f>
        <v>1837.7099999999998</v>
      </c>
      <c r="I97" s="137"/>
      <c r="J97" s="137">
        <f>ROUND(I97*H97,2)</f>
        <v>0</v>
      </c>
      <c r="K97" s="134" t="s">
        <v>134</v>
      </c>
      <c r="L97" s="31"/>
      <c r="M97" s="138" t="s">
        <v>3</v>
      </c>
      <c r="N97" s="139" t="s">
        <v>41</v>
      </c>
      <c r="O97" s="140">
        <v>0.69499999999999995</v>
      </c>
      <c r="P97" s="140">
        <f>O97*H97</f>
        <v>1277.2084499999999</v>
      </c>
      <c r="Q97" s="140">
        <v>0</v>
      </c>
      <c r="R97" s="140">
        <f>Q97*H97</f>
        <v>0</v>
      </c>
      <c r="S97" s="140">
        <v>0.28999999999999998</v>
      </c>
      <c r="T97" s="141">
        <f>S97*H97</f>
        <v>532.93589999999995</v>
      </c>
      <c r="U97" s="355"/>
      <c r="V97" s="355"/>
      <c r="W97" s="355"/>
      <c r="X97" s="355"/>
      <c r="Y97" s="355"/>
      <c r="Z97" s="355"/>
      <c r="AA97" s="355"/>
      <c r="AB97" s="355"/>
      <c r="AC97" s="355"/>
      <c r="AD97" s="355"/>
      <c r="AE97" s="355"/>
      <c r="AR97" s="142" t="s">
        <v>135</v>
      </c>
      <c r="AT97" s="142" t="s">
        <v>132</v>
      </c>
      <c r="AU97" s="142" t="s">
        <v>77</v>
      </c>
      <c r="AY97" s="18" t="s">
        <v>130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8" t="s">
        <v>75</v>
      </c>
      <c r="BK97" s="143">
        <f>ROUND(I97*H97,2)</f>
        <v>0</v>
      </c>
      <c r="BL97" s="18" t="s">
        <v>135</v>
      </c>
      <c r="BM97" s="142" t="s">
        <v>145</v>
      </c>
    </row>
    <row r="98" spans="1:65" s="12" customFormat="1">
      <c r="B98" s="144"/>
      <c r="D98" s="145" t="s">
        <v>136</v>
      </c>
      <c r="E98" s="146" t="s">
        <v>3</v>
      </c>
      <c r="F98" s="147" t="s">
        <v>137</v>
      </c>
      <c r="H98" s="146" t="s">
        <v>3</v>
      </c>
      <c r="L98" s="144"/>
      <c r="M98" s="148"/>
      <c r="N98" s="149"/>
      <c r="O98" s="149"/>
      <c r="P98" s="149"/>
      <c r="Q98" s="149"/>
      <c r="R98" s="149"/>
      <c r="S98" s="149"/>
      <c r="T98" s="150"/>
      <c r="AT98" s="146" t="s">
        <v>136</v>
      </c>
      <c r="AU98" s="146" t="s">
        <v>77</v>
      </c>
      <c r="AV98" s="12" t="s">
        <v>75</v>
      </c>
      <c r="AW98" s="12" t="s">
        <v>30</v>
      </c>
      <c r="AX98" s="12" t="s">
        <v>70</v>
      </c>
      <c r="AY98" s="146" t="s">
        <v>130</v>
      </c>
    </row>
    <row r="99" spans="1:65" s="13" customFormat="1">
      <c r="B99" s="151"/>
      <c r="D99" s="145" t="s">
        <v>136</v>
      </c>
      <c r="E99" s="152" t="s">
        <v>3</v>
      </c>
      <c r="F99" s="153" t="s">
        <v>146</v>
      </c>
      <c r="H99" s="154">
        <v>117.92</v>
      </c>
      <c r="L99" s="151"/>
      <c r="M99" s="155"/>
      <c r="N99" s="156"/>
      <c r="O99" s="156"/>
      <c r="P99" s="156"/>
      <c r="Q99" s="156"/>
      <c r="R99" s="156"/>
      <c r="S99" s="156"/>
      <c r="T99" s="157"/>
      <c r="AT99" s="152" t="s">
        <v>136</v>
      </c>
      <c r="AU99" s="152" t="s">
        <v>77</v>
      </c>
      <c r="AV99" s="13" t="s">
        <v>77</v>
      </c>
      <c r="AW99" s="13" t="s">
        <v>30</v>
      </c>
      <c r="AX99" s="13" t="s">
        <v>70</v>
      </c>
      <c r="AY99" s="152" t="s">
        <v>130</v>
      </c>
    </row>
    <row r="100" spans="1:65" s="13" customFormat="1">
      <c r="B100" s="151"/>
      <c r="D100" s="145" t="s">
        <v>136</v>
      </c>
      <c r="E100" s="152" t="s">
        <v>3</v>
      </c>
      <c r="F100" s="153" t="s">
        <v>148</v>
      </c>
      <c r="H100" s="154">
        <v>5.59</v>
      </c>
      <c r="L100" s="151"/>
      <c r="M100" s="155"/>
      <c r="N100" s="156"/>
      <c r="O100" s="156"/>
      <c r="P100" s="156"/>
      <c r="Q100" s="156"/>
      <c r="R100" s="156"/>
      <c r="S100" s="156"/>
      <c r="T100" s="157"/>
      <c r="AT100" s="152" t="s">
        <v>136</v>
      </c>
      <c r="AU100" s="152" t="s">
        <v>77</v>
      </c>
      <c r="AV100" s="13" t="s">
        <v>77</v>
      </c>
      <c r="AW100" s="13" t="s">
        <v>30</v>
      </c>
      <c r="AX100" s="13" t="s">
        <v>70</v>
      </c>
      <c r="AY100" s="152" t="s">
        <v>130</v>
      </c>
    </row>
    <row r="101" spans="1:65" s="13" customFormat="1">
      <c r="B101" s="151"/>
      <c r="D101" s="145" t="s">
        <v>136</v>
      </c>
      <c r="E101" s="152" t="s">
        <v>3</v>
      </c>
      <c r="F101" s="153" t="s">
        <v>150</v>
      </c>
      <c r="H101" s="154">
        <v>94.09</v>
      </c>
      <c r="L101" s="151"/>
      <c r="M101" s="155"/>
      <c r="N101" s="156"/>
      <c r="O101" s="156"/>
      <c r="P101" s="156"/>
      <c r="Q101" s="156"/>
      <c r="R101" s="156"/>
      <c r="S101" s="156"/>
      <c r="T101" s="157"/>
      <c r="AT101" s="152" t="s">
        <v>136</v>
      </c>
      <c r="AU101" s="152" t="s">
        <v>77</v>
      </c>
      <c r="AV101" s="13" t="s">
        <v>77</v>
      </c>
      <c r="AW101" s="13" t="s">
        <v>30</v>
      </c>
      <c r="AX101" s="13" t="s">
        <v>70</v>
      </c>
      <c r="AY101" s="152" t="s">
        <v>130</v>
      </c>
    </row>
    <row r="102" spans="1:65" s="13" customFormat="1">
      <c r="B102" s="151"/>
      <c r="D102" s="145" t="s">
        <v>136</v>
      </c>
      <c r="E102" s="152" t="s">
        <v>3</v>
      </c>
      <c r="F102" s="153" t="s">
        <v>153</v>
      </c>
      <c r="H102" s="154">
        <v>676.23</v>
      </c>
      <c r="L102" s="151"/>
      <c r="M102" s="155"/>
      <c r="N102" s="156"/>
      <c r="O102" s="156"/>
      <c r="P102" s="156"/>
      <c r="Q102" s="156"/>
      <c r="R102" s="156"/>
      <c r="S102" s="156"/>
      <c r="T102" s="157"/>
      <c r="AT102" s="152" t="s">
        <v>136</v>
      </c>
      <c r="AU102" s="152" t="s">
        <v>77</v>
      </c>
      <c r="AV102" s="13" t="s">
        <v>77</v>
      </c>
      <c r="AW102" s="13" t="s">
        <v>30</v>
      </c>
      <c r="AX102" s="13" t="s">
        <v>70</v>
      </c>
      <c r="AY102" s="152" t="s">
        <v>130</v>
      </c>
    </row>
    <row r="103" spans="1:65" s="13" customFormat="1">
      <c r="B103" s="151"/>
      <c r="D103" s="145" t="s">
        <v>136</v>
      </c>
      <c r="E103" s="152" t="s">
        <v>3</v>
      </c>
      <c r="F103" s="153" t="s">
        <v>157</v>
      </c>
      <c r="H103" s="154">
        <v>98.38</v>
      </c>
      <c r="L103" s="151"/>
      <c r="M103" s="155"/>
      <c r="N103" s="156"/>
      <c r="O103" s="156"/>
      <c r="P103" s="156"/>
      <c r="Q103" s="156"/>
      <c r="R103" s="156"/>
      <c r="S103" s="156"/>
      <c r="T103" s="157"/>
      <c r="AT103" s="152" t="s">
        <v>136</v>
      </c>
      <c r="AU103" s="152" t="s">
        <v>77</v>
      </c>
      <c r="AV103" s="13" t="s">
        <v>77</v>
      </c>
      <c r="AW103" s="13" t="s">
        <v>30</v>
      </c>
      <c r="AX103" s="13" t="s">
        <v>70</v>
      </c>
      <c r="AY103" s="152" t="s">
        <v>130</v>
      </c>
    </row>
    <row r="104" spans="1:65" s="13" customFormat="1">
      <c r="B104" s="151"/>
      <c r="D104" s="145" t="s">
        <v>136</v>
      </c>
      <c r="E104" s="152" t="s">
        <v>3</v>
      </c>
      <c r="F104" s="153" t="s">
        <v>163</v>
      </c>
      <c r="H104" s="154">
        <v>54.86</v>
      </c>
      <c r="L104" s="151"/>
      <c r="M104" s="155"/>
      <c r="N104" s="156"/>
      <c r="O104" s="156"/>
      <c r="P104" s="156"/>
      <c r="Q104" s="156"/>
      <c r="R104" s="156"/>
      <c r="S104" s="156"/>
      <c r="T104" s="157"/>
      <c r="AT104" s="152" t="s">
        <v>136</v>
      </c>
      <c r="AU104" s="152" t="s">
        <v>77</v>
      </c>
      <c r="AV104" s="13" t="s">
        <v>77</v>
      </c>
      <c r="AW104" s="13" t="s">
        <v>30</v>
      </c>
      <c r="AX104" s="13" t="s">
        <v>70</v>
      </c>
      <c r="AY104" s="152" t="s">
        <v>130</v>
      </c>
    </row>
    <row r="105" spans="1:65" s="13" customFormat="1">
      <c r="B105" s="151"/>
      <c r="D105" s="145" t="s">
        <v>136</v>
      </c>
      <c r="E105" s="152" t="s">
        <v>3</v>
      </c>
      <c r="F105" s="153" t="s">
        <v>157</v>
      </c>
      <c r="H105" s="154">
        <v>98.38</v>
      </c>
      <c r="L105" s="151"/>
      <c r="M105" s="155"/>
      <c r="N105" s="156"/>
      <c r="O105" s="156"/>
      <c r="P105" s="156"/>
      <c r="Q105" s="156"/>
      <c r="R105" s="156"/>
      <c r="S105" s="156"/>
      <c r="T105" s="157"/>
      <c r="AT105" s="152" t="s">
        <v>136</v>
      </c>
      <c r="AU105" s="152" t="s">
        <v>77</v>
      </c>
      <c r="AV105" s="13" t="s">
        <v>77</v>
      </c>
      <c r="AW105" s="13" t="s">
        <v>30</v>
      </c>
      <c r="AX105" s="13" t="s">
        <v>70</v>
      </c>
      <c r="AY105" s="152" t="s">
        <v>130</v>
      </c>
    </row>
    <row r="106" spans="1:65" s="13" customFormat="1">
      <c r="B106" s="151"/>
      <c r="D106" s="145" t="s">
        <v>136</v>
      </c>
      <c r="E106" s="152" t="s">
        <v>3</v>
      </c>
      <c r="F106" s="153" t="s">
        <v>160</v>
      </c>
      <c r="H106" s="154">
        <v>7.26</v>
      </c>
      <c r="L106" s="151"/>
      <c r="M106" s="155"/>
      <c r="N106" s="156"/>
      <c r="O106" s="156"/>
      <c r="P106" s="156"/>
      <c r="Q106" s="156"/>
      <c r="R106" s="156"/>
      <c r="S106" s="156"/>
      <c r="T106" s="157"/>
      <c r="AT106" s="152" t="s">
        <v>136</v>
      </c>
      <c r="AU106" s="152" t="s">
        <v>77</v>
      </c>
      <c r="AV106" s="13" t="s">
        <v>77</v>
      </c>
      <c r="AW106" s="13" t="s">
        <v>30</v>
      </c>
      <c r="AX106" s="13" t="s">
        <v>70</v>
      </c>
      <c r="AY106" s="152" t="s">
        <v>130</v>
      </c>
    </row>
    <row r="107" spans="1:65" s="13" customFormat="1">
      <c r="B107" s="151"/>
      <c r="D107" s="145"/>
      <c r="E107" s="152"/>
      <c r="F107" s="153"/>
      <c r="H107" s="154"/>
      <c r="L107" s="151"/>
      <c r="M107" s="155"/>
      <c r="N107" s="309"/>
      <c r="O107" s="309"/>
      <c r="P107" s="309"/>
      <c r="Q107" s="309"/>
      <c r="R107" s="309"/>
      <c r="S107" s="309"/>
      <c r="T107" s="157"/>
      <c r="AT107" s="152"/>
      <c r="AU107" s="152"/>
      <c r="AY107" s="152"/>
    </row>
    <row r="108" spans="1:65" s="13" customFormat="1" ht="22.5">
      <c r="B108" s="151"/>
      <c r="C108" s="369">
        <v>2</v>
      </c>
      <c r="D108" s="145"/>
      <c r="E108" s="370" t="s">
        <v>1472</v>
      </c>
      <c r="F108" s="153" t="s">
        <v>1473</v>
      </c>
      <c r="G108" s="13" t="s">
        <v>177</v>
      </c>
      <c r="H108" s="154">
        <v>685</v>
      </c>
      <c r="J108" s="137">
        <f>ROUND(I108*H108,2)</f>
        <v>0</v>
      </c>
      <c r="L108" s="151"/>
      <c r="M108" s="155"/>
      <c r="N108" s="309"/>
      <c r="O108" s="309"/>
      <c r="P108" s="309"/>
      <c r="Q108" s="309"/>
      <c r="R108" s="309"/>
      <c r="S108" s="309"/>
      <c r="T108" s="157"/>
      <c r="AT108" s="152"/>
      <c r="AU108" s="152"/>
      <c r="AY108" s="152"/>
    </row>
    <row r="109" spans="1:65" s="13" customFormat="1">
      <c r="B109" s="151"/>
      <c r="D109" s="145"/>
      <c r="E109" s="152"/>
      <c r="F109" s="153" t="s">
        <v>1477</v>
      </c>
      <c r="H109" s="154"/>
      <c r="L109" s="151"/>
      <c r="M109" s="155"/>
      <c r="N109" s="309"/>
      <c r="O109" s="309"/>
      <c r="P109" s="309"/>
      <c r="Q109" s="309"/>
      <c r="R109" s="309"/>
      <c r="S109" s="309"/>
      <c r="T109" s="157"/>
      <c r="AT109" s="152"/>
      <c r="AU109" s="152"/>
      <c r="AY109" s="152"/>
    </row>
    <row r="110" spans="1:65" s="13" customFormat="1">
      <c r="B110" s="151"/>
      <c r="D110" s="145"/>
      <c r="E110" s="152"/>
      <c r="F110" s="153"/>
      <c r="H110" s="154"/>
      <c r="L110" s="151"/>
      <c r="M110" s="155"/>
      <c r="N110" s="309"/>
      <c r="O110" s="309"/>
      <c r="P110" s="309"/>
      <c r="Q110" s="309"/>
      <c r="R110" s="309"/>
      <c r="S110" s="309"/>
      <c r="T110" s="157"/>
      <c r="AT110" s="152"/>
      <c r="AU110" s="152"/>
      <c r="AY110" s="152"/>
    </row>
    <row r="111" spans="1:65" s="2" customFormat="1" ht="24">
      <c r="A111" s="355"/>
      <c r="B111" s="131"/>
      <c r="C111" s="132">
        <v>3</v>
      </c>
      <c r="D111" s="132" t="s">
        <v>132</v>
      </c>
      <c r="E111" s="133" t="s">
        <v>165</v>
      </c>
      <c r="F111" s="134" t="s">
        <v>166</v>
      </c>
      <c r="G111" s="135" t="s">
        <v>167</v>
      </c>
      <c r="H111" s="136">
        <v>85.69</v>
      </c>
      <c r="I111" s="137"/>
      <c r="J111" s="137">
        <f>ROUND(I111*H111,2)</f>
        <v>0</v>
      </c>
      <c r="K111" s="134" t="s">
        <v>134</v>
      </c>
      <c r="L111" s="31"/>
      <c r="M111" s="138" t="s">
        <v>3</v>
      </c>
      <c r="N111" s="139" t="s">
        <v>41</v>
      </c>
      <c r="O111" s="140">
        <v>0.13300000000000001</v>
      </c>
      <c r="P111" s="140">
        <f>O111*H111</f>
        <v>11.39677</v>
      </c>
      <c r="Q111" s="140">
        <v>0</v>
      </c>
      <c r="R111" s="140">
        <f>Q111*H111</f>
        <v>0</v>
      </c>
      <c r="S111" s="140">
        <v>0.20499999999999999</v>
      </c>
      <c r="T111" s="141">
        <f>S111*H111</f>
        <v>17.56645</v>
      </c>
      <c r="U111" s="355"/>
      <c r="V111" s="355"/>
      <c r="W111" s="355"/>
      <c r="X111" s="355"/>
      <c r="Y111" s="355"/>
      <c r="Z111" s="355"/>
      <c r="AA111" s="355"/>
      <c r="AB111" s="355"/>
      <c r="AC111" s="355"/>
      <c r="AD111" s="355"/>
      <c r="AE111" s="355"/>
      <c r="AR111" s="142" t="s">
        <v>135</v>
      </c>
      <c r="AT111" s="142" t="s">
        <v>132</v>
      </c>
      <c r="AU111" s="142" t="s">
        <v>77</v>
      </c>
      <c r="AY111" s="18" t="s">
        <v>130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8" t="s">
        <v>75</v>
      </c>
      <c r="BK111" s="143">
        <f>ROUND(I111*H111,2)</f>
        <v>0</v>
      </c>
      <c r="BL111" s="18" t="s">
        <v>135</v>
      </c>
      <c r="BM111" s="142" t="s">
        <v>168</v>
      </c>
    </row>
    <row r="112" spans="1:65" s="12" customFormat="1">
      <c r="B112" s="144"/>
      <c r="D112" s="145" t="s">
        <v>136</v>
      </c>
      <c r="E112" s="146" t="s">
        <v>3</v>
      </c>
      <c r="F112" s="147" t="s">
        <v>137</v>
      </c>
      <c r="H112" s="146" t="s">
        <v>3</v>
      </c>
      <c r="L112" s="144"/>
      <c r="M112" s="148"/>
      <c r="N112" s="149"/>
      <c r="O112" s="149"/>
      <c r="P112" s="149"/>
      <c r="Q112" s="149"/>
      <c r="R112" s="149"/>
      <c r="S112" s="149"/>
      <c r="T112" s="150"/>
      <c r="AT112" s="146" t="s">
        <v>136</v>
      </c>
      <c r="AU112" s="146" t="s">
        <v>77</v>
      </c>
      <c r="AV112" s="12" t="s">
        <v>75</v>
      </c>
      <c r="AW112" s="12" t="s">
        <v>30</v>
      </c>
      <c r="AX112" s="12" t="s">
        <v>70</v>
      </c>
      <c r="AY112" s="146" t="s">
        <v>130</v>
      </c>
    </row>
    <row r="113" spans="1:65" s="13" customFormat="1">
      <c r="B113" s="151"/>
      <c r="D113" s="145" t="s">
        <v>136</v>
      </c>
      <c r="E113" s="152" t="s">
        <v>3</v>
      </c>
      <c r="F113" s="153" t="s">
        <v>169</v>
      </c>
      <c r="H113" s="154">
        <v>40.11</v>
      </c>
      <c r="L113" s="151"/>
      <c r="M113" s="155"/>
      <c r="N113" s="156"/>
      <c r="O113" s="156"/>
      <c r="P113" s="156"/>
      <c r="Q113" s="156"/>
      <c r="R113" s="156"/>
      <c r="S113" s="156"/>
      <c r="T113" s="157"/>
      <c r="AT113" s="152" t="s">
        <v>136</v>
      </c>
      <c r="AU113" s="152" t="s">
        <v>77</v>
      </c>
      <c r="AV113" s="13" t="s">
        <v>77</v>
      </c>
      <c r="AW113" s="13" t="s">
        <v>30</v>
      </c>
      <c r="AX113" s="13" t="s">
        <v>70</v>
      </c>
      <c r="AY113" s="152" t="s">
        <v>130</v>
      </c>
    </row>
    <row r="114" spans="1:65" s="13" customFormat="1">
      <c r="B114" s="151"/>
      <c r="D114" s="145" t="s">
        <v>136</v>
      </c>
      <c r="E114" s="152" t="s">
        <v>3</v>
      </c>
      <c r="F114" s="153" t="s">
        <v>170</v>
      </c>
      <c r="H114" s="154">
        <v>45.58</v>
      </c>
      <c r="L114" s="151"/>
      <c r="M114" s="155"/>
      <c r="N114" s="156"/>
      <c r="O114" s="156"/>
      <c r="P114" s="156"/>
      <c r="Q114" s="156"/>
      <c r="R114" s="156"/>
      <c r="S114" s="156"/>
      <c r="T114" s="157"/>
      <c r="AT114" s="152" t="s">
        <v>136</v>
      </c>
      <c r="AU114" s="152" t="s">
        <v>77</v>
      </c>
      <c r="AV114" s="13" t="s">
        <v>77</v>
      </c>
      <c r="AW114" s="13" t="s">
        <v>30</v>
      </c>
      <c r="AX114" s="13" t="s">
        <v>70</v>
      </c>
      <c r="AY114" s="152" t="s">
        <v>130</v>
      </c>
    </row>
    <row r="115" spans="1:65" s="14" customFormat="1">
      <c r="B115" s="158"/>
      <c r="D115" s="145" t="s">
        <v>136</v>
      </c>
      <c r="E115" s="159" t="s">
        <v>3</v>
      </c>
      <c r="F115" s="160" t="s">
        <v>138</v>
      </c>
      <c r="H115" s="161">
        <v>85.69</v>
      </c>
      <c r="L115" s="158"/>
      <c r="M115" s="162"/>
      <c r="N115" s="163"/>
      <c r="O115" s="163"/>
      <c r="P115" s="163"/>
      <c r="Q115" s="163"/>
      <c r="R115" s="163"/>
      <c r="S115" s="163"/>
      <c r="T115" s="164"/>
      <c r="AT115" s="159" t="s">
        <v>136</v>
      </c>
      <c r="AU115" s="159" t="s">
        <v>77</v>
      </c>
      <c r="AV115" s="14" t="s">
        <v>135</v>
      </c>
      <c r="AW115" s="14" t="s">
        <v>30</v>
      </c>
      <c r="AX115" s="14" t="s">
        <v>75</v>
      </c>
      <c r="AY115" s="159" t="s">
        <v>130</v>
      </c>
    </row>
    <row r="116" spans="1:65" s="2" customFormat="1" ht="24">
      <c r="A116" s="355"/>
      <c r="B116" s="131"/>
      <c r="C116" s="132">
        <v>4</v>
      </c>
      <c r="D116" s="132" t="s">
        <v>132</v>
      </c>
      <c r="E116" s="133" t="s">
        <v>172</v>
      </c>
      <c r="F116" s="134" t="s">
        <v>173</v>
      </c>
      <c r="G116" s="135" t="s">
        <v>167</v>
      </c>
      <c r="H116" s="136">
        <v>18.2</v>
      </c>
      <c r="I116" s="137"/>
      <c r="J116" s="137">
        <f>ROUND(I116*H116,2)</f>
        <v>0</v>
      </c>
      <c r="K116" s="134" t="s">
        <v>134</v>
      </c>
      <c r="L116" s="31"/>
      <c r="M116" s="138" t="s">
        <v>3</v>
      </c>
      <c r="N116" s="139" t="s">
        <v>41</v>
      </c>
      <c r="O116" s="140">
        <v>9.5000000000000001E-2</v>
      </c>
      <c r="P116" s="140">
        <f>O116*H116</f>
        <v>1.7289999999999999</v>
      </c>
      <c r="Q116" s="140">
        <v>0</v>
      </c>
      <c r="R116" s="140">
        <f>Q116*H116</f>
        <v>0</v>
      </c>
      <c r="S116" s="140">
        <v>0.04</v>
      </c>
      <c r="T116" s="141">
        <f>S116*H116</f>
        <v>0.72799999999999998</v>
      </c>
      <c r="U116" s="355"/>
      <c r="V116" s="355"/>
      <c r="W116" s="355"/>
      <c r="X116" s="355"/>
      <c r="Y116" s="355"/>
      <c r="Z116" s="355"/>
      <c r="AA116" s="355"/>
      <c r="AB116" s="355"/>
      <c r="AC116" s="355"/>
      <c r="AD116" s="355"/>
      <c r="AE116" s="355"/>
      <c r="AR116" s="142" t="s">
        <v>135</v>
      </c>
      <c r="AT116" s="142" t="s">
        <v>132</v>
      </c>
      <c r="AU116" s="142" t="s">
        <v>77</v>
      </c>
      <c r="AY116" s="18" t="s">
        <v>130</v>
      </c>
      <c r="BE116" s="143">
        <f>IF(N116="základní",J116,0)</f>
        <v>0</v>
      </c>
      <c r="BF116" s="143">
        <f>IF(N116="snížená",J116,0)</f>
        <v>0</v>
      </c>
      <c r="BG116" s="143">
        <f>IF(N116="zákl. přenesená",J116,0)</f>
        <v>0</v>
      </c>
      <c r="BH116" s="143">
        <f>IF(N116="sníž. přenesená",J116,0)</f>
        <v>0</v>
      </c>
      <c r="BI116" s="143">
        <f>IF(N116="nulová",J116,0)</f>
        <v>0</v>
      </c>
      <c r="BJ116" s="18" t="s">
        <v>75</v>
      </c>
      <c r="BK116" s="143">
        <f>ROUND(I116*H116,2)</f>
        <v>0</v>
      </c>
      <c r="BL116" s="18" t="s">
        <v>135</v>
      </c>
      <c r="BM116" s="142" t="s">
        <v>174</v>
      </c>
    </row>
    <row r="117" spans="1:65" s="12" customFormat="1">
      <c r="B117" s="144"/>
      <c r="D117" s="145" t="s">
        <v>136</v>
      </c>
      <c r="E117" s="146" t="s">
        <v>3</v>
      </c>
      <c r="F117" s="147" t="s">
        <v>137</v>
      </c>
      <c r="H117" s="146" t="s">
        <v>3</v>
      </c>
      <c r="L117" s="144"/>
      <c r="M117" s="148"/>
      <c r="N117" s="149"/>
      <c r="O117" s="149"/>
      <c r="P117" s="149"/>
      <c r="Q117" s="149"/>
      <c r="R117" s="149"/>
      <c r="S117" s="149"/>
      <c r="T117" s="150"/>
      <c r="AT117" s="146" t="s">
        <v>136</v>
      </c>
      <c r="AU117" s="146" t="s">
        <v>77</v>
      </c>
      <c r="AV117" s="12" t="s">
        <v>75</v>
      </c>
      <c r="AW117" s="12" t="s">
        <v>30</v>
      </c>
      <c r="AX117" s="12" t="s">
        <v>70</v>
      </c>
      <c r="AY117" s="146" t="s">
        <v>130</v>
      </c>
    </row>
    <row r="118" spans="1:65" s="13" customFormat="1">
      <c r="B118" s="151"/>
      <c r="D118" s="145" t="s">
        <v>136</v>
      </c>
      <c r="E118" s="152" t="s">
        <v>3</v>
      </c>
      <c r="F118" s="153" t="s">
        <v>175</v>
      </c>
      <c r="H118" s="154">
        <v>18.2</v>
      </c>
      <c r="L118" s="151"/>
      <c r="M118" s="155"/>
      <c r="N118" s="156"/>
      <c r="O118" s="156"/>
      <c r="P118" s="156"/>
      <c r="Q118" s="156"/>
      <c r="R118" s="156"/>
      <c r="S118" s="156"/>
      <c r="T118" s="157"/>
      <c r="AT118" s="152" t="s">
        <v>136</v>
      </c>
      <c r="AU118" s="152" t="s">
        <v>77</v>
      </c>
      <c r="AV118" s="13" t="s">
        <v>77</v>
      </c>
      <c r="AW118" s="13" t="s">
        <v>30</v>
      </c>
      <c r="AX118" s="13" t="s">
        <v>70</v>
      </c>
      <c r="AY118" s="152" t="s">
        <v>130</v>
      </c>
    </row>
    <row r="119" spans="1:65" s="14" customFormat="1">
      <c r="B119" s="158"/>
      <c r="D119" s="145" t="s">
        <v>136</v>
      </c>
      <c r="E119" s="159" t="s">
        <v>3</v>
      </c>
      <c r="F119" s="160" t="s">
        <v>138</v>
      </c>
      <c r="H119" s="161">
        <v>18.2</v>
      </c>
      <c r="L119" s="158"/>
      <c r="M119" s="162"/>
      <c r="N119" s="163"/>
      <c r="O119" s="163"/>
      <c r="P119" s="163"/>
      <c r="Q119" s="163"/>
      <c r="R119" s="163"/>
      <c r="S119" s="163"/>
      <c r="T119" s="164"/>
      <c r="AT119" s="159" t="s">
        <v>136</v>
      </c>
      <c r="AU119" s="159" t="s">
        <v>77</v>
      </c>
      <c r="AV119" s="14" t="s">
        <v>135</v>
      </c>
      <c r="AW119" s="14" t="s">
        <v>30</v>
      </c>
      <c r="AX119" s="14" t="s">
        <v>75</v>
      </c>
      <c r="AY119" s="159" t="s">
        <v>130</v>
      </c>
    </row>
    <row r="120" spans="1:65" s="2" customFormat="1" ht="16.5" customHeight="1">
      <c r="A120" s="355"/>
      <c r="B120" s="131"/>
      <c r="C120" s="132">
        <v>5</v>
      </c>
      <c r="D120" s="132" t="s">
        <v>132</v>
      </c>
      <c r="E120" s="133" t="s">
        <v>187</v>
      </c>
      <c r="F120" s="134" t="s">
        <v>188</v>
      </c>
      <c r="G120" s="135" t="s">
        <v>189</v>
      </c>
      <c r="H120" s="136">
        <v>2</v>
      </c>
      <c r="I120" s="137"/>
      <c r="J120" s="137">
        <f>ROUND(I120*H120,2)</f>
        <v>0</v>
      </c>
      <c r="K120" s="134" t="s">
        <v>190</v>
      </c>
      <c r="L120" s="31"/>
      <c r="M120" s="138" t="s">
        <v>3</v>
      </c>
      <c r="N120" s="139" t="s">
        <v>41</v>
      </c>
      <c r="O120" s="140">
        <v>1.585</v>
      </c>
      <c r="P120" s="140">
        <f>O120*H120</f>
        <v>3.17</v>
      </c>
      <c r="Q120" s="140">
        <v>0</v>
      </c>
      <c r="R120" s="140">
        <f>Q120*H120</f>
        <v>0</v>
      </c>
      <c r="S120" s="140">
        <v>0.68500000000000005</v>
      </c>
      <c r="T120" s="141">
        <f>S120*H120</f>
        <v>1.37</v>
      </c>
      <c r="U120" s="355"/>
      <c r="V120" s="355"/>
      <c r="W120" s="355"/>
      <c r="X120" s="355"/>
      <c r="Y120" s="355"/>
      <c r="Z120" s="355"/>
      <c r="AA120" s="355"/>
      <c r="AB120" s="355"/>
      <c r="AC120" s="355"/>
      <c r="AD120" s="355"/>
      <c r="AE120" s="355"/>
      <c r="AR120" s="142" t="s">
        <v>135</v>
      </c>
      <c r="AT120" s="142" t="s">
        <v>132</v>
      </c>
      <c r="AU120" s="142" t="s">
        <v>77</v>
      </c>
      <c r="AY120" s="18" t="s">
        <v>130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8" t="s">
        <v>75</v>
      </c>
      <c r="BK120" s="143">
        <f>ROUND(I120*H120,2)</f>
        <v>0</v>
      </c>
      <c r="BL120" s="18" t="s">
        <v>135</v>
      </c>
      <c r="BM120" s="142" t="s">
        <v>191</v>
      </c>
    </row>
    <row r="121" spans="1:65" s="12" customFormat="1">
      <c r="B121" s="144"/>
      <c r="D121" s="145" t="s">
        <v>136</v>
      </c>
      <c r="E121" s="146" t="s">
        <v>3</v>
      </c>
      <c r="F121" s="147" t="s">
        <v>137</v>
      </c>
      <c r="H121" s="146" t="s">
        <v>3</v>
      </c>
      <c r="L121" s="144"/>
      <c r="M121" s="148"/>
      <c r="N121" s="149"/>
      <c r="O121" s="149"/>
      <c r="P121" s="149"/>
      <c r="Q121" s="149"/>
      <c r="R121" s="149"/>
      <c r="S121" s="149"/>
      <c r="T121" s="150"/>
      <c r="AT121" s="146" t="s">
        <v>136</v>
      </c>
      <c r="AU121" s="146" t="s">
        <v>77</v>
      </c>
      <c r="AV121" s="12" t="s">
        <v>75</v>
      </c>
      <c r="AW121" s="12" t="s">
        <v>30</v>
      </c>
      <c r="AX121" s="12" t="s">
        <v>70</v>
      </c>
      <c r="AY121" s="146" t="s">
        <v>130</v>
      </c>
    </row>
    <row r="122" spans="1:65" s="13" customFormat="1">
      <c r="B122" s="151"/>
      <c r="D122" s="145" t="s">
        <v>136</v>
      </c>
      <c r="E122" s="152" t="s">
        <v>3</v>
      </c>
      <c r="F122" s="153" t="s">
        <v>192</v>
      </c>
      <c r="H122" s="154">
        <v>2</v>
      </c>
      <c r="L122" s="151"/>
      <c r="M122" s="155"/>
      <c r="N122" s="156"/>
      <c r="O122" s="156"/>
      <c r="P122" s="156"/>
      <c r="Q122" s="156"/>
      <c r="R122" s="156"/>
      <c r="S122" s="156"/>
      <c r="T122" s="157"/>
      <c r="AT122" s="152" t="s">
        <v>136</v>
      </c>
      <c r="AU122" s="152" t="s">
        <v>77</v>
      </c>
      <c r="AV122" s="13" t="s">
        <v>77</v>
      </c>
      <c r="AW122" s="13" t="s">
        <v>30</v>
      </c>
      <c r="AX122" s="13" t="s">
        <v>70</v>
      </c>
      <c r="AY122" s="152" t="s">
        <v>130</v>
      </c>
    </row>
    <row r="123" spans="1:65" s="14" customFormat="1">
      <c r="B123" s="158"/>
      <c r="D123" s="145" t="s">
        <v>136</v>
      </c>
      <c r="E123" s="159" t="s">
        <v>3</v>
      </c>
      <c r="F123" s="160" t="s">
        <v>138</v>
      </c>
      <c r="H123" s="161">
        <v>2</v>
      </c>
      <c r="L123" s="158"/>
      <c r="M123" s="162"/>
      <c r="N123" s="163"/>
      <c r="O123" s="163"/>
      <c r="P123" s="163"/>
      <c r="Q123" s="163"/>
      <c r="R123" s="163"/>
      <c r="S123" s="163"/>
      <c r="T123" s="164"/>
      <c r="AT123" s="159" t="s">
        <v>136</v>
      </c>
      <c r="AU123" s="159" t="s">
        <v>77</v>
      </c>
      <c r="AV123" s="14" t="s">
        <v>135</v>
      </c>
      <c r="AW123" s="14" t="s">
        <v>30</v>
      </c>
      <c r="AX123" s="14" t="s">
        <v>75</v>
      </c>
      <c r="AY123" s="159" t="s">
        <v>130</v>
      </c>
    </row>
    <row r="124" spans="1:65" s="2" customFormat="1" ht="16.5" customHeight="1">
      <c r="A124" s="355"/>
      <c r="B124" s="131"/>
      <c r="C124" s="132">
        <v>6</v>
      </c>
      <c r="D124" s="132" t="s">
        <v>132</v>
      </c>
      <c r="E124" s="133" t="s">
        <v>193</v>
      </c>
      <c r="F124" s="134" t="s">
        <v>194</v>
      </c>
      <c r="G124" s="135" t="s">
        <v>189</v>
      </c>
      <c r="H124" s="136">
        <v>1</v>
      </c>
      <c r="I124" s="137"/>
      <c r="J124" s="137">
        <f>ROUND(I124*H124,2)</f>
        <v>0</v>
      </c>
      <c r="K124" s="134" t="s">
        <v>134</v>
      </c>
      <c r="L124" s="31"/>
      <c r="M124" s="138" t="s">
        <v>3</v>
      </c>
      <c r="N124" s="139" t="s">
        <v>41</v>
      </c>
      <c r="O124" s="140">
        <v>0.5</v>
      </c>
      <c r="P124" s="140">
        <f>O124*H124</f>
        <v>0.5</v>
      </c>
      <c r="Q124" s="140">
        <v>0</v>
      </c>
      <c r="R124" s="140">
        <f>Q124*H124</f>
        <v>0</v>
      </c>
      <c r="S124" s="140">
        <v>8.6999999999999994E-2</v>
      </c>
      <c r="T124" s="141">
        <f>S124*H124</f>
        <v>8.6999999999999994E-2</v>
      </c>
      <c r="U124" s="355"/>
      <c r="V124" s="355"/>
      <c r="W124" s="355"/>
      <c r="X124" s="355"/>
      <c r="Y124" s="355"/>
      <c r="Z124" s="355"/>
      <c r="AA124" s="355"/>
      <c r="AB124" s="355"/>
      <c r="AC124" s="355"/>
      <c r="AD124" s="355"/>
      <c r="AE124" s="355"/>
      <c r="AR124" s="142" t="s">
        <v>135</v>
      </c>
      <c r="AT124" s="142" t="s">
        <v>132</v>
      </c>
      <c r="AU124" s="142" t="s">
        <v>77</v>
      </c>
      <c r="AY124" s="18" t="s">
        <v>130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8" t="s">
        <v>75</v>
      </c>
      <c r="BK124" s="143">
        <f>ROUND(I124*H124,2)</f>
        <v>0</v>
      </c>
      <c r="BL124" s="18" t="s">
        <v>135</v>
      </c>
      <c r="BM124" s="142" t="s">
        <v>195</v>
      </c>
    </row>
    <row r="125" spans="1:65" s="12" customFormat="1">
      <c r="B125" s="144"/>
      <c r="D125" s="145" t="s">
        <v>136</v>
      </c>
      <c r="E125" s="146" t="s">
        <v>3</v>
      </c>
      <c r="F125" s="147" t="s">
        <v>137</v>
      </c>
      <c r="H125" s="146" t="s">
        <v>3</v>
      </c>
      <c r="L125" s="144"/>
      <c r="M125" s="148"/>
      <c r="N125" s="149"/>
      <c r="O125" s="149"/>
      <c r="P125" s="149"/>
      <c r="Q125" s="149"/>
      <c r="R125" s="149"/>
      <c r="S125" s="149"/>
      <c r="T125" s="150"/>
      <c r="AT125" s="146" t="s">
        <v>136</v>
      </c>
      <c r="AU125" s="146" t="s">
        <v>77</v>
      </c>
      <c r="AV125" s="12" t="s">
        <v>75</v>
      </c>
      <c r="AW125" s="12" t="s">
        <v>30</v>
      </c>
      <c r="AX125" s="12" t="s">
        <v>70</v>
      </c>
      <c r="AY125" s="146" t="s">
        <v>130</v>
      </c>
    </row>
    <row r="126" spans="1:65" s="13" customFormat="1">
      <c r="B126" s="151"/>
      <c r="D126" s="145" t="s">
        <v>136</v>
      </c>
      <c r="E126" s="152" t="s">
        <v>3</v>
      </c>
      <c r="F126" s="153" t="s">
        <v>196</v>
      </c>
      <c r="H126" s="154">
        <v>1</v>
      </c>
      <c r="L126" s="151"/>
      <c r="M126" s="155"/>
      <c r="N126" s="156"/>
      <c r="O126" s="156"/>
      <c r="P126" s="156"/>
      <c r="Q126" s="156"/>
      <c r="R126" s="156"/>
      <c r="S126" s="156"/>
      <c r="T126" s="157"/>
      <c r="AT126" s="152" t="s">
        <v>136</v>
      </c>
      <c r="AU126" s="152" t="s">
        <v>77</v>
      </c>
      <c r="AV126" s="13" t="s">
        <v>77</v>
      </c>
      <c r="AW126" s="13" t="s">
        <v>30</v>
      </c>
      <c r="AX126" s="13" t="s">
        <v>70</v>
      </c>
      <c r="AY126" s="152" t="s">
        <v>130</v>
      </c>
    </row>
    <row r="127" spans="1:65" s="14" customFormat="1">
      <c r="B127" s="158"/>
      <c r="D127" s="145" t="s">
        <v>136</v>
      </c>
      <c r="E127" s="159" t="s">
        <v>3</v>
      </c>
      <c r="F127" s="160" t="s">
        <v>138</v>
      </c>
      <c r="H127" s="161">
        <v>1</v>
      </c>
      <c r="L127" s="158"/>
      <c r="M127" s="162"/>
      <c r="N127" s="163"/>
      <c r="O127" s="163"/>
      <c r="P127" s="163"/>
      <c r="Q127" s="163"/>
      <c r="R127" s="163"/>
      <c r="S127" s="163"/>
      <c r="T127" s="164"/>
      <c r="AT127" s="159" t="s">
        <v>136</v>
      </c>
      <c r="AU127" s="159" t="s">
        <v>77</v>
      </c>
      <c r="AV127" s="14" t="s">
        <v>135</v>
      </c>
      <c r="AW127" s="14" t="s">
        <v>30</v>
      </c>
      <c r="AX127" s="14" t="s">
        <v>75</v>
      </c>
      <c r="AY127" s="159" t="s">
        <v>130</v>
      </c>
    </row>
    <row r="128" spans="1:65" s="2" customFormat="1" ht="16.5" customHeight="1">
      <c r="A128" s="355"/>
      <c r="B128" s="131"/>
      <c r="C128" s="132">
        <v>7</v>
      </c>
      <c r="D128" s="132" t="s">
        <v>132</v>
      </c>
      <c r="E128" s="133" t="s">
        <v>197</v>
      </c>
      <c r="F128" s="134" t="s">
        <v>198</v>
      </c>
      <c r="G128" s="135" t="s">
        <v>177</v>
      </c>
      <c r="H128" s="136">
        <v>6.5279999999999996</v>
      </c>
      <c r="I128" s="137"/>
      <c r="J128" s="137">
        <f>ROUND(I128*H128,2)</f>
        <v>0</v>
      </c>
      <c r="K128" s="134" t="s">
        <v>134</v>
      </c>
      <c r="L128" s="31"/>
      <c r="M128" s="138" t="s">
        <v>3</v>
      </c>
      <c r="N128" s="139" t="s">
        <v>41</v>
      </c>
      <c r="O128" s="140">
        <v>3.04</v>
      </c>
      <c r="P128" s="140">
        <f>O128*H128</f>
        <v>19.845119999999998</v>
      </c>
      <c r="Q128" s="140">
        <v>0</v>
      </c>
      <c r="R128" s="140">
        <f>Q128*H128</f>
        <v>0</v>
      </c>
      <c r="S128" s="140">
        <v>2.6</v>
      </c>
      <c r="T128" s="141">
        <f>S128*H128</f>
        <v>16.972799999999999</v>
      </c>
      <c r="U128" s="355"/>
      <c r="V128" s="355"/>
      <c r="W128" s="355"/>
      <c r="X128" s="355"/>
      <c r="Y128" s="355"/>
      <c r="Z128" s="355"/>
      <c r="AA128" s="355"/>
      <c r="AB128" s="355"/>
      <c r="AC128" s="355"/>
      <c r="AD128" s="355"/>
      <c r="AE128" s="355"/>
      <c r="AR128" s="142" t="s">
        <v>135</v>
      </c>
      <c r="AT128" s="142" t="s">
        <v>132</v>
      </c>
      <c r="AU128" s="142" t="s">
        <v>77</v>
      </c>
      <c r="AY128" s="18" t="s">
        <v>130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8" t="s">
        <v>75</v>
      </c>
      <c r="BK128" s="143">
        <f>ROUND(I128*H128,2)</f>
        <v>0</v>
      </c>
      <c r="BL128" s="18" t="s">
        <v>135</v>
      </c>
      <c r="BM128" s="142" t="s">
        <v>199</v>
      </c>
    </row>
    <row r="129" spans="1:65" s="12" customFormat="1">
      <c r="B129" s="144"/>
      <c r="D129" s="145" t="s">
        <v>136</v>
      </c>
      <c r="E129" s="146" t="s">
        <v>3</v>
      </c>
      <c r="F129" s="147" t="s">
        <v>137</v>
      </c>
      <c r="H129" s="146" t="s">
        <v>3</v>
      </c>
      <c r="L129" s="144"/>
      <c r="M129" s="148"/>
      <c r="N129" s="149"/>
      <c r="O129" s="149"/>
      <c r="P129" s="149"/>
      <c r="Q129" s="149"/>
      <c r="R129" s="149"/>
      <c r="S129" s="149"/>
      <c r="T129" s="150"/>
      <c r="AT129" s="146" t="s">
        <v>136</v>
      </c>
      <c r="AU129" s="146" t="s">
        <v>77</v>
      </c>
      <c r="AV129" s="12" t="s">
        <v>75</v>
      </c>
      <c r="AW129" s="12" t="s">
        <v>30</v>
      </c>
      <c r="AX129" s="12" t="s">
        <v>70</v>
      </c>
      <c r="AY129" s="146" t="s">
        <v>130</v>
      </c>
    </row>
    <row r="130" spans="1:65" s="13" customFormat="1">
      <c r="B130" s="151"/>
      <c r="D130" s="145" t="s">
        <v>136</v>
      </c>
      <c r="E130" s="152" t="s">
        <v>3</v>
      </c>
      <c r="F130" s="153" t="s">
        <v>200</v>
      </c>
      <c r="H130" s="154">
        <v>6.5279999999999996</v>
      </c>
      <c r="L130" s="151"/>
      <c r="M130" s="155"/>
      <c r="N130" s="156"/>
      <c r="O130" s="156"/>
      <c r="P130" s="156"/>
      <c r="Q130" s="156"/>
      <c r="R130" s="156"/>
      <c r="S130" s="156"/>
      <c r="T130" s="157"/>
      <c r="AT130" s="152" t="s">
        <v>136</v>
      </c>
      <c r="AU130" s="152" t="s">
        <v>77</v>
      </c>
      <c r="AV130" s="13" t="s">
        <v>77</v>
      </c>
      <c r="AW130" s="13" t="s">
        <v>30</v>
      </c>
      <c r="AX130" s="13" t="s">
        <v>70</v>
      </c>
      <c r="AY130" s="152" t="s">
        <v>130</v>
      </c>
    </row>
    <row r="131" spans="1:65" s="14" customFormat="1">
      <c r="B131" s="158"/>
      <c r="D131" s="145" t="s">
        <v>136</v>
      </c>
      <c r="E131" s="159" t="s">
        <v>3</v>
      </c>
      <c r="F131" s="160" t="s">
        <v>138</v>
      </c>
      <c r="H131" s="161">
        <v>6.5279999999999996</v>
      </c>
      <c r="L131" s="158"/>
      <c r="M131" s="162"/>
      <c r="N131" s="163"/>
      <c r="O131" s="163"/>
      <c r="P131" s="163"/>
      <c r="Q131" s="163"/>
      <c r="R131" s="163"/>
      <c r="S131" s="163"/>
      <c r="T131" s="164"/>
      <c r="AT131" s="159" t="s">
        <v>136</v>
      </c>
      <c r="AU131" s="159" t="s">
        <v>77</v>
      </c>
      <c r="AV131" s="14" t="s">
        <v>135</v>
      </c>
      <c r="AW131" s="14" t="s">
        <v>30</v>
      </c>
      <c r="AX131" s="14" t="s">
        <v>75</v>
      </c>
      <c r="AY131" s="159" t="s">
        <v>130</v>
      </c>
    </row>
    <row r="132" spans="1:65" s="11" customFormat="1" ht="12.75">
      <c r="B132" s="119"/>
      <c r="D132" s="120"/>
      <c r="E132" s="129"/>
      <c r="F132" s="129"/>
      <c r="J132" s="130"/>
      <c r="L132" s="119"/>
      <c r="M132" s="123"/>
      <c r="N132" s="307"/>
      <c r="O132" s="307"/>
      <c r="P132" s="358"/>
      <c r="Q132" s="307"/>
      <c r="R132" s="358"/>
      <c r="S132" s="307"/>
      <c r="T132" s="126"/>
      <c r="AR132" s="120"/>
      <c r="AT132" s="127"/>
      <c r="AU132" s="127"/>
      <c r="AY132" s="120"/>
      <c r="BK132" s="128"/>
    </row>
    <row r="133" spans="1:65" s="11" customFormat="1" ht="12.75">
      <c r="B133" s="119"/>
      <c r="D133" s="120"/>
      <c r="E133" s="129"/>
      <c r="F133" s="129"/>
      <c r="J133" s="130"/>
      <c r="L133" s="119"/>
      <c r="M133" s="123"/>
      <c r="N133" s="307"/>
      <c r="O133" s="307"/>
      <c r="P133" s="358"/>
      <c r="Q133" s="307"/>
      <c r="R133" s="358"/>
      <c r="S133" s="307"/>
      <c r="T133" s="126"/>
      <c r="AR133" s="120"/>
      <c r="AT133" s="127"/>
      <c r="AU133" s="127"/>
      <c r="AY133" s="120"/>
      <c r="BK133" s="128"/>
    </row>
    <row r="134" spans="1:65" s="2" customFormat="1" ht="36">
      <c r="A134" s="296"/>
      <c r="B134" s="131"/>
      <c r="C134" s="132">
        <v>8</v>
      </c>
      <c r="D134" s="132" t="s">
        <v>132</v>
      </c>
      <c r="E134" s="133" t="s">
        <v>139</v>
      </c>
      <c r="F134" s="134" t="s">
        <v>140</v>
      </c>
      <c r="G134" s="135" t="s">
        <v>133</v>
      </c>
      <c r="H134" s="136">
        <v>25.66</v>
      </c>
      <c r="I134" s="137"/>
      <c r="J134" s="137">
        <f>ROUND(I134*H134,2)</f>
        <v>0</v>
      </c>
      <c r="K134" s="134" t="s">
        <v>134</v>
      </c>
      <c r="L134" s="31"/>
      <c r="M134" s="138" t="s">
        <v>3</v>
      </c>
      <c r="N134" s="139" t="s">
        <v>41</v>
      </c>
      <c r="O134" s="140">
        <v>0.27200000000000002</v>
      </c>
      <c r="P134" s="140">
        <f>O134*H134</f>
        <v>6.9795200000000008</v>
      </c>
      <c r="Q134" s="140">
        <v>0</v>
      </c>
      <c r="R134" s="140">
        <f>Q134*H134</f>
        <v>0</v>
      </c>
      <c r="S134" s="140">
        <v>0.26</v>
      </c>
      <c r="T134" s="141">
        <f>S134*H134</f>
        <v>6.6716000000000006</v>
      </c>
      <c r="U134" s="296"/>
      <c r="V134" s="296"/>
      <c r="W134" s="296"/>
      <c r="X134" s="296"/>
      <c r="Y134" s="296"/>
      <c r="Z134" s="296"/>
      <c r="AA134" s="296"/>
      <c r="AB134" s="296"/>
      <c r="AC134" s="296"/>
      <c r="AD134" s="296"/>
      <c r="AE134" s="296"/>
      <c r="AR134" s="142" t="s">
        <v>135</v>
      </c>
      <c r="AT134" s="142" t="s">
        <v>132</v>
      </c>
      <c r="AU134" s="142" t="s">
        <v>77</v>
      </c>
      <c r="AY134" s="18" t="s">
        <v>130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8" t="s">
        <v>75</v>
      </c>
      <c r="BK134" s="143">
        <f>ROUND(I134*H134,2)</f>
        <v>0</v>
      </c>
      <c r="BL134" s="18" t="s">
        <v>135</v>
      </c>
      <c r="BM134" s="142" t="s">
        <v>604</v>
      </c>
    </row>
    <row r="135" spans="1:65" s="12" customFormat="1">
      <c r="B135" s="144"/>
      <c r="D135" s="145" t="s">
        <v>136</v>
      </c>
      <c r="E135" s="146" t="s">
        <v>3</v>
      </c>
      <c r="F135" s="147" t="s">
        <v>235</v>
      </c>
      <c r="H135" s="146" t="s">
        <v>3</v>
      </c>
      <c r="I135" s="313"/>
      <c r="L135" s="144"/>
      <c r="M135" s="148"/>
      <c r="N135" s="149"/>
      <c r="O135" s="149"/>
      <c r="P135" s="149"/>
      <c r="Q135" s="149"/>
      <c r="R135" s="149"/>
      <c r="S135" s="149"/>
      <c r="T135" s="150"/>
      <c r="AT135" s="146" t="s">
        <v>136</v>
      </c>
      <c r="AU135" s="146" t="s">
        <v>77</v>
      </c>
      <c r="AV135" s="12" t="s">
        <v>75</v>
      </c>
      <c r="AW135" s="12" t="s">
        <v>30</v>
      </c>
      <c r="AX135" s="12" t="s">
        <v>70</v>
      </c>
      <c r="AY135" s="146" t="s">
        <v>130</v>
      </c>
    </row>
    <row r="136" spans="1:65" s="13" customFormat="1">
      <c r="B136" s="151"/>
      <c r="D136" s="145" t="s">
        <v>136</v>
      </c>
      <c r="E136" s="152" t="s">
        <v>3</v>
      </c>
      <c r="F136" s="153" t="s">
        <v>605</v>
      </c>
      <c r="H136" s="154">
        <v>25.66</v>
      </c>
      <c r="I136" s="309"/>
      <c r="L136" s="151"/>
      <c r="M136" s="155"/>
      <c r="N136" s="156"/>
      <c r="O136" s="156"/>
      <c r="P136" s="156"/>
      <c r="Q136" s="156"/>
      <c r="R136" s="156"/>
      <c r="S136" s="156"/>
      <c r="T136" s="157"/>
      <c r="AT136" s="152" t="s">
        <v>136</v>
      </c>
      <c r="AU136" s="152" t="s">
        <v>77</v>
      </c>
      <c r="AV136" s="13" t="s">
        <v>77</v>
      </c>
      <c r="AW136" s="13" t="s">
        <v>30</v>
      </c>
      <c r="AX136" s="13" t="s">
        <v>70</v>
      </c>
      <c r="AY136" s="152" t="s">
        <v>130</v>
      </c>
    </row>
    <row r="137" spans="1:65" s="15" customFormat="1">
      <c r="B137" s="189"/>
      <c r="D137" s="145" t="s">
        <v>136</v>
      </c>
      <c r="E137" s="190" t="s">
        <v>3</v>
      </c>
      <c r="F137" s="191" t="s">
        <v>606</v>
      </c>
      <c r="H137" s="192">
        <v>25.66</v>
      </c>
      <c r="I137" s="372"/>
      <c r="L137" s="189"/>
      <c r="M137" s="193"/>
      <c r="N137" s="194"/>
      <c r="O137" s="194"/>
      <c r="P137" s="194"/>
      <c r="Q137" s="194"/>
      <c r="R137" s="194"/>
      <c r="S137" s="194"/>
      <c r="T137" s="195"/>
      <c r="AT137" s="190" t="s">
        <v>136</v>
      </c>
      <c r="AU137" s="190" t="s">
        <v>77</v>
      </c>
      <c r="AV137" s="15" t="s">
        <v>141</v>
      </c>
      <c r="AW137" s="15" t="s">
        <v>30</v>
      </c>
      <c r="AX137" s="15" t="s">
        <v>70</v>
      </c>
      <c r="AY137" s="190" t="s">
        <v>130</v>
      </c>
    </row>
    <row r="138" spans="1:65" s="14" customFormat="1">
      <c r="B138" s="158"/>
      <c r="D138" s="145" t="s">
        <v>136</v>
      </c>
      <c r="E138" s="159" t="s">
        <v>3</v>
      </c>
      <c r="F138" s="160" t="s">
        <v>138</v>
      </c>
      <c r="H138" s="161">
        <v>25.66</v>
      </c>
      <c r="I138" s="311"/>
      <c r="L138" s="158"/>
      <c r="M138" s="162"/>
      <c r="N138" s="163"/>
      <c r="O138" s="163"/>
      <c r="P138" s="163"/>
      <c r="Q138" s="163"/>
      <c r="R138" s="163"/>
      <c r="S138" s="163"/>
      <c r="T138" s="164"/>
      <c r="AT138" s="159" t="s">
        <v>136</v>
      </c>
      <c r="AU138" s="159" t="s">
        <v>77</v>
      </c>
      <c r="AV138" s="14" t="s">
        <v>135</v>
      </c>
      <c r="AW138" s="14" t="s">
        <v>30</v>
      </c>
      <c r="AX138" s="14" t="s">
        <v>75</v>
      </c>
      <c r="AY138" s="159" t="s">
        <v>130</v>
      </c>
    </row>
    <row r="139" spans="1:65" s="2" customFormat="1" ht="33" customHeight="1">
      <c r="A139" s="296"/>
      <c r="B139" s="131"/>
      <c r="C139" s="132">
        <v>9</v>
      </c>
      <c r="D139" s="132" t="s">
        <v>132</v>
      </c>
      <c r="E139" s="133" t="s">
        <v>142</v>
      </c>
      <c r="F139" s="134" t="s">
        <v>143</v>
      </c>
      <c r="G139" s="135" t="s">
        <v>133</v>
      </c>
      <c r="H139" s="136">
        <v>41.1</v>
      </c>
      <c r="I139" s="137"/>
      <c r="J139" s="137">
        <f>ROUND(I139*H139,2)</f>
        <v>0</v>
      </c>
      <c r="K139" s="134" t="s">
        <v>134</v>
      </c>
      <c r="L139" s="31"/>
      <c r="M139" s="138" t="s">
        <v>3</v>
      </c>
      <c r="N139" s="139" t="s">
        <v>41</v>
      </c>
      <c r="O139" s="140">
        <v>0.34399999999999997</v>
      </c>
      <c r="P139" s="140">
        <f>O139*H139</f>
        <v>14.138399999999999</v>
      </c>
      <c r="Q139" s="140">
        <v>0</v>
      </c>
      <c r="R139" s="140">
        <f>Q139*H139</f>
        <v>0</v>
      </c>
      <c r="S139" s="140">
        <v>0.29499999999999998</v>
      </c>
      <c r="T139" s="141">
        <f>S139*H139</f>
        <v>12.124499999999999</v>
      </c>
      <c r="U139" s="296"/>
      <c r="V139" s="296"/>
      <c r="W139" s="296"/>
      <c r="X139" s="296"/>
      <c r="Y139" s="296"/>
      <c r="Z139" s="296"/>
      <c r="AA139" s="296"/>
      <c r="AB139" s="296"/>
      <c r="AC139" s="296"/>
      <c r="AD139" s="296"/>
      <c r="AE139" s="296"/>
      <c r="AR139" s="142" t="s">
        <v>135</v>
      </c>
      <c r="AT139" s="142" t="s">
        <v>132</v>
      </c>
      <c r="AU139" s="142" t="s">
        <v>77</v>
      </c>
      <c r="AY139" s="18" t="s">
        <v>130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8" t="s">
        <v>75</v>
      </c>
      <c r="BK139" s="143">
        <f>ROUND(I139*H139,2)</f>
        <v>0</v>
      </c>
      <c r="BL139" s="18" t="s">
        <v>135</v>
      </c>
      <c r="BM139" s="142" t="s">
        <v>607</v>
      </c>
    </row>
    <row r="140" spans="1:65" s="12" customFormat="1">
      <c r="B140" s="144"/>
      <c r="D140" s="145" t="s">
        <v>136</v>
      </c>
      <c r="E140" s="146" t="s">
        <v>3</v>
      </c>
      <c r="F140" s="147" t="s">
        <v>235</v>
      </c>
      <c r="H140" s="146" t="s">
        <v>3</v>
      </c>
      <c r="I140" s="313"/>
      <c r="L140" s="144"/>
      <c r="M140" s="148"/>
      <c r="N140" s="149"/>
      <c r="O140" s="149"/>
      <c r="P140" s="149"/>
      <c r="Q140" s="149"/>
      <c r="R140" s="149"/>
      <c r="S140" s="149"/>
      <c r="T140" s="150"/>
      <c r="AT140" s="146" t="s">
        <v>136</v>
      </c>
      <c r="AU140" s="146" t="s">
        <v>77</v>
      </c>
      <c r="AV140" s="12" t="s">
        <v>75</v>
      </c>
      <c r="AW140" s="12" t="s">
        <v>30</v>
      </c>
      <c r="AX140" s="12" t="s">
        <v>70</v>
      </c>
      <c r="AY140" s="146" t="s">
        <v>130</v>
      </c>
    </row>
    <row r="141" spans="1:65" s="13" customFormat="1">
      <c r="B141" s="151"/>
      <c r="D141" s="145" t="s">
        <v>136</v>
      </c>
      <c r="E141" s="152" t="s">
        <v>3</v>
      </c>
      <c r="F141" s="153" t="s">
        <v>608</v>
      </c>
      <c r="H141" s="154">
        <v>41.1</v>
      </c>
      <c r="I141" s="309"/>
      <c r="L141" s="151"/>
      <c r="M141" s="155"/>
      <c r="N141" s="156"/>
      <c r="O141" s="156"/>
      <c r="P141" s="156"/>
      <c r="Q141" s="156"/>
      <c r="R141" s="156"/>
      <c r="S141" s="156"/>
      <c r="T141" s="157"/>
      <c r="AT141" s="152" t="s">
        <v>136</v>
      </c>
      <c r="AU141" s="152" t="s">
        <v>77</v>
      </c>
      <c r="AV141" s="13" t="s">
        <v>77</v>
      </c>
      <c r="AW141" s="13" t="s">
        <v>30</v>
      </c>
      <c r="AX141" s="13" t="s">
        <v>70</v>
      </c>
      <c r="AY141" s="152" t="s">
        <v>130</v>
      </c>
    </row>
    <row r="142" spans="1:65" s="15" customFormat="1">
      <c r="B142" s="189"/>
      <c r="D142" s="145" t="s">
        <v>136</v>
      </c>
      <c r="E142" s="190" t="s">
        <v>3</v>
      </c>
      <c r="F142" s="191" t="s">
        <v>609</v>
      </c>
      <c r="H142" s="192">
        <v>41.1</v>
      </c>
      <c r="I142" s="372"/>
      <c r="L142" s="189"/>
      <c r="M142" s="193"/>
      <c r="N142" s="194"/>
      <c r="O142" s="194"/>
      <c r="P142" s="194"/>
      <c r="Q142" s="194"/>
      <c r="R142" s="194"/>
      <c r="S142" s="194"/>
      <c r="T142" s="195"/>
      <c r="AT142" s="190" t="s">
        <v>136</v>
      </c>
      <c r="AU142" s="190" t="s">
        <v>77</v>
      </c>
      <c r="AV142" s="15" t="s">
        <v>141</v>
      </c>
      <c r="AW142" s="15" t="s">
        <v>30</v>
      </c>
      <c r="AX142" s="15" t="s">
        <v>70</v>
      </c>
      <c r="AY142" s="190" t="s">
        <v>130</v>
      </c>
    </row>
    <row r="143" spans="1:65" s="14" customFormat="1">
      <c r="B143" s="158"/>
      <c r="D143" s="145" t="s">
        <v>136</v>
      </c>
      <c r="E143" s="159" t="s">
        <v>3</v>
      </c>
      <c r="F143" s="160" t="s">
        <v>138</v>
      </c>
      <c r="H143" s="161">
        <v>41.1</v>
      </c>
      <c r="I143" s="311"/>
      <c r="L143" s="158"/>
      <c r="M143" s="162"/>
      <c r="N143" s="163"/>
      <c r="O143" s="163"/>
      <c r="P143" s="163"/>
      <c r="Q143" s="163"/>
      <c r="R143" s="163"/>
      <c r="S143" s="163"/>
      <c r="T143" s="164"/>
      <c r="AT143" s="159" t="s">
        <v>136</v>
      </c>
      <c r="AU143" s="159" t="s">
        <v>77</v>
      </c>
      <c r="AV143" s="14" t="s">
        <v>135</v>
      </c>
      <c r="AW143" s="14" t="s">
        <v>30</v>
      </c>
      <c r="AX143" s="14" t="s">
        <v>75</v>
      </c>
      <c r="AY143" s="159" t="s">
        <v>130</v>
      </c>
    </row>
    <row r="144" spans="1:65" s="2" customFormat="1" ht="24">
      <c r="A144" s="296"/>
      <c r="B144" s="131"/>
      <c r="C144" s="132">
        <v>10</v>
      </c>
      <c r="D144" s="132" t="s">
        <v>132</v>
      </c>
      <c r="E144" s="133" t="s">
        <v>610</v>
      </c>
      <c r="F144" s="134" t="s">
        <v>611</v>
      </c>
      <c r="G144" s="135" t="s">
        <v>133</v>
      </c>
      <c r="H144" s="136">
        <v>11.074999999999999</v>
      </c>
      <c r="I144" s="137"/>
      <c r="J144" s="137">
        <f>ROUND(I144*H144,2)</f>
        <v>0</v>
      </c>
      <c r="K144" s="134" t="s">
        <v>134</v>
      </c>
      <c r="L144" s="31"/>
      <c r="M144" s="138" t="s">
        <v>3</v>
      </c>
      <c r="N144" s="139" t="s">
        <v>41</v>
      </c>
      <c r="O144" s="140">
        <v>9.4E-2</v>
      </c>
      <c r="P144" s="140">
        <f>O144*H144</f>
        <v>1.04105</v>
      </c>
      <c r="Q144" s="140">
        <v>8.0000000000000007E-5</v>
      </c>
      <c r="R144" s="140">
        <f>Q144*H144</f>
        <v>8.8600000000000007E-4</v>
      </c>
      <c r="S144" s="140">
        <v>0.23</v>
      </c>
      <c r="T144" s="141">
        <f>S144*H144</f>
        <v>2.54725</v>
      </c>
      <c r="U144" s="296"/>
      <c r="V144" s="296"/>
      <c r="W144" s="296"/>
      <c r="X144" s="296"/>
      <c r="Y144" s="296"/>
      <c r="Z144" s="296"/>
      <c r="AA144" s="296"/>
      <c r="AB144" s="296"/>
      <c r="AC144" s="296"/>
      <c r="AD144" s="296"/>
      <c r="AE144" s="296"/>
      <c r="AR144" s="142" t="s">
        <v>135</v>
      </c>
      <c r="AT144" s="142" t="s">
        <v>132</v>
      </c>
      <c r="AU144" s="142" t="s">
        <v>77</v>
      </c>
      <c r="AY144" s="18" t="s">
        <v>130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8" t="s">
        <v>75</v>
      </c>
      <c r="BK144" s="143">
        <f>ROUND(I144*H144,2)</f>
        <v>0</v>
      </c>
      <c r="BL144" s="18" t="s">
        <v>135</v>
      </c>
      <c r="BM144" s="142" t="s">
        <v>612</v>
      </c>
    </row>
    <row r="145" spans="1:65" s="12" customFormat="1">
      <c r="B145" s="144"/>
      <c r="D145" s="145" t="s">
        <v>136</v>
      </c>
      <c r="E145" s="146" t="s">
        <v>3</v>
      </c>
      <c r="F145" s="147" t="s">
        <v>613</v>
      </c>
      <c r="H145" s="146" t="s">
        <v>3</v>
      </c>
      <c r="I145" s="313"/>
      <c r="L145" s="144"/>
      <c r="M145" s="148"/>
      <c r="N145" s="149"/>
      <c r="O145" s="149"/>
      <c r="P145" s="149"/>
      <c r="Q145" s="149"/>
      <c r="R145" s="149"/>
      <c r="S145" s="149"/>
      <c r="T145" s="150"/>
      <c r="AT145" s="146" t="s">
        <v>136</v>
      </c>
      <c r="AU145" s="146" t="s">
        <v>77</v>
      </c>
      <c r="AV145" s="12" t="s">
        <v>75</v>
      </c>
      <c r="AW145" s="12" t="s">
        <v>30</v>
      </c>
      <c r="AX145" s="12" t="s">
        <v>70</v>
      </c>
      <c r="AY145" s="146" t="s">
        <v>130</v>
      </c>
    </row>
    <row r="146" spans="1:65" s="13" customFormat="1">
      <c r="B146" s="151"/>
      <c r="D146" s="145" t="s">
        <v>136</v>
      </c>
      <c r="E146" s="152" t="s">
        <v>3</v>
      </c>
      <c r="F146" s="153" t="s">
        <v>614</v>
      </c>
      <c r="H146" s="154">
        <v>11.074999999999999</v>
      </c>
      <c r="I146" s="309"/>
      <c r="L146" s="151"/>
      <c r="M146" s="155"/>
      <c r="N146" s="156"/>
      <c r="O146" s="156"/>
      <c r="P146" s="156"/>
      <c r="Q146" s="156"/>
      <c r="R146" s="156"/>
      <c r="S146" s="156"/>
      <c r="T146" s="157"/>
      <c r="AT146" s="152" t="s">
        <v>136</v>
      </c>
      <c r="AU146" s="152" t="s">
        <v>77</v>
      </c>
      <c r="AV146" s="13" t="s">
        <v>77</v>
      </c>
      <c r="AW146" s="13" t="s">
        <v>30</v>
      </c>
      <c r="AX146" s="13" t="s">
        <v>70</v>
      </c>
      <c r="AY146" s="152" t="s">
        <v>130</v>
      </c>
    </row>
    <row r="147" spans="1:65" s="14" customFormat="1">
      <c r="B147" s="158"/>
      <c r="D147" s="145" t="s">
        <v>136</v>
      </c>
      <c r="E147" s="159" t="s">
        <v>3</v>
      </c>
      <c r="F147" s="160" t="s">
        <v>138</v>
      </c>
      <c r="H147" s="161">
        <v>11.074999999999999</v>
      </c>
      <c r="I147" s="311"/>
      <c r="L147" s="158"/>
      <c r="M147" s="162"/>
      <c r="N147" s="163"/>
      <c r="O147" s="163"/>
      <c r="P147" s="163"/>
      <c r="Q147" s="163"/>
      <c r="R147" s="163"/>
      <c r="S147" s="163"/>
      <c r="T147" s="164"/>
      <c r="AT147" s="159" t="s">
        <v>136</v>
      </c>
      <c r="AU147" s="159" t="s">
        <v>77</v>
      </c>
      <c r="AV147" s="14" t="s">
        <v>135</v>
      </c>
      <c r="AW147" s="14" t="s">
        <v>30</v>
      </c>
      <c r="AX147" s="14" t="s">
        <v>75</v>
      </c>
      <c r="AY147" s="159" t="s">
        <v>130</v>
      </c>
    </row>
    <row r="148" spans="1:65" s="2" customFormat="1" ht="24">
      <c r="A148" s="296"/>
      <c r="B148" s="131"/>
      <c r="C148" s="132">
        <v>11</v>
      </c>
      <c r="D148" s="132" t="s">
        <v>132</v>
      </c>
      <c r="E148" s="133" t="s">
        <v>615</v>
      </c>
      <c r="F148" s="134" t="s">
        <v>616</v>
      </c>
      <c r="G148" s="135" t="s">
        <v>133</v>
      </c>
      <c r="H148" s="136">
        <v>22.15</v>
      </c>
      <c r="I148" s="137"/>
      <c r="J148" s="137">
        <f>ROUND(I148*H148,2)</f>
        <v>0</v>
      </c>
      <c r="K148" s="134" t="s">
        <v>134</v>
      </c>
      <c r="L148" s="31"/>
      <c r="M148" s="138" t="s">
        <v>3</v>
      </c>
      <c r="N148" s="139" t="s">
        <v>41</v>
      </c>
      <c r="O148" s="140">
        <v>2.5999999999999999E-2</v>
      </c>
      <c r="P148" s="140">
        <f>O148*H148</f>
        <v>0.57589999999999997</v>
      </c>
      <c r="Q148" s="140">
        <v>4.0000000000000003E-5</v>
      </c>
      <c r="R148" s="140">
        <f>Q148*H148</f>
        <v>8.8600000000000007E-4</v>
      </c>
      <c r="S148" s="140">
        <v>9.1999999999999998E-2</v>
      </c>
      <c r="T148" s="141">
        <f>S148*H148</f>
        <v>2.0377999999999998</v>
      </c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R148" s="142" t="s">
        <v>135</v>
      </c>
      <c r="AT148" s="142" t="s">
        <v>132</v>
      </c>
      <c r="AU148" s="142" t="s">
        <v>77</v>
      </c>
      <c r="AY148" s="18" t="s">
        <v>130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8" t="s">
        <v>75</v>
      </c>
      <c r="BK148" s="143">
        <f>ROUND(I148*H148,2)</f>
        <v>0</v>
      </c>
      <c r="BL148" s="18" t="s">
        <v>135</v>
      </c>
      <c r="BM148" s="142" t="s">
        <v>617</v>
      </c>
    </row>
    <row r="149" spans="1:65" s="12" customFormat="1">
      <c r="B149" s="144"/>
      <c r="D149" s="145" t="s">
        <v>136</v>
      </c>
      <c r="E149" s="146" t="s">
        <v>3</v>
      </c>
      <c r="F149" s="147" t="s">
        <v>613</v>
      </c>
      <c r="H149" s="146" t="s">
        <v>3</v>
      </c>
      <c r="I149" s="313"/>
      <c r="L149" s="144"/>
      <c r="M149" s="148"/>
      <c r="N149" s="149"/>
      <c r="O149" s="149"/>
      <c r="P149" s="149"/>
      <c r="Q149" s="149"/>
      <c r="R149" s="149"/>
      <c r="S149" s="149"/>
      <c r="T149" s="150"/>
      <c r="AT149" s="146" t="s">
        <v>136</v>
      </c>
      <c r="AU149" s="146" t="s">
        <v>77</v>
      </c>
      <c r="AV149" s="12" t="s">
        <v>75</v>
      </c>
      <c r="AW149" s="12" t="s">
        <v>30</v>
      </c>
      <c r="AX149" s="12" t="s">
        <v>70</v>
      </c>
      <c r="AY149" s="146" t="s">
        <v>130</v>
      </c>
    </row>
    <row r="150" spans="1:65" s="13" customFormat="1">
      <c r="B150" s="151"/>
      <c r="D150" s="145" t="s">
        <v>136</v>
      </c>
      <c r="E150" s="152" t="s">
        <v>3</v>
      </c>
      <c r="F150" s="153" t="s">
        <v>618</v>
      </c>
      <c r="H150" s="154">
        <v>22.15</v>
      </c>
      <c r="I150" s="309"/>
      <c r="L150" s="151"/>
      <c r="M150" s="155"/>
      <c r="N150" s="156"/>
      <c r="O150" s="156"/>
      <c r="P150" s="156"/>
      <c r="Q150" s="156"/>
      <c r="R150" s="156"/>
      <c r="S150" s="156"/>
      <c r="T150" s="157"/>
      <c r="AT150" s="152" t="s">
        <v>136</v>
      </c>
      <c r="AU150" s="152" t="s">
        <v>77</v>
      </c>
      <c r="AV150" s="13" t="s">
        <v>77</v>
      </c>
      <c r="AW150" s="13" t="s">
        <v>30</v>
      </c>
      <c r="AX150" s="13" t="s">
        <v>70</v>
      </c>
      <c r="AY150" s="152" t="s">
        <v>130</v>
      </c>
    </row>
    <row r="151" spans="1:65" s="14" customFormat="1">
      <c r="B151" s="158"/>
      <c r="D151" s="145" t="s">
        <v>136</v>
      </c>
      <c r="E151" s="159" t="s">
        <v>3</v>
      </c>
      <c r="F151" s="160" t="s">
        <v>138</v>
      </c>
      <c r="H151" s="161">
        <v>22.15</v>
      </c>
      <c r="I151" s="311"/>
      <c r="L151" s="158"/>
      <c r="M151" s="162"/>
      <c r="N151" s="163"/>
      <c r="O151" s="163"/>
      <c r="P151" s="163"/>
      <c r="Q151" s="163"/>
      <c r="R151" s="163"/>
      <c r="S151" s="163"/>
      <c r="T151" s="164"/>
      <c r="AT151" s="159" t="s">
        <v>136</v>
      </c>
      <c r="AU151" s="159" t="s">
        <v>77</v>
      </c>
      <c r="AV151" s="14" t="s">
        <v>135</v>
      </c>
      <c r="AW151" s="14" t="s">
        <v>30</v>
      </c>
      <c r="AX151" s="14" t="s">
        <v>75</v>
      </c>
      <c r="AY151" s="159" t="s">
        <v>130</v>
      </c>
    </row>
    <row r="152" spans="1:65" s="2" customFormat="1" ht="24">
      <c r="A152" s="296"/>
      <c r="B152" s="131"/>
      <c r="C152" s="132">
        <v>12</v>
      </c>
      <c r="D152" s="132" t="s">
        <v>132</v>
      </c>
      <c r="E152" s="133" t="s">
        <v>218</v>
      </c>
      <c r="F152" s="134" t="s">
        <v>219</v>
      </c>
      <c r="G152" s="135" t="s">
        <v>167</v>
      </c>
      <c r="H152" s="136">
        <v>434</v>
      </c>
      <c r="I152" s="137"/>
      <c r="J152" s="137">
        <f>ROUND(I152*H152,2)</f>
        <v>0</v>
      </c>
      <c r="K152" s="134" t="s">
        <v>134</v>
      </c>
      <c r="L152" s="31"/>
      <c r="M152" s="138" t="s">
        <v>3</v>
      </c>
      <c r="N152" s="139" t="s">
        <v>41</v>
      </c>
      <c r="O152" s="140">
        <v>0.121</v>
      </c>
      <c r="P152" s="140">
        <f>O152*H152</f>
        <v>52.513999999999996</v>
      </c>
      <c r="Q152" s="140">
        <v>1.4999999999999999E-4</v>
      </c>
      <c r="R152" s="140">
        <f>Q152*H152</f>
        <v>6.5099999999999991E-2</v>
      </c>
      <c r="S152" s="140">
        <v>0</v>
      </c>
      <c r="T152" s="141">
        <f>S152*H152</f>
        <v>0</v>
      </c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R152" s="142" t="s">
        <v>135</v>
      </c>
      <c r="AT152" s="142" t="s">
        <v>132</v>
      </c>
      <c r="AU152" s="142" t="s">
        <v>77</v>
      </c>
      <c r="AY152" s="18" t="s">
        <v>130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8" t="s">
        <v>75</v>
      </c>
      <c r="BK152" s="143">
        <f>ROUND(I152*H152,2)</f>
        <v>0</v>
      </c>
      <c r="BL152" s="18" t="s">
        <v>135</v>
      </c>
      <c r="BM152" s="142" t="s">
        <v>619</v>
      </c>
    </row>
    <row r="153" spans="1:65" s="12" customFormat="1">
      <c r="B153" s="144"/>
      <c r="D153" s="145" t="s">
        <v>136</v>
      </c>
      <c r="E153" s="146" t="s">
        <v>3</v>
      </c>
      <c r="F153" s="147" t="s">
        <v>235</v>
      </c>
      <c r="H153" s="146" t="s">
        <v>3</v>
      </c>
      <c r="I153" s="309"/>
      <c r="L153" s="144"/>
      <c r="M153" s="148"/>
      <c r="N153" s="149"/>
      <c r="O153" s="149"/>
      <c r="P153" s="149"/>
      <c r="Q153" s="149"/>
      <c r="R153" s="149"/>
      <c r="S153" s="149"/>
      <c r="T153" s="150"/>
      <c r="AT153" s="146" t="s">
        <v>136</v>
      </c>
      <c r="AU153" s="146" t="s">
        <v>77</v>
      </c>
      <c r="AV153" s="12" t="s">
        <v>75</v>
      </c>
      <c r="AW153" s="12" t="s">
        <v>30</v>
      </c>
      <c r="AX153" s="12" t="s">
        <v>70</v>
      </c>
      <c r="AY153" s="146" t="s">
        <v>130</v>
      </c>
    </row>
    <row r="154" spans="1:65" s="13" customFormat="1" ht="12">
      <c r="B154" s="151"/>
      <c r="D154" s="145" t="s">
        <v>136</v>
      </c>
      <c r="E154" s="152" t="s">
        <v>3</v>
      </c>
      <c r="F154" s="153" t="s">
        <v>620</v>
      </c>
      <c r="H154" s="154">
        <v>434</v>
      </c>
      <c r="I154" s="137"/>
      <c r="L154" s="151"/>
      <c r="M154" s="155"/>
      <c r="N154" s="156"/>
      <c r="O154" s="156"/>
      <c r="P154" s="156"/>
      <c r="Q154" s="156"/>
      <c r="R154" s="156"/>
      <c r="S154" s="156"/>
      <c r="T154" s="157"/>
      <c r="AT154" s="152" t="s">
        <v>136</v>
      </c>
      <c r="AU154" s="152" t="s">
        <v>77</v>
      </c>
      <c r="AV154" s="13" t="s">
        <v>77</v>
      </c>
      <c r="AW154" s="13" t="s">
        <v>30</v>
      </c>
      <c r="AX154" s="13" t="s">
        <v>70</v>
      </c>
      <c r="AY154" s="152" t="s">
        <v>130</v>
      </c>
    </row>
    <row r="155" spans="1:65" s="14" customFormat="1">
      <c r="B155" s="158"/>
      <c r="D155" s="145" t="s">
        <v>136</v>
      </c>
      <c r="E155" s="159" t="s">
        <v>3</v>
      </c>
      <c r="F155" s="160" t="s">
        <v>138</v>
      </c>
      <c r="H155" s="161">
        <v>434</v>
      </c>
      <c r="I155" s="313"/>
      <c r="L155" s="158"/>
      <c r="M155" s="162"/>
      <c r="N155" s="163"/>
      <c r="O155" s="163"/>
      <c r="P155" s="163"/>
      <c r="Q155" s="163"/>
      <c r="R155" s="163"/>
      <c r="S155" s="163"/>
      <c r="T155" s="164"/>
      <c r="AT155" s="159" t="s">
        <v>136</v>
      </c>
      <c r="AU155" s="159" t="s">
        <v>77</v>
      </c>
      <c r="AV155" s="14" t="s">
        <v>135</v>
      </c>
      <c r="AW155" s="14" t="s">
        <v>30</v>
      </c>
      <c r="AX155" s="14" t="s">
        <v>75</v>
      </c>
      <c r="AY155" s="159" t="s">
        <v>130</v>
      </c>
    </row>
    <row r="156" spans="1:65" s="2" customFormat="1" ht="24">
      <c r="A156" s="296"/>
      <c r="B156" s="131"/>
      <c r="C156" s="132">
        <v>13</v>
      </c>
      <c r="D156" s="132" t="s">
        <v>132</v>
      </c>
      <c r="E156" s="133" t="s">
        <v>220</v>
      </c>
      <c r="F156" s="134" t="s">
        <v>221</v>
      </c>
      <c r="G156" s="135" t="s">
        <v>167</v>
      </c>
      <c r="H156" s="136">
        <v>434</v>
      </c>
      <c r="I156" s="137"/>
      <c r="J156" s="137">
        <f>ROUND(I156*H156,2)</f>
        <v>0</v>
      </c>
      <c r="K156" s="134" t="s">
        <v>134</v>
      </c>
      <c r="L156" s="31"/>
      <c r="M156" s="138" t="s">
        <v>3</v>
      </c>
      <c r="N156" s="139" t="s">
        <v>41</v>
      </c>
      <c r="O156" s="140">
        <v>9.0999999999999998E-2</v>
      </c>
      <c r="P156" s="140">
        <f>O156*H156</f>
        <v>39.494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U156" s="296"/>
      <c r="V156" s="296"/>
      <c r="W156" s="296"/>
      <c r="X156" s="296"/>
      <c r="Y156" s="296"/>
      <c r="Z156" s="296"/>
      <c r="AA156" s="296"/>
      <c r="AB156" s="296"/>
      <c r="AC156" s="296"/>
      <c r="AD156" s="296"/>
      <c r="AE156" s="296"/>
      <c r="AR156" s="142" t="s">
        <v>135</v>
      </c>
      <c r="AT156" s="142" t="s">
        <v>132</v>
      </c>
      <c r="AU156" s="142" t="s">
        <v>77</v>
      </c>
      <c r="AY156" s="18" t="s">
        <v>130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8" t="s">
        <v>75</v>
      </c>
      <c r="BK156" s="143">
        <f>ROUND(I156*H156,2)</f>
        <v>0</v>
      </c>
      <c r="BL156" s="18" t="s">
        <v>135</v>
      </c>
      <c r="BM156" s="142" t="s">
        <v>621</v>
      </c>
    </row>
    <row r="157" spans="1:65" s="12" customFormat="1">
      <c r="B157" s="144"/>
      <c r="D157" s="145" t="s">
        <v>136</v>
      </c>
      <c r="E157" s="146" t="s">
        <v>3</v>
      </c>
      <c r="F157" s="147" t="s">
        <v>222</v>
      </c>
      <c r="H157" s="146" t="s">
        <v>3</v>
      </c>
      <c r="I157" s="311"/>
      <c r="L157" s="144"/>
      <c r="M157" s="148"/>
      <c r="N157" s="149"/>
      <c r="O157" s="149"/>
      <c r="P157" s="149"/>
      <c r="Q157" s="149"/>
      <c r="R157" s="149"/>
      <c r="S157" s="149"/>
      <c r="T157" s="150"/>
      <c r="AT157" s="146" t="s">
        <v>136</v>
      </c>
      <c r="AU157" s="146" t="s">
        <v>77</v>
      </c>
      <c r="AV157" s="12" t="s">
        <v>75</v>
      </c>
      <c r="AW157" s="12" t="s">
        <v>30</v>
      </c>
      <c r="AX157" s="12" t="s">
        <v>70</v>
      </c>
      <c r="AY157" s="146" t="s">
        <v>130</v>
      </c>
    </row>
    <row r="158" spans="1:65" s="13" customFormat="1" ht="12">
      <c r="B158" s="151"/>
      <c r="D158" s="145" t="s">
        <v>136</v>
      </c>
      <c r="E158" s="152" t="s">
        <v>3</v>
      </c>
      <c r="F158" s="153" t="s">
        <v>622</v>
      </c>
      <c r="H158" s="154">
        <v>434</v>
      </c>
      <c r="I158" s="137"/>
      <c r="L158" s="151"/>
      <c r="M158" s="155"/>
      <c r="N158" s="156"/>
      <c r="O158" s="156"/>
      <c r="P158" s="156"/>
      <c r="Q158" s="156"/>
      <c r="R158" s="156"/>
      <c r="S158" s="156"/>
      <c r="T158" s="157"/>
      <c r="AT158" s="152" t="s">
        <v>136</v>
      </c>
      <c r="AU158" s="152" t="s">
        <v>77</v>
      </c>
      <c r="AV158" s="13" t="s">
        <v>77</v>
      </c>
      <c r="AW158" s="13" t="s">
        <v>30</v>
      </c>
      <c r="AX158" s="13" t="s">
        <v>75</v>
      </c>
      <c r="AY158" s="152" t="s">
        <v>130</v>
      </c>
    </row>
    <row r="159" spans="1:65" s="2" customFormat="1" ht="24">
      <c r="A159" s="296"/>
      <c r="B159" s="131"/>
      <c r="C159" s="132">
        <v>14</v>
      </c>
      <c r="D159" s="132" t="s">
        <v>132</v>
      </c>
      <c r="E159" s="133" t="s">
        <v>244</v>
      </c>
      <c r="F159" s="134" t="s">
        <v>245</v>
      </c>
      <c r="G159" s="135" t="s">
        <v>177</v>
      </c>
      <c r="H159" s="136">
        <v>65.843999999999994</v>
      </c>
      <c r="I159" s="137"/>
      <c r="J159" s="137">
        <f>ROUND(I159*H159,2)</f>
        <v>0</v>
      </c>
      <c r="K159" s="134" t="s">
        <v>134</v>
      </c>
      <c r="L159" s="31"/>
      <c r="M159" s="138" t="s">
        <v>3</v>
      </c>
      <c r="N159" s="139" t="s">
        <v>41</v>
      </c>
      <c r="O159" s="140">
        <v>0.83399999999999996</v>
      </c>
      <c r="P159" s="140">
        <f>O159*H159</f>
        <v>54.913895999999994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R159" s="142" t="s">
        <v>135</v>
      </c>
      <c r="AT159" s="142" t="s">
        <v>132</v>
      </c>
      <c r="AU159" s="142" t="s">
        <v>77</v>
      </c>
      <c r="AY159" s="18" t="s">
        <v>130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8" t="s">
        <v>75</v>
      </c>
      <c r="BK159" s="143">
        <f>ROUND(I159*H159,2)</f>
        <v>0</v>
      </c>
      <c r="BL159" s="18" t="s">
        <v>135</v>
      </c>
      <c r="BM159" s="142" t="s">
        <v>623</v>
      </c>
    </row>
    <row r="160" spans="1:65" s="12" customFormat="1">
      <c r="B160" s="144"/>
      <c r="D160" s="145" t="s">
        <v>136</v>
      </c>
      <c r="E160" s="146" t="s">
        <v>3</v>
      </c>
      <c r="F160" s="147" t="s">
        <v>624</v>
      </c>
      <c r="H160" s="146" t="s">
        <v>3</v>
      </c>
      <c r="I160" s="309"/>
      <c r="L160" s="144"/>
      <c r="M160" s="148"/>
      <c r="N160" s="149"/>
      <c r="O160" s="149"/>
      <c r="P160" s="149"/>
      <c r="Q160" s="149"/>
      <c r="R160" s="149"/>
      <c r="S160" s="149"/>
      <c r="T160" s="150"/>
      <c r="AT160" s="146" t="s">
        <v>136</v>
      </c>
      <c r="AU160" s="146" t="s">
        <v>77</v>
      </c>
      <c r="AV160" s="12" t="s">
        <v>75</v>
      </c>
      <c r="AW160" s="12" t="s">
        <v>30</v>
      </c>
      <c r="AX160" s="12" t="s">
        <v>70</v>
      </c>
      <c r="AY160" s="146" t="s">
        <v>130</v>
      </c>
    </row>
    <row r="161" spans="1:65" s="12" customFormat="1" ht="12">
      <c r="B161" s="144"/>
      <c r="D161" s="145" t="s">
        <v>136</v>
      </c>
      <c r="E161" s="146" t="s">
        <v>3</v>
      </c>
      <c r="F161" s="147" t="s">
        <v>235</v>
      </c>
      <c r="H161" s="146" t="s">
        <v>3</v>
      </c>
      <c r="I161" s="137"/>
      <c r="L161" s="144"/>
      <c r="M161" s="148"/>
      <c r="N161" s="149"/>
      <c r="O161" s="149"/>
      <c r="P161" s="149"/>
      <c r="Q161" s="149"/>
      <c r="R161" s="149"/>
      <c r="S161" s="149"/>
      <c r="T161" s="150"/>
      <c r="AT161" s="146" t="s">
        <v>136</v>
      </c>
      <c r="AU161" s="146" t="s">
        <v>77</v>
      </c>
      <c r="AV161" s="12" t="s">
        <v>75</v>
      </c>
      <c r="AW161" s="12" t="s">
        <v>30</v>
      </c>
      <c r="AX161" s="12" t="s">
        <v>70</v>
      </c>
      <c r="AY161" s="146" t="s">
        <v>130</v>
      </c>
    </row>
    <row r="162" spans="1:65" s="12" customFormat="1">
      <c r="B162" s="144"/>
      <c r="D162" s="145" t="s">
        <v>136</v>
      </c>
      <c r="E162" s="146" t="s">
        <v>3</v>
      </c>
      <c r="F162" s="147" t="s">
        <v>625</v>
      </c>
      <c r="H162" s="146" t="s">
        <v>3</v>
      </c>
      <c r="I162" s="313"/>
      <c r="L162" s="144"/>
      <c r="M162" s="148"/>
      <c r="N162" s="149"/>
      <c r="O162" s="149"/>
      <c r="P162" s="149"/>
      <c r="Q162" s="149"/>
      <c r="R162" s="149"/>
      <c r="S162" s="149"/>
      <c r="T162" s="150"/>
      <c r="AT162" s="146" t="s">
        <v>136</v>
      </c>
      <c r="AU162" s="146" t="s">
        <v>77</v>
      </c>
      <c r="AV162" s="12" t="s">
        <v>75</v>
      </c>
      <c r="AW162" s="12" t="s">
        <v>30</v>
      </c>
      <c r="AX162" s="12" t="s">
        <v>70</v>
      </c>
      <c r="AY162" s="146" t="s">
        <v>130</v>
      </c>
    </row>
    <row r="163" spans="1:65" s="13" customFormat="1">
      <c r="B163" s="151"/>
      <c r="D163" s="145" t="s">
        <v>136</v>
      </c>
      <c r="E163" s="152" t="s">
        <v>3</v>
      </c>
      <c r="F163" s="153" t="s">
        <v>626</v>
      </c>
      <c r="H163" s="154">
        <v>65.843999999999994</v>
      </c>
      <c r="I163" s="309"/>
      <c r="L163" s="151"/>
      <c r="M163" s="155"/>
      <c r="N163" s="156"/>
      <c r="O163" s="156"/>
      <c r="P163" s="156"/>
      <c r="Q163" s="156"/>
      <c r="R163" s="156"/>
      <c r="S163" s="156"/>
      <c r="T163" s="157"/>
      <c r="AT163" s="152" t="s">
        <v>136</v>
      </c>
      <c r="AU163" s="152" t="s">
        <v>77</v>
      </c>
      <c r="AV163" s="13" t="s">
        <v>77</v>
      </c>
      <c r="AW163" s="13" t="s">
        <v>30</v>
      </c>
      <c r="AX163" s="13" t="s">
        <v>70</v>
      </c>
      <c r="AY163" s="152" t="s">
        <v>130</v>
      </c>
    </row>
    <row r="164" spans="1:65" s="14" customFormat="1">
      <c r="B164" s="158"/>
      <c r="D164" s="145" t="s">
        <v>136</v>
      </c>
      <c r="E164" s="159" t="s">
        <v>3</v>
      </c>
      <c r="F164" s="160" t="s">
        <v>138</v>
      </c>
      <c r="H164" s="161">
        <v>65.843999999999994</v>
      </c>
      <c r="I164" s="311"/>
      <c r="L164" s="158"/>
      <c r="M164" s="162"/>
      <c r="N164" s="163"/>
      <c r="O164" s="163"/>
      <c r="P164" s="163"/>
      <c r="Q164" s="163"/>
      <c r="R164" s="163"/>
      <c r="S164" s="163"/>
      <c r="T164" s="164"/>
      <c r="AT164" s="159" t="s">
        <v>136</v>
      </c>
      <c r="AU164" s="159" t="s">
        <v>77</v>
      </c>
      <c r="AV164" s="14" t="s">
        <v>135</v>
      </c>
      <c r="AW164" s="14" t="s">
        <v>30</v>
      </c>
      <c r="AX164" s="14" t="s">
        <v>75</v>
      </c>
      <c r="AY164" s="159" t="s">
        <v>130</v>
      </c>
    </row>
    <row r="165" spans="1:65" s="2" customFormat="1" ht="36">
      <c r="A165" s="296"/>
      <c r="B165" s="131"/>
      <c r="C165" s="132">
        <v>15</v>
      </c>
      <c r="D165" s="132" t="s">
        <v>132</v>
      </c>
      <c r="E165" s="133" t="s">
        <v>181</v>
      </c>
      <c r="F165" s="134" t="s">
        <v>182</v>
      </c>
      <c r="G165" s="135" t="s">
        <v>177</v>
      </c>
      <c r="H165" s="136">
        <v>65.843999999999994</v>
      </c>
      <c r="I165" s="137"/>
      <c r="J165" s="137">
        <f>ROUND(I165*H165,2)</f>
        <v>0</v>
      </c>
      <c r="K165" s="134" t="s">
        <v>134</v>
      </c>
      <c r="L165" s="31"/>
      <c r="M165" s="138" t="s">
        <v>3</v>
      </c>
      <c r="N165" s="139" t="s">
        <v>41</v>
      </c>
      <c r="O165" s="140">
        <v>8.6999999999999994E-2</v>
      </c>
      <c r="P165" s="140">
        <f>O165*H165</f>
        <v>5.7284279999999992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R165" s="142" t="s">
        <v>135</v>
      </c>
      <c r="AT165" s="142" t="s">
        <v>132</v>
      </c>
      <c r="AU165" s="142" t="s">
        <v>77</v>
      </c>
      <c r="AY165" s="18" t="s">
        <v>130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8" t="s">
        <v>75</v>
      </c>
      <c r="BK165" s="143">
        <f>ROUND(I165*H165,2)</f>
        <v>0</v>
      </c>
      <c r="BL165" s="18" t="s">
        <v>135</v>
      </c>
      <c r="BM165" s="142" t="s">
        <v>628</v>
      </c>
    </row>
    <row r="166" spans="1:65" s="12" customFormat="1">
      <c r="B166" s="144"/>
      <c r="D166" s="145" t="s">
        <v>136</v>
      </c>
      <c r="E166" s="146" t="s">
        <v>3</v>
      </c>
      <c r="F166" s="147" t="s">
        <v>629</v>
      </c>
      <c r="H166" s="146" t="s">
        <v>3</v>
      </c>
      <c r="I166" s="313"/>
      <c r="L166" s="144"/>
      <c r="M166" s="148"/>
      <c r="N166" s="149"/>
      <c r="O166" s="149"/>
      <c r="P166" s="149"/>
      <c r="Q166" s="149"/>
      <c r="R166" s="149"/>
      <c r="S166" s="149"/>
      <c r="T166" s="150"/>
      <c r="AT166" s="146" t="s">
        <v>136</v>
      </c>
      <c r="AU166" s="146" t="s">
        <v>77</v>
      </c>
      <c r="AV166" s="12" t="s">
        <v>75</v>
      </c>
      <c r="AW166" s="12" t="s">
        <v>30</v>
      </c>
      <c r="AX166" s="12" t="s">
        <v>70</v>
      </c>
      <c r="AY166" s="146" t="s">
        <v>130</v>
      </c>
    </row>
    <row r="167" spans="1:65" s="12" customFormat="1">
      <c r="B167" s="144"/>
      <c r="D167" s="145" t="s">
        <v>136</v>
      </c>
      <c r="E167" s="146" t="s">
        <v>3</v>
      </c>
      <c r="F167" s="147" t="s">
        <v>246</v>
      </c>
      <c r="H167" s="146" t="s">
        <v>3</v>
      </c>
      <c r="I167" s="313"/>
      <c r="L167" s="144"/>
      <c r="M167" s="148"/>
      <c r="N167" s="149"/>
      <c r="O167" s="149"/>
      <c r="P167" s="149"/>
      <c r="Q167" s="149"/>
      <c r="R167" s="149"/>
      <c r="S167" s="149"/>
      <c r="T167" s="150"/>
      <c r="AT167" s="146" t="s">
        <v>136</v>
      </c>
      <c r="AU167" s="146" t="s">
        <v>77</v>
      </c>
      <c r="AV167" s="12" t="s">
        <v>75</v>
      </c>
      <c r="AW167" s="12" t="s">
        <v>30</v>
      </c>
      <c r="AX167" s="12" t="s">
        <v>70</v>
      </c>
      <c r="AY167" s="146" t="s">
        <v>130</v>
      </c>
    </row>
    <row r="168" spans="1:65" s="13" customFormat="1">
      <c r="B168" s="151"/>
      <c r="D168" s="145" t="s">
        <v>136</v>
      </c>
      <c r="E168" s="152" t="s">
        <v>3</v>
      </c>
      <c r="F168" s="153" t="s">
        <v>630</v>
      </c>
      <c r="H168" s="154">
        <v>65.843999999999994</v>
      </c>
      <c r="I168" s="313"/>
      <c r="L168" s="151"/>
      <c r="M168" s="155"/>
      <c r="N168" s="156"/>
      <c r="O168" s="156"/>
      <c r="P168" s="156"/>
      <c r="Q168" s="156"/>
      <c r="R168" s="156"/>
      <c r="S168" s="156"/>
      <c r="T168" s="157"/>
      <c r="AT168" s="152" t="s">
        <v>136</v>
      </c>
      <c r="AU168" s="152" t="s">
        <v>77</v>
      </c>
      <c r="AV168" s="13" t="s">
        <v>77</v>
      </c>
      <c r="AW168" s="13" t="s">
        <v>30</v>
      </c>
      <c r="AX168" s="13" t="s">
        <v>75</v>
      </c>
      <c r="AY168" s="152" t="s">
        <v>130</v>
      </c>
    </row>
    <row r="169" spans="1:65" s="2" customFormat="1" ht="24">
      <c r="A169" s="296"/>
      <c r="B169" s="131"/>
      <c r="C169" s="132">
        <v>16</v>
      </c>
      <c r="D169" s="132" t="s">
        <v>132</v>
      </c>
      <c r="E169" s="133" t="s">
        <v>632</v>
      </c>
      <c r="F169" s="134" t="s">
        <v>633</v>
      </c>
      <c r="G169" s="135" t="s">
        <v>133</v>
      </c>
      <c r="H169" s="136">
        <v>2050</v>
      </c>
      <c r="I169" s="137"/>
      <c r="J169" s="137">
        <f>ROUND(I169*H169,2)</f>
        <v>0</v>
      </c>
      <c r="K169" s="134" t="s">
        <v>134</v>
      </c>
      <c r="L169" s="31"/>
      <c r="M169" s="138" t="s">
        <v>3</v>
      </c>
      <c r="N169" s="139" t="s">
        <v>41</v>
      </c>
      <c r="O169" s="140">
        <v>5.0000000000000001E-3</v>
      </c>
      <c r="P169" s="140">
        <f>O169*H169</f>
        <v>10.25</v>
      </c>
      <c r="Q169" s="140">
        <v>0</v>
      </c>
      <c r="R169" s="140">
        <f>Q169*H169</f>
        <v>0</v>
      </c>
      <c r="S169" s="140">
        <v>0</v>
      </c>
      <c r="T169" s="141">
        <f>S169*H169</f>
        <v>0</v>
      </c>
      <c r="U169" s="296"/>
      <c r="V169" s="296"/>
      <c r="W169" s="296"/>
      <c r="X169" s="296"/>
      <c r="Y169" s="296"/>
      <c r="Z169" s="296"/>
      <c r="AA169" s="296"/>
      <c r="AB169" s="296"/>
      <c r="AC169" s="296"/>
      <c r="AD169" s="296"/>
      <c r="AE169" s="296"/>
      <c r="AR169" s="142" t="s">
        <v>135</v>
      </c>
      <c r="AT169" s="142" t="s">
        <v>132</v>
      </c>
      <c r="AU169" s="142" t="s">
        <v>77</v>
      </c>
      <c r="AY169" s="18" t="s">
        <v>130</v>
      </c>
      <c r="BE169" s="143">
        <f>IF(N169="základní",J169,0)</f>
        <v>0</v>
      </c>
      <c r="BF169" s="143">
        <f>IF(N169="snížená",J169,0)</f>
        <v>0</v>
      </c>
      <c r="BG169" s="143">
        <f>IF(N169="zákl. přenesená",J169,0)</f>
        <v>0</v>
      </c>
      <c r="BH169" s="143">
        <f>IF(N169="sníž. přenesená",J169,0)</f>
        <v>0</v>
      </c>
      <c r="BI169" s="143">
        <f>IF(N169="nulová",J169,0)</f>
        <v>0</v>
      </c>
      <c r="BJ169" s="18" t="s">
        <v>75</v>
      </c>
      <c r="BK169" s="143">
        <f>ROUND(I169*H169,2)</f>
        <v>0</v>
      </c>
      <c r="BL169" s="18" t="s">
        <v>135</v>
      </c>
      <c r="BM169" s="142" t="s">
        <v>634</v>
      </c>
    </row>
    <row r="170" spans="1:65" s="12" customFormat="1">
      <c r="B170" s="144"/>
      <c r="D170" s="145" t="s">
        <v>136</v>
      </c>
      <c r="E170" s="146" t="s">
        <v>3</v>
      </c>
      <c r="F170" s="147" t="s">
        <v>235</v>
      </c>
      <c r="H170" s="146" t="s">
        <v>3</v>
      </c>
      <c r="I170" s="309"/>
      <c r="L170" s="144"/>
      <c r="M170" s="148"/>
      <c r="N170" s="149"/>
      <c r="O170" s="149"/>
      <c r="P170" s="149"/>
      <c r="Q170" s="149"/>
      <c r="R170" s="149"/>
      <c r="S170" s="149"/>
      <c r="T170" s="150"/>
      <c r="AT170" s="146" t="s">
        <v>136</v>
      </c>
      <c r="AU170" s="146" t="s">
        <v>77</v>
      </c>
      <c r="AV170" s="12" t="s">
        <v>75</v>
      </c>
      <c r="AW170" s="12" t="s">
        <v>30</v>
      </c>
      <c r="AX170" s="12" t="s">
        <v>70</v>
      </c>
      <c r="AY170" s="146" t="s">
        <v>130</v>
      </c>
    </row>
    <row r="171" spans="1:65" s="13" customFormat="1" ht="12">
      <c r="B171" s="151"/>
      <c r="D171" s="145" t="s">
        <v>136</v>
      </c>
      <c r="E171" s="152" t="s">
        <v>3</v>
      </c>
      <c r="F171" s="153" t="s">
        <v>635</v>
      </c>
      <c r="H171" s="154">
        <v>2050</v>
      </c>
      <c r="I171" s="137"/>
      <c r="L171" s="151"/>
      <c r="M171" s="155"/>
      <c r="N171" s="156"/>
      <c r="O171" s="156"/>
      <c r="P171" s="156"/>
      <c r="Q171" s="156"/>
      <c r="R171" s="156"/>
      <c r="S171" s="156"/>
      <c r="T171" s="157"/>
      <c r="AT171" s="152" t="s">
        <v>136</v>
      </c>
      <c r="AU171" s="152" t="s">
        <v>77</v>
      </c>
      <c r="AV171" s="13" t="s">
        <v>77</v>
      </c>
      <c r="AW171" s="13" t="s">
        <v>30</v>
      </c>
      <c r="AX171" s="13" t="s">
        <v>70</v>
      </c>
      <c r="AY171" s="152" t="s">
        <v>130</v>
      </c>
    </row>
    <row r="172" spans="1:65" s="14" customFormat="1">
      <c r="B172" s="158"/>
      <c r="D172" s="145" t="s">
        <v>136</v>
      </c>
      <c r="E172" s="159" t="s">
        <v>3</v>
      </c>
      <c r="F172" s="160" t="s">
        <v>138</v>
      </c>
      <c r="H172" s="161">
        <v>2050</v>
      </c>
      <c r="I172" s="313"/>
      <c r="L172" s="158"/>
      <c r="M172" s="162"/>
      <c r="N172" s="163"/>
      <c r="O172" s="163"/>
      <c r="P172" s="163"/>
      <c r="Q172" s="163"/>
      <c r="R172" s="163"/>
      <c r="S172" s="163"/>
      <c r="T172" s="164"/>
      <c r="AT172" s="159" t="s">
        <v>136</v>
      </c>
      <c r="AU172" s="159" t="s">
        <v>77</v>
      </c>
      <c r="AV172" s="14" t="s">
        <v>135</v>
      </c>
      <c r="AW172" s="14" t="s">
        <v>30</v>
      </c>
      <c r="AX172" s="14" t="s">
        <v>75</v>
      </c>
      <c r="AY172" s="159" t="s">
        <v>130</v>
      </c>
    </row>
    <row r="173" spans="1:65" s="2" customFormat="1" ht="24">
      <c r="A173" s="296"/>
      <c r="B173" s="131"/>
      <c r="C173" s="132">
        <v>17</v>
      </c>
      <c r="D173" s="132" t="s">
        <v>132</v>
      </c>
      <c r="E173" s="133" t="s">
        <v>184</v>
      </c>
      <c r="F173" s="134" t="s">
        <v>185</v>
      </c>
      <c r="G173" s="135" t="s">
        <v>177</v>
      </c>
      <c r="H173" s="136">
        <v>680.84400000000005</v>
      </c>
      <c r="I173" s="137"/>
      <c r="J173" s="137">
        <f>ROUND(I173*H173,2)</f>
        <v>0</v>
      </c>
      <c r="K173" s="134" t="s">
        <v>134</v>
      </c>
      <c r="L173" s="31"/>
      <c r="M173" s="138" t="s">
        <v>3</v>
      </c>
      <c r="N173" s="139" t="s">
        <v>41</v>
      </c>
      <c r="O173" s="140">
        <v>8.9999999999999993E-3</v>
      </c>
      <c r="P173" s="140">
        <f>O173*H173</f>
        <v>6.1275959999999996</v>
      </c>
      <c r="Q173" s="140">
        <v>0</v>
      </c>
      <c r="R173" s="140">
        <f>Q173*H173</f>
        <v>0</v>
      </c>
      <c r="S173" s="140">
        <v>0</v>
      </c>
      <c r="T173" s="141">
        <f>S173*H173</f>
        <v>0</v>
      </c>
      <c r="U173" s="296"/>
      <c r="V173" s="296"/>
      <c r="W173" s="296"/>
      <c r="X173" s="296"/>
      <c r="Y173" s="296"/>
      <c r="Z173" s="296"/>
      <c r="AA173" s="296"/>
      <c r="AB173" s="296"/>
      <c r="AC173" s="296"/>
      <c r="AD173" s="296"/>
      <c r="AE173" s="296"/>
      <c r="AR173" s="142" t="s">
        <v>135</v>
      </c>
      <c r="AT173" s="142" t="s">
        <v>132</v>
      </c>
      <c r="AU173" s="142" t="s">
        <v>77</v>
      </c>
      <c r="AY173" s="18" t="s">
        <v>130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8" t="s">
        <v>75</v>
      </c>
      <c r="BK173" s="143">
        <f>ROUND(I173*H173,2)</f>
        <v>0</v>
      </c>
      <c r="BL173" s="18" t="s">
        <v>135</v>
      </c>
      <c r="BM173" s="142" t="s">
        <v>636</v>
      </c>
    </row>
    <row r="174" spans="1:65" s="12" customFormat="1" ht="12">
      <c r="B174" s="144"/>
      <c r="D174" s="145" t="s">
        <v>136</v>
      </c>
      <c r="E174" s="146" t="s">
        <v>3</v>
      </c>
      <c r="F174" s="147" t="s">
        <v>637</v>
      </c>
      <c r="H174" s="146" t="s">
        <v>3</v>
      </c>
      <c r="I174" s="137"/>
      <c r="L174" s="144"/>
      <c r="M174" s="148"/>
      <c r="N174" s="149"/>
      <c r="O174" s="149"/>
      <c r="P174" s="149"/>
      <c r="Q174" s="149"/>
      <c r="R174" s="149"/>
      <c r="S174" s="149"/>
      <c r="T174" s="150"/>
      <c r="AT174" s="146" t="s">
        <v>136</v>
      </c>
      <c r="AU174" s="146" t="s">
        <v>77</v>
      </c>
      <c r="AV174" s="12" t="s">
        <v>75</v>
      </c>
      <c r="AW174" s="12" t="s">
        <v>30</v>
      </c>
      <c r="AX174" s="12" t="s">
        <v>70</v>
      </c>
      <c r="AY174" s="146" t="s">
        <v>130</v>
      </c>
    </row>
    <row r="175" spans="1:65" s="12" customFormat="1">
      <c r="B175" s="144"/>
      <c r="D175" s="145" t="s">
        <v>136</v>
      </c>
      <c r="E175" s="146" t="s">
        <v>3</v>
      </c>
      <c r="F175" s="147" t="s">
        <v>627</v>
      </c>
      <c r="H175" s="146" t="s">
        <v>3</v>
      </c>
      <c r="I175" s="313"/>
      <c r="L175" s="144"/>
      <c r="M175" s="148"/>
      <c r="N175" s="149"/>
      <c r="O175" s="149"/>
      <c r="P175" s="149"/>
      <c r="Q175" s="149"/>
      <c r="R175" s="149"/>
      <c r="S175" s="149"/>
      <c r="T175" s="150"/>
      <c r="AT175" s="146" t="s">
        <v>136</v>
      </c>
      <c r="AU175" s="146" t="s">
        <v>77</v>
      </c>
      <c r="AV175" s="12" t="s">
        <v>75</v>
      </c>
      <c r="AW175" s="12" t="s">
        <v>30</v>
      </c>
      <c r="AX175" s="12" t="s">
        <v>70</v>
      </c>
      <c r="AY175" s="146" t="s">
        <v>130</v>
      </c>
    </row>
    <row r="176" spans="1:65" s="13" customFormat="1">
      <c r="B176" s="151"/>
      <c r="D176" s="145" t="s">
        <v>136</v>
      </c>
      <c r="E176" s="152" t="s">
        <v>3</v>
      </c>
      <c r="F176" s="153" t="s">
        <v>631</v>
      </c>
      <c r="H176" s="154">
        <v>615</v>
      </c>
      <c r="I176" s="313"/>
      <c r="L176" s="151"/>
      <c r="M176" s="155"/>
      <c r="N176" s="156"/>
      <c r="O176" s="156"/>
      <c r="P176" s="156"/>
      <c r="Q176" s="156"/>
      <c r="R176" s="156"/>
      <c r="S176" s="156"/>
      <c r="T176" s="157"/>
      <c r="AT176" s="152" t="s">
        <v>136</v>
      </c>
      <c r="AU176" s="152" t="s">
        <v>77</v>
      </c>
      <c r="AV176" s="13" t="s">
        <v>77</v>
      </c>
      <c r="AW176" s="13" t="s">
        <v>30</v>
      </c>
      <c r="AX176" s="13" t="s">
        <v>70</v>
      </c>
      <c r="AY176" s="152" t="s">
        <v>130</v>
      </c>
    </row>
    <row r="177" spans="1:65" s="15" customFormat="1">
      <c r="B177" s="189"/>
      <c r="D177" s="145" t="s">
        <v>136</v>
      </c>
      <c r="E177" s="190" t="s">
        <v>3</v>
      </c>
      <c r="F177" s="191" t="s">
        <v>638</v>
      </c>
      <c r="H177" s="192">
        <v>615</v>
      </c>
      <c r="I177" s="313"/>
      <c r="L177" s="189"/>
      <c r="M177" s="193"/>
      <c r="N177" s="194"/>
      <c r="O177" s="194"/>
      <c r="P177" s="194"/>
      <c r="Q177" s="194"/>
      <c r="R177" s="194"/>
      <c r="S177" s="194"/>
      <c r="T177" s="195"/>
      <c r="AT177" s="190" t="s">
        <v>136</v>
      </c>
      <c r="AU177" s="190" t="s">
        <v>77</v>
      </c>
      <c r="AV177" s="15" t="s">
        <v>141</v>
      </c>
      <c r="AW177" s="15" t="s">
        <v>30</v>
      </c>
      <c r="AX177" s="15" t="s">
        <v>70</v>
      </c>
      <c r="AY177" s="190" t="s">
        <v>130</v>
      </c>
    </row>
    <row r="178" spans="1:65" s="12" customFormat="1">
      <c r="B178" s="144"/>
      <c r="D178" s="145" t="s">
        <v>136</v>
      </c>
      <c r="E178" s="146" t="s">
        <v>3</v>
      </c>
      <c r="F178" s="147" t="s">
        <v>629</v>
      </c>
      <c r="H178" s="146" t="s">
        <v>3</v>
      </c>
      <c r="I178" s="309"/>
      <c r="L178" s="144"/>
      <c r="M178" s="148"/>
      <c r="N178" s="149"/>
      <c r="O178" s="149"/>
      <c r="P178" s="149"/>
      <c r="Q178" s="149"/>
      <c r="R178" s="149"/>
      <c r="S178" s="149"/>
      <c r="T178" s="150"/>
      <c r="AT178" s="146" t="s">
        <v>136</v>
      </c>
      <c r="AU178" s="146" t="s">
        <v>77</v>
      </c>
      <c r="AV178" s="12" t="s">
        <v>75</v>
      </c>
      <c r="AW178" s="12" t="s">
        <v>30</v>
      </c>
      <c r="AX178" s="12" t="s">
        <v>70</v>
      </c>
      <c r="AY178" s="146" t="s">
        <v>130</v>
      </c>
    </row>
    <row r="179" spans="1:65" s="12" customFormat="1" ht="12">
      <c r="B179" s="144"/>
      <c r="D179" s="145" t="s">
        <v>136</v>
      </c>
      <c r="E179" s="146" t="s">
        <v>3</v>
      </c>
      <c r="F179" s="147" t="s">
        <v>639</v>
      </c>
      <c r="H179" s="146" t="s">
        <v>3</v>
      </c>
      <c r="I179" s="137"/>
      <c r="L179" s="144"/>
      <c r="M179" s="148"/>
      <c r="N179" s="149"/>
      <c r="O179" s="149"/>
      <c r="P179" s="149"/>
      <c r="Q179" s="149"/>
      <c r="R179" s="149"/>
      <c r="S179" s="149"/>
      <c r="T179" s="150"/>
      <c r="AT179" s="146" t="s">
        <v>136</v>
      </c>
      <c r="AU179" s="146" t="s">
        <v>77</v>
      </c>
      <c r="AV179" s="12" t="s">
        <v>75</v>
      </c>
      <c r="AW179" s="12" t="s">
        <v>30</v>
      </c>
      <c r="AX179" s="12" t="s">
        <v>70</v>
      </c>
      <c r="AY179" s="146" t="s">
        <v>130</v>
      </c>
    </row>
    <row r="180" spans="1:65" s="13" customFormat="1">
      <c r="B180" s="151"/>
      <c r="D180" s="145" t="s">
        <v>136</v>
      </c>
      <c r="E180" s="152" t="s">
        <v>3</v>
      </c>
      <c r="F180" s="153" t="s">
        <v>630</v>
      </c>
      <c r="H180" s="154">
        <v>65.843999999999994</v>
      </c>
      <c r="I180" s="313"/>
      <c r="L180" s="151"/>
      <c r="M180" s="155"/>
      <c r="N180" s="156"/>
      <c r="O180" s="156"/>
      <c r="P180" s="156"/>
      <c r="Q180" s="156"/>
      <c r="R180" s="156"/>
      <c r="S180" s="156"/>
      <c r="T180" s="157"/>
      <c r="AT180" s="152" t="s">
        <v>136</v>
      </c>
      <c r="AU180" s="152" t="s">
        <v>77</v>
      </c>
      <c r="AV180" s="13" t="s">
        <v>77</v>
      </c>
      <c r="AW180" s="13" t="s">
        <v>30</v>
      </c>
      <c r="AX180" s="13" t="s">
        <v>70</v>
      </c>
      <c r="AY180" s="152" t="s">
        <v>130</v>
      </c>
    </row>
    <row r="181" spans="1:65" s="15" customFormat="1">
      <c r="B181" s="189"/>
      <c r="D181" s="145" t="s">
        <v>136</v>
      </c>
      <c r="E181" s="190" t="s">
        <v>3</v>
      </c>
      <c r="F181" s="191" t="s">
        <v>640</v>
      </c>
      <c r="H181" s="192">
        <v>65.843999999999994</v>
      </c>
      <c r="I181" s="309"/>
      <c r="L181" s="189"/>
      <c r="M181" s="193"/>
      <c r="N181" s="194"/>
      <c r="O181" s="194"/>
      <c r="P181" s="194"/>
      <c r="Q181" s="194"/>
      <c r="R181" s="194"/>
      <c r="S181" s="194"/>
      <c r="T181" s="195"/>
      <c r="AT181" s="190" t="s">
        <v>136</v>
      </c>
      <c r="AU181" s="190" t="s">
        <v>77</v>
      </c>
      <c r="AV181" s="15" t="s">
        <v>141</v>
      </c>
      <c r="AW181" s="15" t="s">
        <v>30</v>
      </c>
      <c r="AX181" s="15" t="s">
        <v>70</v>
      </c>
      <c r="AY181" s="190" t="s">
        <v>130</v>
      </c>
    </row>
    <row r="182" spans="1:65" s="14" customFormat="1">
      <c r="B182" s="158"/>
      <c r="D182" s="145" t="s">
        <v>136</v>
      </c>
      <c r="E182" s="159" t="s">
        <v>3</v>
      </c>
      <c r="F182" s="160" t="s">
        <v>138</v>
      </c>
      <c r="H182" s="161">
        <v>680.84400000000005</v>
      </c>
      <c r="I182" s="311"/>
      <c r="L182" s="158"/>
      <c r="M182" s="162"/>
      <c r="N182" s="163"/>
      <c r="O182" s="163"/>
      <c r="P182" s="163"/>
      <c r="Q182" s="163"/>
      <c r="R182" s="163"/>
      <c r="S182" s="163"/>
      <c r="T182" s="164"/>
      <c r="AT182" s="159" t="s">
        <v>136</v>
      </c>
      <c r="AU182" s="159" t="s">
        <v>77</v>
      </c>
      <c r="AV182" s="14" t="s">
        <v>135</v>
      </c>
      <c r="AW182" s="14" t="s">
        <v>30</v>
      </c>
      <c r="AX182" s="14" t="s">
        <v>75</v>
      </c>
      <c r="AY182" s="159" t="s">
        <v>130</v>
      </c>
    </row>
    <row r="183" spans="1:65" s="2" customFormat="1" ht="24">
      <c r="A183" s="296"/>
      <c r="B183" s="131"/>
      <c r="C183" s="132">
        <v>18</v>
      </c>
      <c r="D183" s="132" t="s">
        <v>132</v>
      </c>
      <c r="E183" s="133" t="s">
        <v>641</v>
      </c>
      <c r="F183" s="134" t="s">
        <v>642</v>
      </c>
      <c r="G183" s="135" t="s">
        <v>177</v>
      </c>
      <c r="H183" s="136">
        <v>113.46299999999999</v>
      </c>
      <c r="I183" s="137"/>
      <c r="J183" s="137">
        <f>ROUND(I183*H183,2)</f>
        <v>0</v>
      </c>
      <c r="K183" s="134" t="s">
        <v>134</v>
      </c>
      <c r="L183" s="31"/>
      <c r="M183" s="138" t="s">
        <v>3</v>
      </c>
      <c r="N183" s="139" t="s">
        <v>41</v>
      </c>
      <c r="O183" s="140">
        <v>0.52200000000000002</v>
      </c>
      <c r="P183" s="140">
        <f>O183*H183</f>
        <v>59.227685999999999</v>
      </c>
      <c r="Q183" s="140">
        <v>0</v>
      </c>
      <c r="R183" s="140">
        <f>Q183*H183</f>
        <v>0</v>
      </c>
      <c r="S183" s="140">
        <v>0</v>
      </c>
      <c r="T183" s="141">
        <f>S183*H183</f>
        <v>0</v>
      </c>
      <c r="U183" s="296"/>
      <c r="V183" s="296"/>
      <c r="W183" s="296"/>
      <c r="X183" s="296"/>
      <c r="Y183" s="296"/>
      <c r="Z183" s="296"/>
      <c r="AA183" s="296"/>
      <c r="AB183" s="296"/>
      <c r="AC183" s="296"/>
      <c r="AD183" s="296"/>
      <c r="AE183" s="296"/>
      <c r="AR183" s="142" t="s">
        <v>135</v>
      </c>
      <c r="AT183" s="142" t="s">
        <v>132</v>
      </c>
      <c r="AU183" s="142" t="s">
        <v>77</v>
      </c>
      <c r="AY183" s="18" t="s">
        <v>130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8" t="s">
        <v>75</v>
      </c>
      <c r="BK183" s="143">
        <f>ROUND(I183*H183,2)</f>
        <v>0</v>
      </c>
      <c r="BL183" s="18" t="s">
        <v>135</v>
      </c>
      <c r="BM183" s="142" t="s">
        <v>643</v>
      </c>
    </row>
    <row r="184" spans="1:65" s="12" customFormat="1">
      <c r="B184" s="144"/>
      <c r="D184" s="145" t="s">
        <v>136</v>
      </c>
      <c r="E184" s="146" t="s">
        <v>3</v>
      </c>
      <c r="F184" s="147" t="s">
        <v>235</v>
      </c>
      <c r="H184" s="146" t="s">
        <v>3</v>
      </c>
      <c r="I184" s="313"/>
      <c r="L184" s="144"/>
      <c r="M184" s="148"/>
      <c r="N184" s="149"/>
      <c r="O184" s="149"/>
      <c r="P184" s="149"/>
      <c r="Q184" s="149"/>
      <c r="R184" s="149"/>
      <c r="S184" s="149"/>
      <c r="T184" s="150"/>
      <c r="AT184" s="146" t="s">
        <v>136</v>
      </c>
      <c r="AU184" s="146" t="s">
        <v>77</v>
      </c>
      <c r="AV184" s="12" t="s">
        <v>75</v>
      </c>
      <c r="AW184" s="12" t="s">
        <v>30</v>
      </c>
      <c r="AX184" s="12" t="s">
        <v>70</v>
      </c>
      <c r="AY184" s="146" t="s">
        <v>130</v>
      </c>
    </row>
    <row r="185" spans="1:65" s="12" customFormat="1">
      <c r="B185" s="144"/>
      <c r="D185" s="145" t="s">
        <v>136</v>
      </c>
      <c r="E185" s="146" t="s">
        <v>3</v>
      </c>
      <c r="F185" s="147" t="s">
        <v>625</v>
      </c>
      <c r="H185" s="146" t="s">
        <v>3</v>
      </c>
      <c r="I185" s="313"/>
      <c r="L185" s="144"/>
      <c r="M185" s="148"/>
      <c r="N185" s="149"/>
      <c r="O185" s="149"/>
      <c r="P185" s="149"/>
      <c r="Q185" s="149"/>
      <c r="R185" s="149"/>
      <c r="S185" s="149"/>
      <c r="T185" s="150"/>
      <c r="AT185" s="146" t="s">
        <v>136</v>
      </c>
      <c r="AU185" s="146" t="s">
        <v>77</v>
      </c>
      <c r="AV185" s="12" t="s">
        <v>75</v>
      </c>
      <c r="AW185" s="12" t="s">
        <v>30</v>
      </c>
      <c r="AX185" s="12" t="s">
        <v>70</v>
      </c>
      <c r="AY185" s="146" t="s">
        <v>130</v>
      </c>
    </row>
    <row r="186" spans="1:65" s="12" customFormat="1">
      <c r="B186" s="144"/>
      <c r="D186" s="145" t="s">
        <v>136</v>
      </c>
      <c r="E186" s="146" t="s">
        <v>3</v>
      </c>
      <c r="F186" s="147" t="s">
        <v>644</v>
      </c>
      <c r="H186" s="146" t="s">
        <v>3</v>
      </c>
      <c r="I186" s="309"/>
      <c r="L186" s="144"/>
      <c r="M186" s="148"/>
      <c r="N186" s="149"/>
      <c r="O186" s="149"/>
      <c r="P186" s="149"/>
      <c r="Q186" s="149"/>
      <c r="R186" s="149"/>
      <c r="S186" s="149"/>
      <c r="T186" s="150"/>
      <c r="AT186" s="146" t="s">
        <v>136</v>
      </c>
      <c r="AU186" s="146" t="s">
        <v>77</v>
      </c>
      <c r="AV186" s="12" t="s">
        <v>75</v>
      </c>
      <c r="AW186" s="12" t="s">
        <v>30</v>
      </c>
      <c r="AX186" s="12" t="s">
        <v>70</v>
      </c>
      <c r="AY186" s="146" t="s">
        <v>130</v>
      </c>
    </row>
    <row r="187" spans="1:65" s="13" customFormat="1" ht="12">
      <c r="B187" s="151"/>
      <c r="D187" s="145" t="s">
        <v>136</v>
      </c>
      <c r="E187" s="152" t="s">
        <v>3</v>
      </c>
      <c r="F187" s="153" t="s">
        <v>645</v>
      </c>
      <c r="H187" s="154">
        <v>3.173</v>
      </c>
      <c r="I187" s="137"/>
      <c r="L187" s="151"/>
      <c r="M187" s="155"/>
      <c r="N187" s="156"/>
      <c r="O187" s="156"/>
      <c r="P187" s="156"/>
      <c r="Q187" s="156"/>
      <c r="R187" s="156"/>
      <c r="S187" s="156"/>
      <c r="T187" s="157"/>
      <c r="AT187" s="152" t="s">
        <v>136</v>
      </c>
      <c r="AU187" s="152" t="s">
        <v>77</v>
      </c>
      <c r="AV187" s="13" t="s">
        <v>77</v>
      </c>
      <c r="AW187" s="13" t="s">
        <v>30</v>
      </c>
      <c r="AX187" s="13" t="s">
        <v>70</v>
      </c>
      <c r="AY187" s="152" t="s">
        <v>130</v>
      </c>
    </row>
    <row r="188" spans="1:65" s="13" customFormat="1">
      <c r="B188" s="151"/>
      <c r="D188" s="145" t="s">
        <v>136</v>
      </c>
      <c r="E188" s="152" t="s">
        <v>3</v>
      </c>
      <c r="F188" s="153" t="s">
        <v>646</v>
      </c>
      <c r="H188" s="154">
        <v>48.77</v>
      </c>
      <c r="I188" s="313"/>
      <c r="L188" s="151"/>
      <c r="M188" s="155"/>
      <c r="N188" s="156"/>
      <c r="O188" s="156"/>
      <c r="P188" s="156"/>
      <c r="Q188" s="156"/>
      <c r="R188" s="156"/>
      <c r="S188" s="156"/>
      <c r="T188" s="157"/>
      <c r="AT188" s="152" t="s">
        <v>136</v>
      </c>
      <c r="AU188" s="152" t="s">
        <v>77</v>
      </c>
      <c r="AV188" s="13" t="s">
        <v>77</v>
      </c>
      <c r="AW188" s="13" t="s">
        <v>30</v>
      </c>
      <c r="AX188" s="13" t="s">
        <v>70</v>
      </c>
      <c r="AY188" s="152" t="s">
        <v>130</v>
      </c>
    </row>
    <row r="189" spans="1:65" s="13" customFormat="1">
      <c r="B189" s="151"/>
      <c r="D189" s="145" t="s">
        <v>136</v>
      </c>
      <c r="E189" s="152" t="s">
        <v>3</v>
      </c>
      <c r="F189" s="153" t="s">
        <v>647</v>
      </c>
      <c r="H189" s="154">
        <v>4.4489999999999998</v>
      </c>
      <c r="I189" s="313"/>
      <c r="L189" s="151"/>
      <c r="M189" s="155"/>
      <c r="N189" s="156"/>
      <c r="O189" s="156"/>
      <c r="P189" s="156"/>
      <c r="Q189" s="156"/>
      <c r="R189" s="156"/>
      <c r="S189" s="156"/>
      <c r="T189" s="157"/>
      <c r="AT189" s="152" t="s">
        <v>136</v>
      </c>
      <c r="AU189" s="152" t="s">
        <v>77</v>
      </c>
      <c r="AV189" s="13" t="s">
        <v>77</v>
      </c>
      <c r="AW189" s="13" t="s">
        <v>30</v>
      </c>
      <c r="AX189" s="13" t="s">
        <v>70</v>
      </c>
      <c r="AY189" s="152" t="s">
        <v>130</v>
      </c>
    </row>
    <row r="190" spans="1:65" s="13" customFormat="1">
      <c r="B190" s="151"/>
      <c r="D190" s="145" t="s">
        <v>136</v>
      </c>
      <c r="E190" s="152" t="s">
        <v>3</v>
      </c>
      <c r="F190" s="153" t="s">
        <v>648</v>
      </c>
      <c r="H190" s="154">
        <v>47.442</v>
      </c>
      <c r="I190" s="309"/>
      <c r="L190" s="151"/>
      <c r="M190" s="155"/>
      <c r="N190" s="156"/>
      <c r="O190" s="156"/>
      <c r="P190" s="156"/>
      <c r="Q190" s="156"/>
      <c r="R190" s="156"/>
      <c r="S190" s="156"/>
      <c r="T190" s="157"/>
      <c r="AT190" s="152" t="s">
        <v>136</v>
      </c>
      <c r="AU190" s="152" t="s">
        <v>77</v>
      </c>
      <c r="AV190" s="13" t="s">
        <v>77</v>
      </c>
      <c r="AW190" s="13" t="s">
        <v>30</v>
      </c>
      <c r="AX190" s="13" t="s">
        <v>70</v>
      </c>
      <c r="AY190" s="152" t="s">
        <v>130</v>
      </c>
    </row>
    <row r="191" spans="1:65" s="13" customFormat="1">
      <c r="B191" s="151"/>
      <c r="D191" s="145" t="s">
        <v>136</v>
      </c>
      <c r="E191" s="152" t="s">
        <v>3</v>
      </c>
      <c r="F191" s="153" t="s">
        <v>649</v>
      </c>
      <c r="H191" s="154">
        <v>8.5980000000000008</v>
      </c>
      <c r="I191" s="372"/>
      <c r="L191" s="151"/>
      <c r="M191" s="155"/>
      <c r="N191" s="156"/>
      <c r="O191" s="156"/>
      <c r="P191" s="156"/>
      <c r="Q191" s="156"/>
      <c r="R191" s="156"/>
      <c r="S191" s="156"/>
      <c r="T191" s="157"/>
      <c r="AT191" s="152" t="s">
        <v>136</v>
      </c>
      <c r="AU191" s="152" t="s">
        <v>77</v>
      </c>
      <c r="AV191" s="13" t="s">
        <v>77</v>
      </c>
      <c r="AW191" s="13" t="s">
        <v>30</v>
      </c>
      <c r="AX191" s="13" t="s">
        <v>70</v>
      </c>
      <c r="AY191" s="152" t="s">
        <v>130</v>
      </c>
    </row>
    <row r="192" spans="1:65" s="13" customFormat="1">
      <c r="B192" s="151"/>
      <c r="D192" s="145" t="s">
        <v>136</v>
      </c>
      <c r="E192" s="152" t="s">
        <v>3</v>
      </c>
      <c r="F192" s="153" t="s">
        <v>650</v>
      </c>
      <c r="H192" s="154">
        <v>1.0309999999999999</v>
      </c>
      <c r="I192" s="313"/>
      <c r="L192" s="151"/>
      <c r="M192" s="155"/>
      <c r="N192" s="156"/>
      <c r="O192" s="156"/>
      <c r="P192" s="156"/>
      <c r="Q192" s="156"/>
      <c r="R192" s="156"/>
      <c r="S192" s="156"/>
      <c r="T192" s="157"/>
      <c r="AT192" s="152" t="s">
        <v>136</v>
      </c>
      <c r="AU192" s="152" t="s">
        <v>77</v>
      </c>
      <c r="AV192" s="13" t="s">
        <v>77</v>
      </c>
      <c r="AW192" s="13" t="s">
        <v>30</v>
      </c>
      <c r="AX192" s="13" t="s">
        <v>70</v>
      </c>
      <c r="AY192" s="152" t="s">
        <v>130</v>
      </c>
    </row>
    <row r="193" spans="1:65" s="14" customFormat="1">
      <c r="B193" s="158"/>
      <c r="D193" s="145" t="s">
        <v>136</v>
      </c>
      <c r="E193" s="159" t="s">
        <v>3</v>
      </c>
      <c r="F193" s="160" t="s">
        <v>138</v>
      </c>
      <c r="H193" s="161">
        <v>113.46299999999999</v>
      </c>
      <c r="I193" s="313"/>
      <c r="L193" s="158"/>
      <c r="M193" s="162"/>
      <c r="N193" s="163"/>
      <c r="O193" s="163"/>
      <c r="P193" s="163"/>
      <c r="Q193" s="163"/>
      <c r="R193" s="163"/>
      <c r="S193" s="163"/>
      <c r="T193" s="164"/>
      <c r="AT193" s="159" t="s">
        <v>136</v>
      </c>
      <c r="AU193" s="159" t="s">
        <v>77</v>
      </c>
      <c r="AV193" s="14" t="s">
        <v>135</v>
      </c>
      <c r="AW193" s="14" t="s">
        <v>30</v>
      </c>
      <c r="AX193" s="14" t="s">
        <v>75</v>
      </c>
      <c r="AY193" s="159" t="s">
        <v>130</v>
      </c>
    </row>
    <row r="194" spans="1:65" s="2" customFormat="1" ht="16.5" customHeight="1">
      <c r="A194" s="296"/>
      <c r="B194" s="131"/>
      <c r="C194" s="168">
        <v>19</v>
      </c>
      <c r="D194" s="168" t="s">
        <v>223</v>
      </c>
      <c r="E194" s="169" t="s">
        <v>651</v>
      </c>
      <c r="F194" s="170" t="s">
        <v>1474</v>
      </c>
      <c r="G194" s="171" t="s">
        <v>183</v>
      </c>
      <c r="H194" s="172">
        <v>198.56</v>
      </c>
      <c r="I194" s="173"/>
      <c r="J194" s="173">
        <f>ROUND(I194*H194,2)</f>
        <v>0</v>
      </c>
      <c r="K194" s="170" t="s">
        <v>134</v>
      </c>
      <c r="L194" s="174"/>
      <c r="M194" s="175" t="s">
        <v>3</v>
      </c>
      <c r="N194" s="176" t="s">
        <v>41</v>
      </c>
      <c r="O194" s="140">
        <v>0</v>
      </c>
      <c r="P194" s="140">
        <f>O194*H194</f>
        <v>0</v>
      </c>
      <c r="Q194" s="140">
        <v>0</v>
      </c>
      <c r="R194" s="140">
        <f>Q194*H194</f>
        <v>0</v>
      </c>
      <c r="S194" s="140">
        <v>0</v>
      </c>
      <c r="T194" s="141">
        <f>S194*H194</f>
        <v>0</v>
      </c>
      <c r="U194" s="296"/>
      <c r="V194" s="296"/>
      <c r="W194" s="296"/>
      <c r="X194" s="296"/>
      <c r="Y194" s="296"/>
      <c r="Z194" s="296"/>
      <c r="AA194" s="296"/>
      <c r="AB194" s="296"/>
      <c r="AC194" s="296"/>
      <c r="AD194" s="296"/>
      <c r="AE194" s="296"/>
      <c r="AR194" s="142" t="s">
        <v>151</v>
      </c>
      <c r="AT194" s="142" t="s">
        <v>223</v>
      </c>
      <c r="AU194" s="142" t="s">
        <v>77</v>
      </c>
      <c r="AY194" s="18" t="s">
        <v>130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8" t="s">
        <v>75</v>
      </c>
      <c r="BK194" s="143">
        <f>ROUND(I194*H194,2)</f>
        <v>0</v>
      </c>
      <c r="BL194" s="18" t="s">
        <v>135</v>
      </c>
      <c r="BM194" s="142" t="s">
        <v>653</v>
      </c>
    </row>
    <row r="195" spans="1:65" s="13" customFormat="1">
      <c r="B195" s="151"/>
      <c r="D195" s="145" t="s">
        <v>136</v>
      </c>
      <c r="E195" s="152" t="s">
        <v>3</v>
      </c>
      <c r="F195" s="153" t="s">
        <v>654</v>
      </c>
      <c r="H195" s="154">
        <v>198.56</v>
      </c>
      <c r="I195" s="372"/>
      <c r="L195" s="151"/>
      <c r="M195" s="155"/>
      <c r="N195" s="156"/>
      <c r="O195" s="156"/>
      <c r="P195" s="156"/>
      <c r="Q195" s="156"/>
      <c r="R195" s="156"/>
      <c r="S195" s="156"/>
      <c r="T195" s="157"/>
      <c r="AT195" s="152" t="s">
        <v>136</v>
      </c>
      <c r="AU195" s="152" t="s">
        <v>77</v>
      </c>
      <c r="AV195" s="13" t="s">
        <v>77</v>
      </c>
      <c r="AW195" s="13" t="s">
        <v>30</v>
      </c>
      <c r="AX195" s="13" t="s">
        <v>75</v>
      </c>
      <c r="AY195" s="152" t="s">
        <v>130</v>
      </c>
    </row>
    <row r="196" spans="1:65" s="2" customFormat="1" ht="16.5" customHeight="1">
      <c r="A196" s="296"/>
      <c r="B196" s="131"/>
      <c r="C196" s="132">
        <v>20</v>
      </c>
      <c r="D196" s="132" t="s">
        <v>132</v>
      </c>
      <c r="E196" s="133" t="s">
        <v>655</v>
      </c>
      <c r="F196" s="134" t="s">
        <v>656</v>
      </c>
      <c r="G196" s="135" t="s">
        <v>133</v>
      </c>
      <c r="H196" s="136">
        <v>2050</v>
      </c>
      <c r="I196" s="137"/>
      <c r="J196" s="137">
        <f>ROUND(I196*H196,2)</f>
        <v>0</v>
      </c>
      <c r="K196" s="134" t="s">
        <v>134</v>
      </c>
      <c r="L196" s="31"/>
      <c r="M196" s="138" t="s">
        <v>3</v>
      </c>
      <c r="N196" s="139" t="s">
        <v>41</v>
      </c>
      <c r="O196" s="140">
        <v>2.9000000000000001E-2</v>
      </c>
      <c r="P196" s="140">
        <f>O196*H196</f>
        <v>59.45</v>
      </c>
      <c r="Q196" s="140">
        <v>0</v>
      </c>
      <c r="R196" s="140">
        <f>Q196*H196</f>
        <v>0</v>
      </c>
      <c r="S196" s="140">
        <v>0</v>
      </c>
      <c r="T196" s="141">
        <f>S196*H196</f>
        <v>0</v>
      </c>
      <c r="U196" s="296"/>
      <c r="V196" s="296"/>
      <c r="W196" s="296"/>
      <c r="X196" s="296"/>
      <c r="Y196" s="296"/>
      <c r="Z196" s="296"/>
      <c r="AA196" s="296"/>
      <c r="AB196" s="296"/>
      <c r="AC196" s="296"/>
      <c r="AD196" s="296"/>
      <c r="AE196" s="296"/>
      <c r="AR196" s="142" t="s">
        <v>135</v>
      </c>
      <c r="AT196" s="142" t="s">
        <v>132</v>
      </c>
      <c r="AU196" s="142" t="s">
        <v>77</v>
      </c>
      <c r="AY196" s="18" t="s">
        <v>130</v>
      </c>
      <c r="BE196" s="143">
        <f>IF(N196="základní",J196,0)</f>
        <v>0</v>
      </c>
      <c r="BF196" s="143">
        <f>IF(N196="snížená",J196,0)</f>
        <v>0</v>
      </c>
      <c r="BG196" s="143">
        <f>IF(N196="zákl. přenesená",J196,0)</f>
        <v>0</v>
      </c>
      <c r="BH196" s="143">
        <f>IF(N196="sníž. přenesená",J196,0)</f>
        <v>0</v>
      </c>
      <c r="BI196" s="143">
        <f>IF(N196="nulová",J196,0)</f>
        <v>0</v>
      </c>
      <c r="BJ196" s="18" t="s">
        <v>75</v>
      </c>
      <c r="BK196" s="143">
        <f>ROUND(I196*H196,2)</f>
        <v>0</v>
      </c>
      <c r="BL196" s="18" t="s">
        <v>135</v>
      </c>
      <c r="BM196" s="142" t="s">
        <v>657</v>
      </c>
    </row>
    <row r="197" spans="1:65" s="12" customFormat="1" ht="12">
      <c r="B197" s="144"/>
      <c r="D197" s="145" t="s">
        <v>136</v>
      </c>
      <c r="E197" s="146" t="s">
        <v>3</v>
      </c>
      <c r="F197" s="147" t="s">
        <v>235</v>
      </c>
      <c r="H197" s="146" t="s">
        <v>3</v>
      </c>
      <c r="I197" s="137"/>
      <c r="L197" s="144"/>
      <c r="M197" s="148"/>
      <c r="N197" s="149"/>
      <c r="O197" s="149"/>
      <c r="P197" s="149"/>
      <c r="Q197" s="149"/>
      <c r="R197" s="149"/>
      <c r="S197" s="149"/>
      <c r="T197" s="150"/>
      <c r="AT197" s="146" t="s">
        <v>136</v>
      </c>
      <c r="AU197" s="146" t="s">
        <v>77</v>
      </c>
      <c r="AV197" s="12" t="s">
        <v>75</v>
      </c>
      <c r="AW197" s="12" t="s">
        <v>30</v>
      </c>
      <c r="AX197" s="12" t="s">
        <v>70</v>
      </c>
      <c r="AY197" s="146" t="s">
        <v>130</v>
      </c>
    </row>
    <row r="198" spans="1:65" s="13" customFormat="1">
      <c r="B198" s="151"/>
      <c r="D198" s="145" t="s">
        <v>136</v>
      </c>
      <c r="E198" s="152" t="s">
        <v>3</v>
      </c>
      <c r="F198" s="153" t="s">
        <v>658</v>
      </c>
      <c r="H198" s="154">
        <v>2050</v>
      </c>
      <c r="I198" s="313"/>
      <c r="L198" s="151"/>
      <c r="M198" s="155"/>
      <c r="N198" s="156"/>
      <c r="O198" s="156"/>
      <c r="P198" s="156"/>
      <c r="Q198" s="156"/>
      <c r="R198" s="156"/>
      <c r="S198" s="156"/>
      <c r="T198" s="157"/>
      <c r="AT198" s="152" t="s">
        <v>136</v>
      </c>
      <c r="AU198" s="152" t="s">
        <v>77</v>
      </c>
      <c r="AV198" s="13" t="s">
        <v>77</v>
      </c>
      <c r="AW198" s="13" t="s">
        <v>30</v>
      </c>
      <c r="AX198" s="13" t="s">
        <v>70</v>
      </c>
      <c r="AY198" s="152" t="s">
        <v>130</v>
      </c>
    </row>
    <row r="199" spans="1:65" s="14" customFormat="1">
      <c r="B199" s="158"/>
      <c r="D199" s="145" t="s">
        <v>136</v>
      </c>
      <c r="E199" s="159" t="s">
        <v>3</v>
      </c>
      <c r="F199" s="160" t="s">
        <v>138</v>
      </c>
      <c r="H199" s="161">
        <v>2050</v>
      </c>
      <c r="I199" s="313"/>
      <c r="L199" s="158"/>
      <c r="M199" s="162"/>
      <c r="N199" s="163"/>
      <c r="O199" s="163"/>
      <c r="P199" s="163"/>
      <c r="Q199" s="163"/>
      <c r="R199" s="163"/>
      <c r="S199" s="163"/>
      <c r="T199" s="164"/>
      <c r="AT199" s="159" t="s">
        <v>136</v>
      </c>
      <c r="AU199" s="159" t="s">
        <v>77</v>
      </c>
      <c r="AV199" s="14" t="s">
        <v>135</v>
      </c>
      <c r="AW199" s="14" t="s">
        <v>30</v>
      </c>
      <c r="AX199" s="14" t="s">
        <v>75</v>
      </c>
      <c r="AY199" s="159" t="s">
        <v>130</v>
      </c>
    </row>
    <row r="200" spans="1:65" s="11" customFormat="1" ht="22.9" customHeight="1">
      <c r="B200" s="119"/>
      <c r="D200" s="120" t="s">
        <v>69</v>
      </c>
      <c r="E200" s="129" t="s">
        <v>77</v>
      </c>
      <c r="F200" s="129" t="s">
        <v>224</v>
      </c>
      <c r="I200" s="313"/>
      <c r="J200" s="371">
        <f>SUM(J201:J213)</f>
        <v>0</v>
      </c>
      <c r="L200" s="119"/>
      <c r="M200" s="123"/>
      <c r="N200" s="124"/>
      <c r="O200" s="124"/>
      <c r="P200" s="125">
        <f>SUM(P201:P214)</f>
        <v>126.36314999999999</v>
      </c>
      <c r="Q200" s="124"/>
      <c r="R200" s="125">
        <f>SUM(R201:R214)</f>
        <v>53.342364100000005</v>
      </c>
      <c r="S200" s="124"/>
      <c r="T200" s="126">
        <f>SUM(T201:T214)</f>
        <v>0</v>
      </c>
      <c r="AR200" s="120" t="s">
        <v>75</v>
      </c>
      <c r="AT200" s="127" t="s">
        <v>69</v>
      </c>
      <c r="AU200" s="127" t="s">
        <v>75</v>
      </c>
      <c r="AY200" s="120" t="s">
        <v>130</v>
      </c>
      <c r="BK200" s="128">
        <f>SUM(BK201:BK214)</f>
        <v>0</v>
      </c>
    </row>
    <row r="201" spans="1:65" s="2" customFormat="1" ht="24">
      <c r="A201" s="296"/>
      <c r="B201" s="131"/>
      <c r="C201" s="132">
        <v>21</v>
      </c>
      <c r="D201" s="132" t="s">
        <v>132</v>
      </c>
      <c r="E201" s="133" t="s">
        <v>659</v>
      </c>
      <c r="F201" s="134" t="s">
        <v>660</v>
      </c>
      <c r="G201" s="135" t="s">
        <v>133</v>
      </c>
      <c r="H201" s="136">
        <v>484.15</v>
      </c>
      <c r="I201" s="137"/>
      <c r="J201" s="137">
        <f>ROUND(I201*H201,2)</f>
        <v>0</v>
      </c>
      <c r="K201" s="134" t="s">
        <v>134</v>
      </c>
      <c r="L201" s="31"/>
      <c r="M201" s="138" t="s">
        <v>3</v>
      </c>
      <c r="N201" s="139" t="s">
        <v>41</v>
      </c>
      <c r="O201" s="140">
        <v>8.8999999999999996E-2</v>
      </c>
      <c r="P201" s="140">
        <f>O201*H201</f>
        <v>43.089349999999996</v>
      </c>
      <c r="Q201" s="140">
        <v>3.1E-4</v>
      </c>
      <c r="R201" s="140">
        <f>Q201*H201</f>
        <v>0.15008649999999998</v>
      </c>
      <c r="S201" s="140">
        <v>0</v>
      </c>
      <c r="T201" s="141">
        <f>S201*H201</f>
        <v>0</v>
      </c>
      <c r="U201" s="296"/>
      <c r="V201" s="296"/>
      <c r="W201" s="296"/>
      <c r="X201" s="296"/>
      <c r="Y201" s="296"/>
      <c r="Z201" s="296"/>
      <c r="AA201" s="296"/>
      <c r="AB201" s="296"/>
      <c r="AC201" s="296"/>
      <c r="AD201" s="296"/>
      <c r="AE201" s="296"/>
      <c r="AR201" s="142" t="s">
        <v>135</v>
      </c>
      <c r="AT201" s="142" t="s">
        <v>132</v>
      </c>
      <c r="AU201" s="142" t="s">
        <v>77</v>
      </c>
      <c r="AY201" s="18" t="s">
        <v>130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8" t="s">
        <v>75</v>
      </c>
      <c r="BK201" s="143">
        <f>ROUND(I201*H201,2)</f>
        <v>0</v>
      </c>
      <c r="BL201" s="18" t="s">
        <v>135</v>
      </c>
      <c r="BM201" s="142" t="s">
        <v>661</v>
      </c>
    </row>
    <row r="202" spans="1:65" s="12" customFormat="1">
      <c r="B202" s="144"/>
      <c r="D202" s="145" t="s">
        <v>136</v>
      </c>
      <c r="E202" s="146" t="s">
        <v>3</v>
      </c>
      <c r="F202" s="147" t="s">
        <v>624</v>
      </c>
      <c r="H202" s="146" t="s">
        <v>3</v>
      </c>
      <c r="I202" s="309"/>
      <c r="L202" s="144"/>
      <c r="M202" s="148"/>
      <c r="N202" s="149"/>
      <c r="O202" s="149"/>
      <c r="P202" s="149"/>
      <c r="Q202" s="149"/>
      <c r="R202" s="149"/>
      <c r="S202" s="149"/>
      <c r="T202" s="150"/>
      <c r="AT202" s="146" t="s">
        <v>136</v>
      </c>
      <c r="AU202" s="146" t="s">
        <v>77</v>
      </c>
      <c r="AV202" s="12" t="s">
        <v>75</v>
      </c>
      <c r="AW202" s="12" t="s">
        <v>30</v>
      </c>
      <c r="AX202" s="12" t="s">
        <v>70</v>
      </c>
      <c r="AY202" s="146" t="s">
        <v>130</v>
      </c>
    </row>
    <row r="203" spans="1:65" s="12" customFormat="1">
      <c r="B203" s="144"/>
      <c r="D203" s="145" t="s">
        <v>136</v>
      </c>
      <c r="E203" s="146" t="s">
        <v>3</v>
      </c>
      <c r="F203" s="147" t="s">
        <v>235</v>
      </c>
      <c r="H203" s="146" t="s">
        <v>3</v>
      </c>
      <c r="I203" s="309"/>
      <c r="L203" s="144"/>
      <c r="M203" s="148"/>
      <c r="N203" s="149"/>
      <c r="O203" s="149"/>
      <c r="P203" s="149"/>
      <c r="Q203" s="149"/>
      <c r="R203" s="149"/>
      <c r="S203" s="149"/>
      <c r="T203" s="150"/>
      <c r="AT203" s="146" t="s">
        <v>136</v>
      </c>
      <c r="AU203" s="146" t="s">
        <v>77</v>
      </c>
      <c r="AV203" s="12" t="s">
        <v>75</v>
      </c>
      <c r="AW203" s="12" t="s">
        <v>30</v>
      </c>
      <c r="AX203" s="12" t="s">
        <v>70</v>
      </c>
      <c r="AY203" s="146" t="s">
        <v>130</v>
      </c>
    </row>
    <row r="204" spans="1:65" s="12" customFormat="1">
      <c r="B204" s="144"/>
      <c r="D204" s="145" t="s">
        <v>136</v>
      </c>
      <c r="E204" s="146" t="s">
        <v>3</v>
      </c>
      <c r="F204" s="147" t="s">
        <v>625</v>
      </c>
      <c r="H204" s="146" t="s">
        <v>3</v>
      </c>
      <c r="I204" s="309"/>
      <c r="L204" s="144"/>
      <c r="M204" s="148"/>
      <c r="N204" s="149"/>
      <c r="O204" s="149"/>
      <c r="P204" s="149"/>
      <c r="Q204" s="149"/>
      <c r="R204" s="149"/>
      <c r="S204" s="149"/>
      <c r="T204" s="150"/>
      <c r="AT204" s="146" t="s">
        <v>136</v>
      </c>
      <c r="AU204" s="146" t="s">
        <v>77</v>
      </c>
      <c r="AV204" s="12" t="s">
        <v>75</v>
      </c>
      <c r="AW204" s="12" t="s">
        <v>30</v>
      </c>
      <c r="AX204" s="12" t="s">
        <v>70</v>
      </c>
      <c r="AY204" s="146" t="s">
        <v>130</v>
      </c>
    </row>
    <row r="205" spans="1:65" s="13" customFormat="1">
      <c r="B205" s="151"/>
      <c r="D205" s="145" t="s">
        <v>136</v>
      </c>
      <c r="E205" s="152" t="s">
        <v>3</v>
      </c>
      <c r="F205" s="153" t="s">
        <v>662</v>
      </c>
      <c r="H205" s="154">
        <v>484.15</v>
      </c>
      <c r="I205" s="309"/>
      <c r="L205" s="151"/>
      <c r="M205" s="155"/>
      <c r="N205" s="156"/>
      <c r="O205" s="156"/>
      <c r="P205" s="156"/>
      <c r="Q205" s="156"/>
      <c r="R205" s="156"/>
      <c r="S205" s="156"/>
      <c r="T205" s="157"/>
      <c r="AT205" s="152" t="s">
        <v>136</v>
      </c>
      <c r="AU205" s="152" t="s">
        <v>77</v>
      </c>
      <c r="AV205" s="13" t="s">
        <v>77</v>
      </c>
      <c r="AW205" s="13" t="s">
        <v>30</v>
      </c>
      <c r="AX205" s="13" t="s">
        <v>70</v>
      </c>
      <c r="AY205" s="152" t="s">
        <v>130</v>
      </c>
    </row>
    <row r="206" spans="1:65" s="14" customFormat="1">
      <c r="B206" s="158"/>
      <c r="D206" s="145" t="s">
        <v>136</v>
      </c>
      <c r="E206" s="159" t="s">
        <v>3</v>
      </c>
      <c r="F206" s="160" t="s">
        <v>138</v>
      </c>
      <c r="H206" s="161">
        <v>484.15</v>
      </c>
      <c r="I206" s="309"/>
      <c r="L206" s="158"/>
      <c r="M206" s="162"/>
      <c r="N206" s="163"/>
      <c r="O206" s="163"/>
      <c r="P206" s="163"/>
      <c r="Q206" s="163"/>
      <c r="R206" s="163"/>
      <c r="S206" s="163"/>
      <c r="T206" s="164"/>
      <c r="AT206" s="159" t="s">
        <v>136</v>
      </c>
      <c r="AU206" s="159" t="s">
        <v>77</v>
      </c>
      <c r="AV206" s="14" t="s">
        <v>135</v>
      </c>
      <c r="AW206" s="14" t="s">
        <v>30</v>
      </c>
      <c r="AX206" s="14" t="s">
        <v>75</v>
      </c>
      <c r="AY206" s="159" t="s">
        <v>130</v>
      </c>
    </row>
    <row r="207" spans="1:65" s="2" customFormat="1" ht="16.5" customHeight="1">
      <c r="A207" s="296"/>
      <c r="B207" s="131"/>
      <c r="C207" s="168">
        <v>22</v>
      </c>
      <c r="D207" s="168" t="s">
        <v>223</v>
      </c>
      <c r="E207" s="169" t="s">
        <v>663</v>
      </c>
      <c r="F207" s="170" t="s">
        <v>664</v>
      </c>
      <c r="G207" s="171" t="s">
        <v>133</v>
      </c>
      <c r="H207" s="172">
        <v>573.476</v>
      </c>
      <c r="I207" s="173"/>
      <c r="J207" s="173">
        <f>ROUND(I207*H207,2)</f>
        <v>0</v>
      </c>
      <c r="K207" s="170" t="s">
        <v>134</v>
      </c>
      <c r="L207" s="174"/>
      <c r="M207" s="175" t="s">
        <v>3</v>
      </c>
      <c r="N207" s="176" t="s">
        <v>41</v>
      </c>
      <c r="O207" s="140">
        <v>0</v>
      </c>
      <c r="P207" s="140">
        <f>O207*H207</f>
        <v>0</v>
      </c>
      <c r="Q207" s="140">
        <v>2.9999999999999997E-4</v>
      </c>
      <c r="R207" s="140">
        <f>Q207*H207</f>
        <v>0.1720428</v>
      </c>
      <c r="S207" s="140">
        <v>0</v>
      </c>
      <c r="T207" s="141">
        <f>S207*H207</f>
        <v>0</v>
      </c>
      <c r="U207" s="296"/>
      <c r="V207" s="296"/>
      <c r="W207" s="296"/>
      <c r="X207" s="296"/>
      <c r="Y207" s="296"/>
      <c r="Z207" s="296"/>
      <c r="AA207" s="296"/>
      <c r="AB207" s="296"/>
      <c r="AC207" s="296"/>
      <c r="AD207" s="296"/>
      <c r="AE207" s="296"/>
      <c r="AR207" s="142" t="s">
        <v>151</v>
      </c>
      <c r="AT207" s="142" t="s">
        <v>223</v>
      </c>
      <c r="AU207" s="142" t="s">
        <v>77</v>
      </c>
      <c r="AY207" s="18" t="s">
        <v>130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8" t="s">
        <v>75</v>
      </c>
      <c r="BK207" s="143">
        <f>ROUND(I207*H207,2)</f>
        <v>0</v>
      </c>
      <c r="BL207" s="18" t="s">
        <v>135</v>
      </c>
      <c r="BM207" s="142" t="s">
        <v>665</v>
      </c>
    </row>
    <row r="208" spans="1:65" s="13" customFormat="1" ht="12">
      <c r="B208" s="151"/>
      <c r="D208" s="145" t="s">
        <v>136</v>
      </c>
      <c r="F208" s="153" t="s">
        <v>666</v>
      </c>
      <c r="H208" s="154">
        <v>573.476</v>
      </c>
      <c r="I208" s="173"/>
      <c r="L208" s="151"/>
      <c r="M208" s="155"/>
      <c r="N208" s="156"/>
      <c r="O208" s="156"/>
      <c r="P208" s="156"/>
      <c r="Q208" s="156"/>
      <c r="R208" s="156"/>
      <c r="S208" s="156"/>
      <c r="T208" s="157"/>
      <c r="AT208" s="152" t="s">
        <v>136</v>
      </c>
      <c r="AU208" s="152" t="s">
        <v>77</v>
      </c>
      <c r="AV208" s="13" t="s">
        <v>77</v>
      </c>
      <c r="AW208" s="13" t="s">
        <v>4</v>
      </c>
      <c r="AX208" s="13" t="s">
        <v>75</v>
      </c>
      <c r="AY208" s="152" t="s">
        <v>130</v>
      </c>
    </row>
    <row r="209" spans="1:65" s="2" customFormat="1" ht="33" customHeight="1">
      <c r="A209" s="296"/>
      <c r="B209" s="131"/>
      <c r="C209" s="132">
        <v>23</v>
      </c>
      <c r="D209" s="132" t="s">
        <v>132</v>
      </c>
      <c r="E209" s="133" t="s">
        <v>667</v>
      </c>
      <c r="F209" s="134" t="s">
        <v>668</v>
      </c>
      <c r="G209" s="135" t="s">
        <v>167</v>
      </c>
      <c r="H209" s="136">
        <v>193.66</v>
      </c>
      <c r="I209" s="137"/>
      <c r="J209" s="137">
        <f>ROUND(I209*H209,2)</f>
        <v>0</v>
      </c>
      <c r="K209" s="134" t="s">
        <v>134</v>
      </c>
      <c r="L209" s="31"/>
      <c r="M209" s="138" t="s">
        <v>3</v>
      </c>
      <c r="N209" s="139" t="s">
        <v>41</v>
      </c>
      <c r="O209" s="140">
        <v>0.43</v>
      </c>
      <c r="P209" s="140">
        <f>O209*H209</f>
        <v>83.273799999999994</v>
      </c>
      <c r="Q209" s="140">
        <v>0.27378000000000002</v>
      </c>
      <c r="R209" s="140">
        <f>Q209*H209</f>
        <v>53.020234800000004</v>
      </c>
      <c r="S209" s="140">
        <v>0</v>
      </c>
      <c r="T209" s="141">
        <f>S209*H209</f>
        <v>0</v>
      </c>
      <c r="U209" s="296"/>
      <c r="V209" s="296"/>
      <c r="W209" s="296"/>
      <c r="X209" s="296"/>
      <c r="Y209" s="296"/>
      <c r="Z209" s="296"/>
      <c r="AA209" s="296"/>
      <c r="AB209" s="296"/>
      <c r="AC209" s="296"/>
      <c r="AD209" s="296"/>
      <c r="AE209" s="296"/>
      <c r="AR209" s="142" t="s">
        <v>135</v>
      </c>
      <c r="AT209" s="142" t="s">
        <v>132</v>
      </c>
      <c r="AU209" s="142" t="s">
        <v>77</v>
      </c>
      <c r="AY209" s="18" t="s">
        <v>130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8" t="s">
        <v>75</v>
      </c>
      <c r="BK209" s="143">
        <f>ROUND(I209*H209,2)</f>
        <v>0</v>
      </c>
      <c r="BL209" s="18" t="s">
        <v>135</v>
      </c>
      <c r="BM209" s="142" t="s">
        <v>669</v>
      </c>
    </row>
    <row r="210" spans="1:65" s="12" customFormat="1">
      <c r="B210" s="144"/>
      <c r="D210" s="145" t="s">
        <v>136</v>
      </c>
      <c r="E210" s="146" t="s">
        <v>3</v>
      </c>
      <c r="F210" s="147" t="s">
        <v>624</v>
      </c>
      <c r="H210" s="146" t="s">
        <v>3</v>
      </c>
      <c r="L210" s="144"/>
      <c r="M210" s="148"/>
      <c r="N210" s="149"/>
      <c r="O210" s="149"/>
      <c r="P210" s="149"/>
      <c r="Q210" s="149"/>
      <c r="R210" s="149"/>
      <c r="S210" s="149"/>
      <c r="T210" s="150"/>
      <c r="AT210" s="146" t="s">
        <v>136</v>
      </c>
      <c r="AU210" s="146" t="s">
        <v>77</v>
      </c>
      <c r="AV210" s="12" t="s">
        <v>75</v>
      </c>
      <c r="AW210" s="12" t="s">
        <v>30</v>
      </c>
      <c r="AX210" s="12" t="s">
        <v>70</v>
      </c>
      <c r="AY210" s="146" t="s">
        <v>130</v>
      </c>
    </row>
    <row r="211" spans="1:65" s="12" customFormat="1">
      <c r="B211" s="144"/>
      <c r="D211" s="145" t="s">
        <v>136</v>
      </c>
      <c r="E211" s="146" t="s">
        <v>3</v>
      </c>
      <c r="F211" s="147" t="s">
        <v>235</v>
      </c>
      <c r="H211" s="146" t="s">
        <v>3</v>
      </c>
      <c r="L211" s="144"/>
      <c r="M211" s="148"/>
      <c r="N211" s="149"/>
      <c r="O211" s="149"/>
      <c r="P211" s="149"/>
      <c r="Q211" s="149"/>
      <c r="R211" s="149"/>
      <c r="S211" s="149"/>
      <c r="T211" s="150"/>
      <c r="AT211" s="146" t="s">
        <v>136</v>
      </c>
      <c r="AU211" s="146" t="s">
        <v>77</v>
      </c>
      <c r="AV211" s="12" t="s">
        <v>75</v>
      </c>
      <c r="AW211" s="12" t="s">
        <v>30</v>
      </c>
      <c r="AX211" s="12" t="s">
        <v>70</v>
      </c>
      <c r="AY211" s="146" t="s">
        <v>130</v>
      </c>
    </row>
    <row r="212" spans="1:65" s="12" customFormat="1">
      <c r="B212" s="144"/>
      <c r="D212" s="145" t="s">
        <v>136</v>
      </c>
      <c r="E212" s="146" t="s">
        <v>3</v>
      </c>
      <c r="F212" s="147" t="s">
        <v>625</v>
      </c>
      <c r="H212" s="146" t="s">
        <v>3</v>
      </c>
      <c r="L212" s="144"/>
      <c r="M212" s="148"/>
      <c r="N212" s="149"/>
      <c r="O212" s="149"/>
      <c r="P212" s="149"/>
      <c r="Q212" s="149"/>
      <c r="R212" s="149"/>
      <c r="S212" s="149"/>
      <c r="T212" s="150"/>
      <c r="AT212" s="146" t="s">
        <v>136</v>
      </c>
      <c r="AU212" s="146" t="s">
        <v>77</v>
      </c>
      <c r="AV212" s="12" t="s">
        <v>75</v>
      </c>
      <c r="AW212" s="12" t="s">
        <v>30</v>
      </c>
      <c r="AX212" s="12" t="s">
        <v>70</v>
      </c>
      <c r="AY212" s="146" t="s">
        <v>130</v>
      </c>
    </row>
    <row r="213" spans="1:65" s="13" customFormat="1">
      <c r="B213" s="151"/>
      <c r="D213" s="145" t="s">
        <v>136</v>
      </c>
      <c r="E213" s="152" t="s">
        <v>3</v>
      </c>
      <c r="F213" s="153" t="s">
        <v>601</v>
      </c>
      <c r="H213" s="154">
        <v>193.66</v>
      </c>
      <c r="L213" s="151"/>
      <c r="M213" s="155"/>
      <c r="N213" s="156"/>
      <c r="O213" s="156"/>
      <c r="P213" s="156"/>
      <c r="Q213" s="156"/>
      <c r="R213" s="156"/>
      <c r="S213" s="156"/>
      <c r="T213" s="157"/>
      <c r="AT213" s="152" t="s">
        <v>136</v>
      </c>
      <c r="AU213" s="152" t="s">
        <v>77</v>
      </c>
      <c r="AV213" s="13" t="s">
        <v>77</v>
      </c>
      <c r="AW213" s="13" t="s">
        <v>30</v>
      </c>
      <c r="AX213" s="13" t="s">
        <v>70</v>
      </c>
      <c r="AY213" s="152" t="s">
        <v>130</v>
      </c>
    </row>
    <row r="214" spans="1:65" s="14" customFormat="1">
      <c r="B214" s="158"/>
      <c r="D214" s="145" t="s">
        <v>136</v>
      </c>
      <c r="E214" s="159" t="s">
        <v>3</v>
      </c>
      <c r="F214" s="160" t="s">
        <v>138</v>
      </c>
      <c r="H214" s="161">
        <v>193.66</v>
      </c>
      <c r="L214" s="158"/>
      <c r="M214" s="162"/>
      <c r="N214" s="163"/>
      <c r="O214" s="163"/>
      <c r="P214" s="163"/>
      <c r="Q214" s="163"/>
      <c r="R214" s="163"/>
      <c r="S214" s="163"/>
      <c r="T214" s="164"/>
      <c r="AT214" s="159" t="s">
        <v>136</v>
      </c>
      <c r="AU214" s="159" t="s">
        <v>77</v>
      </c>
      <c r="AV214" s="14" t="s">
        <v>135</v>
      </c>
      <c r="AW214" s="14" t="s">
        <v>30</v>
      </c>
      <c r="AX214" s="14" t="s">
        <v>75</v>
      </c>
      <c r="AY214" s="159" t="s">
        <v>130</v>
      </c>
    </row>
    <row r="215" spans="1:65" s="11" customFormat="1" ht="22.9" customHeight="1">
      <c r="B215" s="119"/>
      <c r="D215" s="120" t="s">
        <v>69</v>
      </c>
      <c r="E215" s="129" t="s">
        <v>141</v>
      </c>
      <c r="F215" s="129" t="s">
        <v>695</v>
      </c>
      <c r="J215" s="371">
        <f>SUM(J216:J399)</f>
        <v>0</v>
      </c>
      <c r="L215" s="119"/>
      <c r="M215" s="123"/>
      <c r="N215" s="124"/>
      <c r="O215" s="124"/>
      <c r="P215" s="125">
        <f>SUM(P216:P235)</f>
        <v>42.585999999999999</v>
      </c>
      <c r="Q215" s="124"/>
      <c r="R215" s="125">
        <f>SUM(R216:R235)</f>
        <v>23.862860099999999</v>
      </c>
      <c r="S215" s="124"/>
      <c r="T215" s="126">
        <f>SUM(T216:T235)</f>
        <v>0</v>
      </c>
      <c r="AR215" s="120" t="s">
        <v>75</v>
      </c>
      <c r="AT215" s="127" t="s">
        <v>69</v>
      </c>
      <c r="AU215" s="127" t="s">
        <v>75</v>
      </c>
      <c r="AY215" s="120" t="s">
        <v>130</v>
      </c>
      <c r="BK215" s="128">
        <f>SUM(BK216:BK235)</f>
        <v>0</v>
      </c>
    </row>
    <row r="216" spans="1:65" s="2" customFormat="1" ht="16.5" customHeight="1">
      <c r="A216" s="296"/>
      <c r="B216" s="131"/>
      <c r="C216" s="132">
        <v>24</v>
      </c>
      <c r="D216" s="132" t="s">
        <v>132</v>
      </c>
      <c r="E216" s="133" t="s">
        <v>670</v>
      </c>
      <c r="F216" s="134" t="s">
        <v>671</v>
      </c>
      <c r="G216" s="135" t="s">
        <v>167</v>
      </c>
      <c r="H216" s="136">
        <v>6.12</v>
      </c>
      <c r="I216" s="137"/>
      <c r="J216" s="137">
        <f>ROUND(I216*H216,2)</f>
        <v>0</v>
      </c>
      <c r="K216" s="134" t="s">
        <v>134</v>
      </c>
      <c r="L216" s="31"/>
      <c r="M216" s="138" t="s">
        <v>3</v>
      </c>
      <c r="N216" s="139" t="s">
        <v>41</v>
      </c>
      <c r="O216" s="140">
        <v>0.64500000000000002</v>
      </c>
      <c r="P216" s="140">
        <f>O216*H216</f>
        <v>3.9474</v>
      </c>
      <c r="Q216" s="140">
        <v>0.12064</v>
      </c>
      <c r="R216" s="140">
        <f>Q216*H216</f>
        <v>0.7383168</v>
      </c>
      <c r="S216" s="140">
        <v>0</v>
      </c>
      <c r="T216" s="141">
        <f>S216*H216</f>
        <v>0</v>
      </c>
      <c r="U216" s="296"/>
      <c r="V216" s="296"/>
      <c r="W216" s="296"/>
      <c r="X216" s="296"/>
      <c r="Y216" s="296"/>
      <c r="Z216" s="296"/>
      <c r="AA216" s="296"/>
      <c r="AB216" s="296"/>
      <c r="AC216" s="296"/>
      <c r="AD216" s="296"/>
      <c r="AE216" s="296"/>
      <c r="AR216" s="142" t="s">
        <v>135</v>
      </c>
      <c r="AT216" s="142" t="s">
        <v>132</v>
      </c>
      <c r="AU216" s="142" t="s">
        <v>77</v>
      </c>
      <c r="AY216" s="18" t="s">
        <v>130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8" t="s">
        <v>75</v>
      </c>
      <c r="BK216" s="143">
        <f>ROUND(I216*H216,2)</f>
        <v>0</v>
      </c>
      <c r="BL216" s="18" t="s">
        <v>135</v>
      </c>
      <c r="BM216" s="142" t="s">
        <v>672</v>
      </c>
    </row>
    <row r="217" spans="1:65" s="12" customFormat="1">
      <c r="B217" s="144"/>
      <c r="D217" s="145" t="s">
        <v>136</v>
      </c>
      <c r="E217" s="146" t="s">
        <v>3</v>
      </c>
      <c r="F217" s="147" t="s">
        <v>235</v>
      </c>
      <c r="H217" s="146" t="s">
        <v>3</v>
      </c>
      <c r="L217" s="144"/>
      <c r="M217" s="148"/>
      <c r="N217" s="149"/>
      <c r="O217" s="149"/>
      <c r="P217" s="149"/>
      <c r="Q217" s="149"/>
      <c r="R217" s="149"/>
      <c r="S217" s="149"/>
      <c r="T217" s="150"/>
      <c r="AT217" s="146" t="s">
        <v>136</v>
      </c>
      <c r="AU217" s="146" t="s">
        <v>77</v>
      </c>
      <c r="AV217" s="12" t="s">
        <v>75</v>
      </c>
      <c r="AW217" s="12" t="s">
        <v>30</v>
      </c>
      <c r="AX217" s="12" t="s">
        <v>70</v>
      </c>
      <c r="AY217" s="146" t="s">
        <v>130</v>
      </c>
    </row>
    <row r="218" spans="1:65" s="12" customFormat="1">
      <c r="B218" s="144"/>
      <c r="D218" s="145" t="s">
        <v>136</v>
      </c>
      <c r="E218" s="146" t="s">
        <v>3</v>
      </c>
      <c r="F218" s="147" t="s">
        <v>673</v>
      </c>
      <c r="H218" s="146" t="s">
        <v>3</v>
      </c>
      <c r="L218" s="144"/>
      <c r="M218" s="148"/>
      <c r="N218" s="149"/>
      <c r="O218" s="149"/>
      <c r="P218" s="149"/>
      <c r="Q218" s="149"/>
      <c r="R218" s="149"/>
      <c r="S218" s="149"/>
      <c r="T218" s="150"/>
      <c r="AT218" s="146" t="s">
        <v>136</v>
      </c>
      <c r="AU218" s="146" t="s">
        <v>77</v>
      </c>
      <c r="AV218" s="12" t="s">
        <v>75</v>
      </c>
      <c r="AW218" s="12" t="s">
        <v>30</v>
      </c>
      <c r="AX218" s="12" t="s">
        <v>70</v>
      </c>
      <c r="AY218" s="146" t="s">
        <v>130</v>
      </c>
    </row>
    <row r="219" spans="1:65" s="13" customFormat="1">
      <c r="B219" s="151"/>
      <c r="D219" s="145" t="s">
        <v>136</v>
      </c>
      <c r="E219" s="152" t="s">
        <v>3</v>
      </c>
      <c r="F219" s="153" t="s">
        <v>674</v>
      </c>
      <c r="H219" s="154">
        <v>6.12</v>
      </c>
      <c r="L219" s="151"/>
      <c r="M219" s="155"/>
      <c r="N219" s="156"/>
      <c r="O219" s="156"/>
      <c r="P219" s="156"/>
      <c r="Q219" s="156"/>
      <c r="R219" s="156"/>
      <c r="S219" s="156"/>
      <c r="T219" s="157"/>
      <c r="AT219" s="152" t="s">
        <v>136</v>
      </c>
      <c r="AU219" s="152" t="s">
        <v>77</v>
      </c>
      <c r="AV219" s="13" t="s">
        <v>77</v>
      </c>
      <c r="AW219" s="13" t="s">
        <v>30</v>
      </c>
      <c r="AX219" s="13" t="s">
        <v>70</v>
      </c>
      <c r="AY219" s="152" t="s">
        <v>130</v>
      </c>
    </row>
    <row r="220" spans="1:65" s="14" customFormat="1">
      <c r="B220" s="158"/>
      <c r="D220" s="145" t="s">
        <v>136</v>
      </c>
      <c r="E220" s="159" t="s">
        <v>3</v>
      </c>
      <c r="F220" s="160" t="s">
        <v>138</v>
      </c>
      <c r="H220" s="161">
        <v>6.12</v>
      </c>
      <c r="L220" s="158"/>
      <c r="M220" s="162"/>
      <c r="N220" s="163"/>
      <c r="O220" s="163"/>
      <c r="P220" s="163"/>
      <c r="Q220" s="163"/>
      <c r="R220" s="163"/>
      <c r="S220" s="163"/>
      <c r="T220" s="164"/>
      <c r="AT220" s="159" t="s">
        <v>136</v>
      </c>
      <c r="AU220" s="159" t="s">
        <v>77</v>
      </c>
      <c r="AV220" s="14" t="s">
        <v>135</v>
      </c>
      <c r="AW220" s="14" t="s">
        <v>30</v>
      </c>
      <c r="AX220" s="14" t="s">
        <v>75</v>
      </c>
      <c r="AY220" s="159" t="s">
        <v>130</v>
      </c>
    </row>
    <row r="221" spans="1:65" s="2" customFormat="1" ht="16.5" customHeight="1">
      <c r="A221" s="296"/>
      <c r="B221" s="131"/>
      <c r="C221" s="168">
        <v>25</v>
      </c>
      <c r="D221" s="168" t="s">
        <v>223</v>
      </c>
      <c r="E221" s="169" t="s">
        <v>675</v>
      </c>
      <c r="F221" s="170" t="s">
        <v>676</v>
      </c>
      <c r="G221" s="171" t="s">
        <v>189</v>
      </c>
      <c r="H221" s="172">
        <v>34.682000000000002</v>
      </c>
      <c r="I221" s="173"/>
      <c r="J221" s="173">
        <f>ROUND(I221*H221,2)</f>
        <v>0</v>
      </c>
      <c r="K221" s="170" t="s">
        <v>190</v>
      </c>
      <c r="L221" s="174"/>
      <c r="M221" s="175" t="s">
        <v>3</v>
      </c>
      <c r="N221" s="176" t="s">
        <v>41</v>
      </c>
      <c r="O221" s="140">
        <v>0</v>
      </c>
      <c r="P221" s="140">
        <f>O221*H221</f>
        <v>0</v>
      </c>
      <c r="Q221" s="140">
        <v>0.03</v>
      </c>
      <c r="R221" s="140">
        <f>Q221*H221</f>
        <v>1.0404599999999999</v>
      </c>
      <c r="S221" s="140">
        <v>0</v>
      </c>
      <c r="T221" s="141">
        <f>S221*H221</f>
        <v>0</v>
      </c>
      <c r="U221" s="296"/>
      <c r="V221" s="296"/>
      <c r="W221" s="296"/>
      <c r="X221" s="296"/>
      <c r="Y221" s="296"/>
      <c r="Z221" s="296"/>
      <c r="AA221" s="296"/>
      <c r="AB221" s="296"/>
      <c r="AC221" s="296"/>
      <c r="AD221" s="296"/>
      <c r="AE221" s="296"/>
      <c r="AR221" s="142" t="s">
        <v>151</v>
      </c>
      <c r="AT221" s="142" t="s">
        <v>223</v>
      </c>
      <c r="AU221" s="142" t="s">
        <v>77</v>
      </c>
      <c r="AY221" s="18" t="s">
        <v>130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8" t="s">
        <v>75</v>
      </c>
      <c r="BK221" s="143">
        <f>ROUND(I221*H221,2)</f>
        <v>0</v>
      </c>
      <c r="BL221" s="18" t="s">
        <v>135</v>
      </c>
      <c r="BM221" s="142" t="s">
        <v>677</v>
      </c>
    </row>
    <row r="222" spans="1:65" s="13" customFormat="1">
      <c r="B222" s="151"/>
      <c r="D222" s="145" t="s">
        <v>136</v>
      </c>
      <c r="E222" s="152" t="s">
        <v>3</v>
      </c>
      <c r="F222" s="153" t="s">
        <v>678</v>
      </c>
      <c r="H222" s="154">
        <v>6.12</v>
      </c>
      <c r="L222" s="151"/>
      <c r="M222" s="155"/>
      <c r="N222" s="156"/>
      <c r="O222" s="156"/>
      <c r="P222" s="156"/>
      <c r="Q222" s="156"/>
      <c r="R222" s="156"/>
      <c r="S222" s="156"/>
      <c r="T222" s="157"/>
      <c r="AT222" s="152" t="s">
        <v>136</v>
      </c>
      <c r="AU222" s="152" t="s">
        <v>77</v>
      </c>
      <c r="AV222" s="13" t="s">
        <v>77</v>
      </c>
      <c r="AW222" s="13" t="s">
        <v>30</v>
      </c>
      <c r="AX222" s="13" t="s">
        <v>75</v>
      </c>
      <c r="AY222" s="152" t="s">
        <v>130</v>
      </c>
    </row>
    <row r="223" spans="1:65" s="13" customFormat="1">
      <c r="B223" s="151"/>
      <c r="D223" s="145" t="s">
        <v>136</v>
      </c>
      <c r="F223" s="153" t="s">
        <v>679</v>
      </c>
      <c r="H223" s="154">
        <v>34.682000000000002</v>
      </c>
      <c r="L223" s="151"/>
      <c r="M223" s="155"/>
      <c r="N223" s="156"/>
      <c r="O223" s="156"/>
      <c r="P223" s="156"/>
      <c r="Q223" s="156"/>
      <c r="R223" s="156"/>
      <c r="S223" s="156"/>
      <c r="T223" s="157"/>
      <c r="AT223" s="152" t="s">
        <v>136</v>
      </c>
      <c r="AU223" s="152" t="s">
        <v>77</v>
      </c>
      <c r="AV223" s="13" t="s">
        <v>77</v>
      </c>
      <c r="AW223" s="13" t="s">
        <v>4</v>
      </c>
      <c r="AX223" s="13" t="s">
        <v>75</v>
      </c>
      <c r="AY223" s="152" t="s">
        <v>130</v>
      </c>
    </row>
    <row r="224" spans="1:65" s="2" customFormat="1" ht="16.5" customHeight="1">
      <c r="A224" s="296"/>
      <c r="B224" s="131"/>
      <c r="C224" s="132">
        <v>26</v>
      </c>
      <c r="D224" s="132" t="s">
        <v>132</v>
      </c>
      <c r="E224" s="133" t="s">
        <v>680</v>
      </c>
      <c r="F224" s="134" t="s">
        <v>681</v>
      </c>
      <c r="G224" s="135" t="s">
        <v>167</v>
      </c>
      <c r="H224" s="136">
        <v>40.04</v>
      </c>
      <c r="I224" s="137"/>
      <c r="J224" s="137">
        <f>ROUND(I224*H224,2)</f>
        <v>0</v>
      </c>
      <c r="K224" s="134" t="s">
        <v>134</v>
      </c>
      <c r="L224" s="31"/>
      <c r="M224" s="138" t="s">
        <v>3</v>
      </c>
      <c r="N224" s="139" t="s">
        <v>41</v>
      </c>
      <c r="O224" s="140">
        <v>0.96499999999999997</v>
      </c>
      <c r="P224" s="140">
        <f>O224*H224</f>
        <v>38.638599999999997</v>
      </c>
      <c r="Q224" s="140">
        <v>0.24127000000000001</v>
      </c>
      <c r="R224" s="140">
        <f>Q224*H224</f>
        <v>9.6604507999999996</v>
      </c>
      <c r="S224" s="140">
        <v>0</v>
      </c>
      <c r="T224" s="141">
        <f>S224*H224</f>
        <v>0</v>
      </c>
      <c r="U224" s="296"/>
      <c r="V224" s="296"/>
      <c r="W224" s="296"/>
      <c r="X224" s="296"/>
      <c r="Y224" s="296"/>
      <c r="Z224" s="296"/>
      <c r="AA224" s="296"/>
      <c r="AB224" s="296"/>
      <c r="AC224" s="296"/>
      <c r="AD224" s="296"/>
      <c r="AE224" s="296"/>
      <c r="AR224" s="142" t="s">
        <v>135</v>
      </c>
      <c r="AT224" s="142" t="s">
        <v>132</v>
      </c>
      <c r="AU224" s="142" t="s">
        <v>77</v>
      </c>
      <c r="AY224" s="18" t="s">
        <v>130</v>
      </c>
      <c r="BE224" s="143">
        <f>IF(N224="základní",J224,0)</f>
        <v>0</v>
      </c>
      <c r="BF224" s="143">
        <f>IF(N224="snížená",J224,0)</f>
        <v>0</v>
      </c>
      <c r="BG224" s="143">
        <f>IF(N224="zákl. přenesená",J224,0)</f>
        <v>0</v>
      </c>
      <c r="BH224" s="143">
        <f>IF(N224="sníž. přenesená",J224,0)</f>
        <v>0</v>
      </c>
      <c r="BI224" s="143">
        <f>IF(N224="nulová",J224,0)</f>
        <v>0</v>
      </c>
      <c r="BJ224" s="18" t="s">
        <v>75</v>
      </c>
      <c r="BK224" s="143">
        <f>ROUND(I224*H224,2)</f>
        <v>0</v>
      </c>
      <c r="BL224" s="18" t="s">
        <v>135</v>
      </c>
      <c r="BM224" s="142" t="s">
        <v>682</v>
      </c>
    </row>
    <row r="225" spans="1:65" s="12" customFormat="1">
      <c r="B225" s="144"/>
      <c r="D225" s="145" t="s">
        <v>136</v>
      </c>
      <c r="E225" s="146" t="s">
        <v>3</v>
      </c>
      <c r="F225" s="147" t="s">
        <v>235</v>
      </c>
      <c r="H225" s="146" t="s">
        <v>3</v>
      </c>
      <c r="L225" s="144"/>
      <c r="M225" s="148"/>
      <c r="N225" s="149"/>
      <c r="O225" s="149"/>
      <c r="P225" s="149"/>
      <c r="Q225" s="149"/>
      <c r="R225" s="149"/>
      <c r="S225" s="149"/>
      <c r="T225" s="150"/>
      <c r="AT225" s="146" t="s">
        <v>136</v>
      </c>
      <c r="AU225" s="146" t="s">
        <v>77</v>
      </c>
      <c r="AV225" s="12" t="s">
        <v>75</v>
      </c>
      <c r="AW225" s="12" t="s">
        <v>30</v>
      </c>
      <c r="AX225" s="12" t="s">
        <v>70</v>
      </c>
      <c r="AY225" s="146" t="s">
        <v>130</v>
      </c>
    </row>
    <row r="226" spans="1:65" s="12" customFormat="1">
      <c r="B226" s="144"/>
      <c r="D226" s="145" t="s">
        <v>136</v>
      </c>
      <c r="E226" s="146" t="s">
        <v>3</v>
      </c>
      <c r="F226" s="147" t="s">
        <v>673</v>
      </c>
      <c r="H226" s="146" t="s">
        <v>3</v>
      </c>
      <c r="L226" s="144"/>
      <c r="M226" s="148"/>
      <c r="N226" s="149"/>
      <c r="O226" s="149"/>
      <c r="P226" s="149"/>
      <c r="Q226" s="149"/>
      <c r="R226" s="149"/>
      <c r="S226" s="149"/>
      <c r="T226" s="150"/>
      <c r="AT226" s="146" t="s">
        <v>136</v>
      </c>
      <c r="AU226" s="146" t="s">
        <v>77</v>
      </c>
      <c r="AV226" s="12" t="s">
        <v>75</v>
      </c>
      <c r="AW226" s="12" t="s">
        <v>30</v>
      </c>
      <c r="AX226" s="12" t="s">
        <v>70</v>
      </c>
      <c r="AY226" s="146" t="s">
        <v>130</v>
      </c>
    </row>
    <row r="227" spans="1:65" s="13" customFormat="1">
      <c r="B227" s="151"/>
      <c r="D227" s="145" t="s">
        <v>136</v>
      </c>
      <c r="E227" s="152" t="s">
        <v>3</v>
      </c>
      <c r="F227" s="153" t="s">
        <v>683</v>
      </c>
      <c r="H227" s="154">
        <v>37.520000000000003</v>
      </c>
      <c r="L227" s="151"/>
      <c r="M227" s="155"/>
      <c r="N227" s="156"/>
      <c r="O227" s="156"/>
      <c r="P227" s="156"/>
      <c r="Q227" s="156"/>
      <c r="R227" s="156"/>
      <c r="S227" s="156"/>
      <c r="T227" s="157"/>
      <c r="AT227" s="152" t="s">
        <v>136</v>
      </c>
      <c r="AU227" s="152" t="s">
        <v>77</v>
      </c>
      <c r="AV227" s="13" t="s">
        <v>77</v>
      </c>
      <c r="AW227" s="13" t="s">
        <v>30</v>
      </c>
      <c r="AX227" s="13" t="s">
        <v>70</v>
      </c>
      <c r="AY227" s="152" t="s">
        <v>130</v>
      </c>
    </row>
    <row r="228" spans="1:65" s="13" customFormat="1">
      <c r="B228" s="151"/>
      <c r="D228" s="145" t="s">
        <v>136</v>
      </c>
      <c r="E228" s="152" t="s">
        <v>3</v>
      </c>
      <c r="F228" s="153" t="s">
        <v>684</v>
      </c>
      <c r="H228" s="154">
        <v>2.52</v>
      </c>
      <c r="L228" s="151"/>
      <c r="M228" s="155"/>
      <c r="N228" s="156"/>
      <c r="O228" s="156"/>
      <c r="P228" s="156"/>
      <c r="Q228" s="156"/>
      <c r="R228" s="156"/>
      <c r="S228" s="156"/>
      <c r="T228" s="157"/>
      <c r="AT228" s="152" t="s">
        <v>136</v>
      </c>
      <c r="AU228" s="152" t="s">
        <v>77</v>
      </c>
      <c r="AV228" s="13" t="s">
        <v>77</v>
      </c>
      <c r="AW228" s="13" t="s">
        <v>30</v>
      </c>
      <c r="AX228" s="13" t="s">
        <v>70</v>
      </c>
      <c r="AY228" s="152" t="s">
        <v>130</v>
      </c>
    </row>
    <row r="229" spans="1:65" s="14" customFormat="1">
      <c r="B229" s="158"/>
      <c r="D229" s="145" t="s">
        <v>136</v>
      </c>
      <c r="E229" s="159" t="s">
        <v>3</v>
      </c>
      <c r="F229" s="160" t="s">
        <v>138</v>
      </c>
      <c r="H229" s="161">
        <v>40.04</v>
      </c>
      <c r="L229" s="158"/>
      <c r="M229" s="162"/>
      <c r="N229" s="163"/>
      <c r="O229" s="163"/>
      <c r="P229" s="163"/>
      <c r="Q229" s="163"/>
      <c r="R229" s="163"/>
      <c r="S229" s="163"/>
      <c r="T229" s="164"/>
      <c r="AT229" s="159" t="s">
        <v>136</v>
      </c>
      <c r="AU229" s="159" t="s">
        <v>77</v>
      </c>
      <c r="AV229" s="14" t="s">
        <v>135</v>
      </c>
      <c r="AW229" s="14" t="s">
        <v>30</v>
      </c>
      <c r="AX229" s="14" t="s">
        <v>75</v>
      </c>
      <c r="AY229" s="159" t="s">
        <v>130</v>
      </c>
    </row>
    <row r="230" spans="1:65" s="2" customFormat="1" ht="16.5" customHeight="1">
      <c r="A230" s="296"/>
      <c r="B230" s="131"/>
      <c r="C230" s="168">
        <v>27</v>
      </c>
      <c r="D230" s="168" t="s">
        <v>223</v>
      </c>
      <c r="E230" s="169" t="s">
        <v>685</v>
      </c>
      <c r="F230" s="170" t="s">
        <v>686</v>
      </c>
      <c r="G230" s="171" t="s">
        <v>189</v>
      </c>
      <c r="H230" s="172">
        <v>14.281000000000001</v>
      </c>
      <c r="I230" s="173"/>
      <c r="J230" s="173">
        <f>ROUND(I230*H230,2)</f>
        <v>0</v>
      </c>
      <c r="K230" s="170" t="s">
        <v>190</v>
      </c>
      <c r="L230" s="174"/>
      <c r="M230" s="175" t="s">
        <v>3</v>
      </c>
      <c r="N230" s="176" t="s">
        <v>41</v>
      </c>
      <c r="O230" s="140">
        <v>0</v>
      </c>
      <c r="P230" s="140">
        <f>O230*H230</f>
        <v>0</v>
      </c>
      <c r="Q230" s="140">
        <v>3.2500000000000001E-2</v>
      </c>
      <c r="R230" s="140">
        <f>Q230*H230</f>
        <v>0.46413250000000006</v>
      </c>
      <c r="S230" s="140">
        <v>0</v>
      </c>
      <c r="T230" s="141">
        <f>S230*H230</f>
        <v>0</v>
      </c>
      <c r="U230" s="296"/>
      <c r="V230" s="296"/>
      <c r="W230" s="296"/>
      <c r="X230" s="296"/>
      <c r="Y230" s="296"/>
      <c r="Z230" s="296"/>
      <c r="AA230" s="296"/>
      <c r="AB230" s="296"/>
      <c r="AC230" s="296"/>
      <c r="AD230" s="296"/>
      <c r="AE230" s="296"/>
      <c r="AR230" s="142" t="s">
        <v>151</v>
      </c>
      <c r="AT230" s="142" t="s">
        <v>223</v>
      </c>
      <c r="AU230" s="142" t="s">
        <v>77</v>
      </c>
      <c r="AY230" s="18" t="s">
        <v>130</v>
      </c>
      <c r="BE230" s="143">
        <f>IF(N230="základní",J230,0)</f>
        <v>0</v>
      </c>
      <c r="BF230" s="143">
        <f>IF(N230="snížená",J230,0)</f>
        <v>0</v>
      </c>
      <c r="BG230" s="143">
        <f>IF(N230="zákl. přenesená",J230,0)</f>
        <v>0</v>
      </c>
      <c r="BH230" s="143">
        <f>IF(N230="sníž. přenesená",J230,0)</f>
        <v>0</v>
      </c>
      <c r="BI230" s="143">
        <f>IF(N230="nulová",J230,0)</f>
        <v>0</v>
      </c>
      <c r="BJ230" s="18" t="s">
        <v>75</v>
      </c>
      <c r="BK230" s="143">
        <f>ROUND(I230*H230,2)</f>
        <v>0</v>
      </c>
      <c r="BL230" s="18" t="s">
        <v>135</v>
      </c>
      <c r="BM230" s="142" t="s">
        <v>687</v>
      </c>
    </row>
    <row r="231" spans="1:65" s="13" customFormat="1">
      <c r="B231" s="151"/>
      <c r="D231" s="145" t="s">
        <v>136</v>
      </c>
      <c r="E231" s="152" t="s">
        <v>3</v>
      </c>
      <c r="F231" s="153" t="s">
        <v>688</v>
      </c>
      <c r="H231" s="154">
        <v>2.52</v>
      </c>
      <c r="L231" s="151"/>
      <c r="M231" s="155"/>
      <c r="N231" s="156"/>
      <c r="O231" s="156"/>
      <c r="P231" s="156"/>
      <c r="Q231" s="156"/>
      <c r="R231" s="156"/>
      <c r="S231" s="156"/>
      <c r="T231" s="157"/>
      <c r="AT231" s="152" t="s">
        <v>136</v>
      </c>
      <c r="AU231" s="152" t="s">
        <v>77</v>
      </c>
      <c r="AV231" s="13" t="s">
        <v>77</v>
      </c>
      <c r="AW231" s="13" t="s">
        <v>30</v>
      </c>
      <c r="AX231" s="13" t="s">
        <v>75</v>
      </c>
      <c r="AY231" s="152" t="s">
        <v>130</v>
      </c>
    </row>
    <row r="232" spans="1:65" s="13" customFormat="1">
      <c r="B232" s="151"/>
      <c r="D232" s="145" t="s">
        <v>136</v>
      </c>
      <c r="F232" s="153" t="s">
        <v>689</v>
      </c>
      <c r="H232" s="154">
        <v>14.281000000000001</v>
      </c>
      <c r="L232" s="151"/>
      <c r="M232" s="155"/>
      <c r="N232" s="156"/>
      <c r="O232" s="156"/>
      <c r="P232" s="156"/>
      <c r="Q232" s="156"/>
      <c r="R232" s="156"/>
      <c r="S232" s="156"/>
      <c r="T232" s="157"/>
      <c r="AT232" s="152" t="s">
        <v>136</v>
      </c>
      <c r="AU232" s="152" t="s">
        <v>77</v>
      </c>
      <c r="AV232" s="13" t="s">
        <v>77</v>
      </c>
      <c r="AW232" s="13" t="s">
        <v>4</v>
      </c>
      <c r="AX232" s="13" t="s">
        <v>75</v>
      </c>
      <c r="AY232" s="152" t="s">
        <v>130</v>
      </c>
    </row>
    <row r="233" spans="1:65" s="2" customFormat="1" ht="16.5" customHeight="1">
      <c r="A233" s="296"/>
      <c r="B233" s="131"/>
      <c r="C233" s="168">
        <v>28</v>
      </c>
      <c r="D233" s="168" t="s">
        <v>223</v>
      </c>
      <c r="E233" s="169" t="s">
        <v>690</v>
      </c>
      <c r="F233" s="170" t="s">
        <v>691</v>
      </c>
      <c r="G233" s="171" t="s">
        <v>189</v>
      </c>
      <c r="H233" s="172">
        <v>239.19</v>
      </c>
      <c r="I233" s="173"/>
      <c r="J233" s="173">
        <f>ROUND(I233*H233,2)</f>
        <v>0</v>
      </c>
      <c r="K233" s="170" t="s">
        <v>190</v>
      </c>
      <c r="L233" s="174"/>
      <c r="M233" s="175" t="s">
        <v>3</v>
      </c>
      <c r="N233" s="176" t="s">
        <v>41</v>
      </c>
      <c r="O233" s="140">
        <v>0</v>
      </c>
      <c r="P233" s="140">
        <f>O233*H233</f>
        <v>0</v>
      </c>
      <c r="Q233" s="140">
        <v>0.05</v>
      </c>
      <c r="R233" s="140">
        <f>Q233*H233</f>
        <v>11.9595</v>
      </c>
      <c r="S233" s="140">
        <v>0</v>
      </c>
      <c r="T233" s="141">
        <f>S233*H233</f>
        <v>0</v>
      </c>
      <c r="U233" s="296"/>
      <c r="V233" s="296"/>
      <c r="W233" s="296"/>
      <c r="X233" s="296"/>
      <c r="Y233" s="296"/>
      <c r="Z233" s="296"/>
      <c r="AA233" s="296"/>
      <c r="AB233" s="296"/>
      <c r="AC233" s="296"/>
      <c r="AD233" s="296"/>
      <c r="AE233" s="296"/>
      <c r="AR233" s="142" t="s">
        <v>151</v>
      </c>
      <c r="AT233" s="142" t="s">
        <v>223</v>
      </c>
      <c r="AU233" s="142" t="s">
        <v>77</v>
      </c>
      <c r="AY233" s="18" t="s">
        <v>130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8" t="s">
        <v>75</v>
      </c>
      <c r="BK233" s="143">
        <f>ROUND(I233*H233,2)</f>
        <v>0</v>
      </c>
      <c r="BL233" s="18" t="s">
        <v>135</v>
      </c>
      <c r="BM233" s="142" t="s">
        <v>692</v>
      </c>
    </row>
    <row r="234" spans="1:65" s="13" customFormat="1">
      <c r="B234" s="151"/>
      <c r="D234" s="145" t="s">
        <v>136</v>
      </c>
      <c r="E234" s="152" t="s">
        <v>3</v>
      </c>
      <c r="F234" s="153" t="s">
        <v>693</v>
      </c>
      <c r="H234" s="154">
        <v>37.520000000000003</v>
      </c>
      <c r="L234" s="151"/>
      <c r="M234" s="155"/>
      <c r="N234" s="156"/>
      <c r="O234" s="156"/>
      <c r="P234" s="156"/>
      <c r="Q234" s="156"/>
      <c r="R234" s="156"/>
      <c r="S234" s="156"/>
      <c r="T234" s="157"/>
      <c r="AT234" s="152" t="s">
        <v>136</v>
      </c>
      <c r="AU234" s="152" t="s">
        <v>77</v>
      </c>
      <c r="AV234" s="13" t="s">
        <v>77</v>
      </c>
      <c r="AW234" s="13" t="s">
        <v>30</v>
      </c>
      <c r="AX234" s="13" t="s">
        <v>75</v>
      </c>
      <c r="AY234" s="152" t="s">
        <v>130</v>
      </c>
    </row>
    <row r="235" spans="1:65" s="13" customFormat="1">
      <c r="B235" s="151"/>
      <c r="D235" s="145" t="s">
        <v>136</v>
      </c>
      <c r="F235" s="153" t="s">
        <v>694</v>
      </c>
      <c r="H235" s="154">
        <v>239.19</v>
      </c>
      <c r="L235" s="151"/>
      <c r="M235" s="155"/>
      <c r="N235" s="156"/>
      <c r="O235" s="156"/>
      <c r="P235" s="156"/>
      <c r="Q235" s="156"/>
      <c r="R235" s="156"/>
      <c r="S235" s="156"/>
      <c r="T235" s="157"/>
      <c r="AT235" s="152" t="s">
        <v>136</v>
      </c>
      <c r="AU235" s="152" t="s">
        <v>77</v>
      </c>
      <c r="AV235" s="13" t="s">
        <v>77</v>
      </c>
      <c r="AW235" s="13" t="s">
        <v>4</v>
      </c>
      <c r="AX235" s="13" t="s">
        <v>75</v>
      </c>
      <c r="AY235" s="152" t="s">
        <v>130</v>
      </c>
    </row>
    <row r="236" spans="1:65" s="2" customFormat="1" ht="16.5" customHeight="1">
      <c r="A236" s="296"/>
      <c r="B236" s="131"/>
      <c r="C236" s="132">
        <v>29</v>
      </c>
      <c r="D236" s="132" t="s">
        <v>132</v>
      </c>
      <c r="E236" s="133" t="s">
        <v>696</v>
      </c>
      <c r="F236" s="134" t="s">
        <v>697</v>
      </c>
      <c r="G236" s="135" t="s">
        <v>133</v>
      </c>
      <c r="H236" s="136">
        <v>794.93</v>
      </c>
      <c r="I236" s="137"/>
      <c r="J236" s="137">
        <f>ROUND(I236*H236,2)</f>
        <v>0</v>
      </c>
      <c r="K236" s="134" t="s">
        <v>134</v>
      </c>
      <c r="L236" s="31"/>
      <c r="M236" s="138" t="s">
        <v>3</v>
      </c>
      <c r="N236" s="139" t="s">
        <v>41</v>
      </c>
      <c r="O236" s="140">
        <v>2.5999999999999999E-2</v>
      </c>
      <c r="P236" s="140">
        <f>O236*H236</f>
        <v>20.668179999999996</v>
      </c>
      <c r="Q236" s="140">
        <v>0</v>
      </c>
      <c r="R236" s="140">
        <f>Q236*H236</f>
        <v>0</v>
      </c>
      <c r="S236" s="140">
        <v>0</v>
      </c>
      <c r="T236" s="141">
        <f>S236*H236</f>
        <v>0</v>
      </c>
      <c r="U236" s="296"/>
      <c r="V236" s="296"/>
      <c r="W236" s="296"/>
      <c r="X236" s="296"/>
      <c r="Y236" s="296"/>
      <c r="Z236" s="296"/>
      <c r="AA236" s="296"/>
      <c r="AB236" s="296"/>
      <c r="AC236" s="296"/>
      <c r="AD236" s="296"/>
      <c r="AE236" s="296"/>
      <c r="AR236" s="142" t="s">
        <v>135</v>
      </c>
      <c r="AT236" s="142" t="s">
        <v>132</v>
      </c>
      <c r="AU236" s="142" t="s">
        <v>77</v>
      </c>
      <c r="AY236" s="18" t="s">
        <v>130</v>
      </c>
      <c r="BE236" s="143">
        <f>IF(N236="základní",J236,0)</f>
        <v>0</v>
      </c>
      <c r="BF236" s="143">
        <f>IF(N236="snížená",J236,0)</f>
        <v>0</v>
      </c>
      <c r="BG236" s="143">
        <f>IF(N236="zákl. přenesená",J236,0)</f>
        <v>0</v>
      </c>
      <c r="BH236" s="143">
        <f>IF(N236="sníž. přenesená",J236,0)</f>
        <v>0</v>
      </c>
      <c r="BI236" s="143">
        <f>IF(N236="nulová",J236,0)</f>
        <v>0</v>
      </c>
      <c r="BJ236" s="18" t="s">
        <v>75</v>
      </c>
      <c r="BK236" s="143">
        <f>ROUND(I236*H236,2)</f>
        <v>0</v>
      </c>
      <c r="BL236" s="18" t="s">
        <v>135</v>
      </c>
      <c r="BM236" s="142" t="s">
        <v>698</v>
      </c>
    </row>
    <row r="237" spans="1:65" s="12" customFormat="1">
      <c r="B237" s="144"/>
      <c r="D237" s="145" t="s">
        <v>136</v>
      </c>
      <c r="E237" s="146" t="s">
        <v>3</v>
      </c>
      <c r="F237" s="147" t="s">
        <v>624</v>
      </c>
      <c r="H237" s="146" t="s">
        <v>3</v>
      </c>
      <c r="L237" s="144"/>
      <c r="M237" s="148"/>
      <c r="N237" s="149"/>
      <c r="O237" s="149"/>
      <c r="P237" s="149"/>
      <c r="Q237" s="149"/>
      <c r="R237" s="149"/>
      <c r="S237" s="149"/>
      <c r="T237" s="150"/>
      <c r="AT237" s="146" t="s">
        <v>136</v>
      </c>
      <c r="AU237" s="146" t="s">
        <v>77</v>
      </c>
      <c r="AV237" s="12" t="s">
        <v>75</v>
      </c>
      <c r="AW237" s="12" t="s">
        <v>30</v>
      </c>
      <c r="AX237" s="12" t="s">
        <v>70</v>
      </c>
      <c r="AY237" s="146" t="s">
        <v>130</v>
      </c>
    </row>
    <row r="238" spans="1:65" s="12" customFormat="1">
      <c r="B238" s="144"/>
      <c r="D238" s="145" t="s">
        <v>136</v>
      </c>
      <c r="E238" s="146" t="s">
        <v>3</v>
      </c>
      <c r="F238" s="147" t="s">
        <v>235</v>
      </c>
      <c r="H238" s="146" t="s">
        <v>3</v>
      </c>
      <c r="L238" s="144"/>
      <c r="M238" s="148"/>
      <c r="N238" s="149"/>
      <c r="O238" s="149"/>
      <c r="P238" s="149"/>
      <c r="Q238" s="149"/>
      <c r="R238" s="149"/>
      <c r="S238" s="149"/>
      <c r="T238" s="150"/>
      <c r="AT238" s="146" t="s">
        <v>136</v>
      </c>
      <c r="AU238" s="146" t="s">
        <v>77</v>
      </c>
      <c r="AV238" s="12" t="s">
        <v>75</v>
      </c>
      <c r="AW238" s="12" t="s">
        <v>30</v>
      </c>
      <c r="AX238" s="12" t="s">
        <v>70</v>
      </c>
      <c r="AY238" s="146" t="s">
        <v>130</v>
      </c>
    </row>
    <row r="239" spans="1:65" s="12" customFormat="1">
      <c r="B239" s="144"/>
      <c r="D239" s="145" t="s">
        <v>136</v>
      </c>
      <c r="E239" s="146" t="s">
        <v>3</v>
      </c>
      <c r="F239" s="147" t="s">
        <v>625</v>
      </c>
      <c r="H239" s="146" t="s">
        <v>3</v>
      </c>
      <c r="L239" s="144"/>
      <c r="M239" s="148"/>
      <c r="N239" s="149"/>
      <c r="O239" s="149"/>
      <c r="P239" s="149"/>
      <c r="Q239" s="149"/>
      <c r="R239" s="149"/>
      <c r="S239" s="149"/>
      <c r="T239" s="150"/>
      <c r="AT239" s="146" t="s">
        <v>136</v>
      </c>
      <c r="AU239" s="146" t="s">
        <v>77</v>
      </c>
      <c r="AV239" s="12" t="s">
        <v>75</v>
      </c>
      <c r="AW239" s="12" t="s">
        <v>30</v>
      </c>
      <c r="AX239" s="12" t="s">
        <v>70</v>
      </c>
      <c r="AY239" s="146" t="s">
        <v>130</v>
      </c>
    </row>
    <row r="240" spans="1:65" s="13" customFormat="1">
      <c r="B240" s="151"/>
      <c r="D240" s="145" t="s">
        <v>136</v>
      </c>
      <c r="E240" s="152" t="s">
        <v>3</v>
      </c>
      <c r="F240" s="153" t="s">
        <v>561</v>
      </c>
      <c r="H240" s="154">
        <v>560.49</v>
      </c>
      <c r="L240" s="151"/>
      <c r="M240" s="155"/>
      <c r="N240" s="156"/>
      <c r="O240" s="156"/>
      <c r="P240" s="156"/>
      <c r="Q240" s="156"/>
      <c r="R240" s="156"/>
      <c r="S240" s="156"/>
      <c r="T240" s="157"/>
      <c r="AT240" s="152" t="s">
        <v>136</v>
      </c>
      <c r="AU240" s="152" t="s">
        <v>77</v>
      </c>
      <c r="AV240" s="13" t="s">
        <v>77</v>
      </c>
      <c r="AW240" s="13" t="s">
        <v>30</v>
      </c>
      <c r="AX240" s="13" t="s">
        <v>70</v>
      </c>
      <c r="AY240" s="152" t="s">
        <v>130</v>
      </c>
    </row>
    <row r="241" spans="1:65" s="13" customFormat="1">
      <c r="B241" s="151"/>
      <c r="D241" s="145" t="s">
        <v>136</v>
      </c>
      <c r="E241" s="152" t="s">
        <v>3</v>
      </c>
      <c r="F241" s="153" t="s">
        <v>580</v>
      </c>
      <c r="H241" s="154">
        <v>5.77</v>
      </c>
      <c r="L241" s="151"/>
      <c r="M241" s="155"/>
      <c r="N241" s="156"/>
      <c r="O241" s="156"/>
      <c r="P241" s="156"/>
      <c r="Q241" s="156"/>
      <c r="R241" s="156"/>
      <c r="S241" s="156"/>
      <c r="T241" s="157"/>
      <c r="AT241" s="152" t="s">
        <v>136</v>
      </c>
      <c r="AU241" s="152" t="s">
        <v>77</v>
      </c>
      <c r="AV241" s="13" t="s">
        <v>77</v>
      </c>
      <c r="AW241" s="13" t="s">
        <v>30</v>
      </c>
      <c r="AX241" s="13" t="s">
        <v>70</v>
      </c>
      <c r="AY241" s="152" t="s">
        <v>130</v>
      </c>
    </row>
    <row r="242" spans="1:65" s="15" customFormat="1">
      <c r="B242" s="189"/>
      <c r="D242" s="145" t="s">
        <v>136</v>
      </c>
      <c r="E242" s="190" t="s">
        <v>3</v>
      </c>
      <c r="F242" s="191" t="s">
        <v>699</v>
      </c>
      <c r="H242" s="192">
        <v>566.26</v>
      </c>
      <c r="L242" s="189"/>
      <c r="M242" s="193"/>
      <c r="N242" s="194"/>
      <c r="O242" s="194"/>
      <c r="P242" s="194"/>
      <c r="Q242" s="194"/>
      <c r="R242" s="194"/>
      <c r="S242" s="194"/>
      <c r="T242" s="195"/>
      <c r="AT242" s="190" t="s">
        <v>136</v>
      </c>
      <c r="AU242" s="190" t="s">
        <v>77</v>
      </c>
      <c r="AV242" s="15" t="s">
        <v>141</v>
      </c>
      <c r="AW242" s="15" t="s">
        <v>30</v>
      </c>
      <c r="AX242" s="15" t="s">
        <v>70</v>
      </c>
      <c r="AY242" s="190" t="s">
        <v>130</v>
      </c>
    </row>
    <row r="243" spans="1:65" s="13" customFormat="1">
      <c r="B243" s="151"/>
      <c r="D243" s="145" t="s">
        <v>136</v>
      </c>
      <c r="E243" s="152" t="s">
        <v>3</v>
      </c>
      <c r="F243" s="153" t="s">
        <v>564</v>
      </c>
      <c r="H243" s="154">
        <v>42.21</v>
      </c>
      <c r="L243" s="151"/>
      <c r="M243" s="155"/>
      <c r="N243" s="156"/>
      <c r="O243" s="156"/>
      <c r="P243" s="156"/>
      <c r="Q243" s="156"/>
      <c r="R243" s="156"/>
      <c r="S243" s="156"/>
      <c r="T243" s="157"/>
      <c r="AT243" s="152" t="s">
        <v>136</v>
      </c>
      <c r="AU243" s="152" t="s">
        <v>77</v>
      </c>
      <c r="AV243" s="13" t="s">
        <v>77</v>
      </c>
      <c r="AW243" s="13" t="s">
        <v>30</v>
      </c>
      <c r="AX243" s="13" t="s">
        <v>70</v>
      </c>
      <c r="AY243" s="152" t="s">
        <v>130</v>
      </c>
    </row>
    <row r="244" spans="1:65" s="15" customFormat="1">
      <c r="B244" s="189"/>
      <c r="D244" s="145" t="s">
        <v>136</v>
      </c>
      <c r="E244" s="190" t="s">
        <v>3</v>
      </c>
      <c r="F244" s="191" t="s">
        <v>700</v>
      </c>
      <c r="H244" s="192">
        <v>42.21</v>
      </c>
      <c r="L244" s="189"/>
      <c r="M244" s="193"/>
      <c r="N244" s="194"/>
      <c r="O244" s="194"/>
      <c r="P244" s="194"/>
      <c r="Q244" s="194"/>
      <c r="R244" s="194"/>
      <c r="S244" s="194"/>
      <c r="T244" s="195"/>
      <c r="AT244" s="190" t="s">
        <v>136</v>
      </c>
      <c r="AU244" s="190" t="s">
        <v>77</v>
      </c>
      <c r="AV244" s="15" t="s">
        <v>141</v>
      </c>
      <c r="AW244" s="15" t="s">
        <v>30</v>
      </c>
      <c r="AX244" s="15" t="s">
        <v>70</v>
      </c>
      <c r="AY244" s="190" t="s">
        <v>130</v>
      </c>
    </row>
    <row r="245" spans="1:65" s="13" customFormat="1">
      <c r="B245" s="151"/>
      <c r="D245" s="145" t="s">
        <v>136</v>
      </c>
      <c r="E245" s="152" t="s">
        <v>3</v>
      </c>
      <c r="F245" s="153" t="s">
        <v>567</v>
      </c>
      <c r="H245" s="154">
        <v>149.19</v>
      </c>
      <c r="L245" s="151"/>
      <c r="M245" s="155"/>
      <c r="N245" s="156"/>
      <c r="O245" s="156"/>
      <c r="P245" s="156"/>
      <c r="Q245" s="156"/>
      <c r="R245" s="156"/>
      <c r="S245" s="156"/>
      <c r="T245" s="157"/>
      <c r="AT245" s="152" t="s">
        <v>136</v>
      </c>
      <c r="AU245" s="152" t="s">
        <v>77</v>
      </c>
      <c r="AV245" s="13" t="s">
        <v>77</v>
      </c>
      <c r="AW245" s="13" t="s">
        <v>30</v>
      </c>
      <c r="AX245" s="13" t="s">
        <v>70</v>
      </c>
      <c r="AY245" s="152" t="s">
        <v>130</v>
      </c>
    </row>
    <row r="246" spans="1:65" s="13" customFormat="1">
      <c r="B246" s="151"/>
      <c r="D246" s="145" t="s">
        <v>136</v>
      </c>
      <c r="E246" s="152" t="s">
        <v>3</v>
      </c>
      <c r="F246" s="153" t="s">
        <v>574</v>
      </c>
      <c r="H246" s="154">
        <v>37.270000000000003</v>
      </c>
      <c r="L246" s="151"/>
      <c r="M246" s="155"/>
      <c r="N246" s="156"/>
      <c r="O246" s="156"/>
      <c r="P246" s="156"/>
      <c r="Q246" s="156"/>
      <c r="R246" s="156"/>
      <c r="S246" s="156"/>
      <c r="T246" s="157"/>
      <c r="AT246" s="152" t="s">
        <v>136</v>
      </c>
      <c r="AU246" s="152" t="s">
        <v>77</v>
      </c>
      <c r="AV246" s="13" t="s">
        <v>77</v>
      </c>
      <c r="AW246" s="13" t="s">
        <v>30</v>
      </c>
      <c r="AX246" s="13" t="s">
        <v>70</v>
      </c>
      <c r="AY246" s="152" t="s">
        <v>130</v>
      </c>
    </row>
    <row r="247" spans="1:65" s="15" customFormat="1">
      <c r="B247" s="189"/>
      <c r="D247" s="145" t="s">
        <v>136</v>
      </c>
      <c r="E247" s="190" t="s">
        <v>3</v>
      </c>
      <c r="F247" s="191" t="s">
        <v>606</v>
      </c>
      <c r="H247" s="192">
        <v>186.46</v>
      </c>
      <c r="L247" s="189"/>
      <c r="M247" s="193"/>
      <c r="N247" s="194"/>
      <c r="O247" s="194"/>
      <c r="P247" s="194"/>
      <c r="Q247" s="194"/>
      <c r="R247" s="194"/>
      <c r="S247" s="194"/>
      <c r="T247" s="195"/>
      <c r="AT247" s="190" t="s">
        <v>136</v>
      </c>
      <c r="AU247" s="190" t="s">
        <v>77</v>
      </c>
      <c r="AV247" s="15" t="s">
        <v>141</v>
      </c>
      <c r="AW247" s="15" t="s">
        <v>30</v>
      </c>
      <c r="AX247" s="15" t="s">
        <v>70</v>
      </c>
      <c r="AY247" s="190" t="s">
        <v>130</v>
      </c>
    </row>
    <row r="248" spans="1:65" s="14" customFormat="1">
      <c r="B248" s="158"/>
      <c r="D248" s="145" t="s">
        <v>136</v>
      </c>
      <c r="E248" s="159" t="s">
        <v>3</v>
      </c>
      <c r="F248" s="160" t="s">
        <v>138</v>
      </c>
      <c r="H248" s="161">
        <v>794.93</v>
      </c>
      <c r="L248" s="158"/>
      <c r="M248" s="162"/>
      <c r="N248" s="163"/>
      <c r="O248" s="163"/>
      <c r="P248" s="163"/>
      <c r="Q248" s="163"/>
      <c r="R248" s="163"/>
      <c r="S248" s="163"/>
      <c r="T248" s="164"/>
      <c r="AT248" s="159" t="s">
        <v>136</v>
      </c>
      <c r="AU248" s="159" t="s">
        <v>77</v>
      </c>
      <c r="AV248" s="14" t="s">
        <v>135</v>
      </c>
      <c r="AW248" s="14" t="s">
        <v>30</v>
      </c>
      <c r="AX248" s="14" t="s">
        <v>75</v>
      </c>
      <c r="AY248" s="159" t="s">
        <v>130</v>
      </c>
    </row>
    <row r="249" spans="1:65" s="2" customFormat="1" ht="16.5" customHeight="1">
      <c r="A249" s="296"/>
      <c r="B249" s="131"/>
      <c r="C249" s="132">
        <v>30</v>
      </c>
      <c r="D249" s="132" t="s">
        <v>132</v>
      </c>
      <c r="E249" s="133" t="s">
        <v>701</v>
      </c>
      <c r="F249" s="134" t="s">
        <v>702</v>
      </c>
      <c r="G249" s="135" t="s">
        <v>133</v>
      </c>
      <c r="H249" s="136">
        <v>1231.57</v>
      </c>
      <c r="I249" s="137"/>
      <c r="J249" s="137">
        <f>ROUND(I249*H249,2)</f>
        <v>0</v>
      </c>
      <c r="K249" s="134" t="s">
        <v>134</v>
      </c>
      <c r="L249" s="31"/>
      <c r="M249" s="138" t="s">
        <v>3</v>
      </c>
      <c r="N249" s="139" t="s">
        <v>41</v>
      </c>
      <c r="O249" s="140">
        <v>2.9000000000000001E-2</v>
      </c>
      <c r="P249" s="140">
        <f>O249*H249</f>
        <v>35.715530000000001</v>
      </c>
      <c r="Q249" s="140">
        <v>0</v>
      </c>
      <c r="R249" s="140">
        <f>Q249*H249</f>
        <v>0</v>
      </c>
      <c r="S249" s="140">
        <v>0</v>
      </c>
      <c r="T249" s="141">
        <f>S249*H249</f>
        <v>0</v>
      </c>
      <c r="U249" s="296"/>
      <c r="V249" s="296"/>
      <c r="W249" s="296"/>
      <c r="X249" s="296"/>
      <c r="Y249" s="296"/>
      <c r="Z249" s="296"/>
      <c r="AA249" s="296"/>
      <c r="AB249" s="296"/>
      <c r="AC249" s="296"/>
      <c r="AD249" s="296"/>
      <c r="AE249" s="296"/>
      <c r="AR249" s="142" t="s">
        <v>135</v>
      </c>
      <c r="AT249" s="142" t="s">
        <v>132</v>
      </c>
      <c r="AU249" s="142" t="s">
        <v>77</v>
      </c>
      <c r="AY249" s="18" t="s">
        <v>130</v>
      </c>
      <c r="BE249" s="143">
        <f>IF(N249="základní",J249,0)</f>
        <v>0</v>
      </c>
      <c r="BF249" s="143">
        <f>IF(N249="snížená",J249,0)</f>
        <v>0</v>
      </c>
      <c r="BG249" s="143">
        <f>IF(N249="zákl. přenesená",J249,0)</f>
        <v>0</v>
      </c>
      <c r="BH249" s="143">
        <f>IF(N249="sníž. přenesená",J249,0)</f>
        <v>0</v>
      </c>
      <c r="BI249" s="143">
        <f>IF(N249="nulová",J249,0)</f>
        <v>0</v>
      </c>
      <c r="BJ249" s="18" t="s">
        <v>75</v>
      </c>
      <c r="BK249" s="143">
        <f>ROUND(I249*H249,2)</f>
        <v>0</v>
      </c>
      <c r="BL249" s="18" t="s">
        <v>135</v>
      </c>
      <c r="BM249" s="142" t="s">
        <v>703</v>
      </c>
    </row>
    <row r="250" spans="1:65" s="12" customFormat="1">
      <c r="B250" s="144"/>
      <c r="D250" s="145" t="s">
        <v>136</v>
      </c>
      <c r="E250" s="146" t="s">
        <v>3</v>
      </c>
      <c r="F250" s="147" t="s">
        <v>624</v>
      </c>
      <c r="H250" s="146" t="s">
        <v>3</v>
      </c>
      <c r="L250" s="144"/>
      <c r="M250" s="148"/>
      <c r="N250" s="149"/>
      <c r="O250" s="149"/>
      <c r="P250" s="149"/>
      <c r="Q250" s="149"/>
      <c r="R250" s="149"/>
      <c r="S250" s="149"/>
      <c r="T250" s="150"/>
      <c r="AT250" s="146" t="s">
        <v>136</v>
      </c>
      <c r="AU250" s="146" t="s">
        <v>77</v>
      </c>
      <c r="AV250" s="12" t="s">
        <v>75</v>
      </c>
      <c r="AW250" s="12" t="s">
        <v>30</v>
      </c>
      <c r="AX250" s="12" t="s">
        <v>70</v>
      </c>
      <c r="AY250" s="146" t="s">
        <v>130</v>
      </c>
    </row>
    <row r="251" spans="1:65" s="12" customFormat="1">
      <c r="B251" s="144"/>
      <c r="D251" s="145" t="s">
        <v>136</v>
      </c>
      <c r="E251" s="146" t="s">
        <v>3</v>
      </c>
      <c r="F251" s="147" t="s">
        <v>235</v>
      </c>
      <c r="H251" s="146" t="s">
        <v>3</v>
      </c>
      <c r="L251" s="144"/>
      <c r="M251" s="148"/>
      <c r="N251" s="149"/>
      <c r="O251" s="149"/>
      <c r="P251" s="149"/>
      <c r="Q251" s="149"/>
      <c r="R251" s="149"/>
      <c r="S251" s="149"/>
      <c r="T251" s="150"/>
      <c r="AT251" s="146" t="s">
        <v>136</v>
      </c>
      <c r="AU251" s="146" t="s">
        <v>77</v>
      </c>
      <c r="AV251" s="12" t="s">
        <v>75</v>
      </c>
      <c r="AW251" s="12" t="s">
        <v>30</v>
      </c>
      <c r="AX251" s="12" t="s">
        <v>70</v>
      </c>
      <c r="AY251" s="146" t="s">
        <v>130</v>
      </c>
    </row>
    <row r="252" spans="1:65" s="12" customFormat="1">
      <c r="B252" s="144"/>
      <c r="D252" s="145" t="s">
        <v>136</v>
      </c>
      <c r="E252" s="146" t="s">
        <v>3</v>
      </c>
      <c r="F252" s="147" t="s">
        <v>625</v>
      </c>
      <c r="H252" s="146" t="s">
        <v>3</v>
      </c>
      <c r="L252" s="144"/>
      <c r="M252" s="148"/>
      <c r="N252" s="149"/>
      <c r="O252" s="149"/>
      <c r="P252" s="149"/>
      <c r="Q252" s="149"/>
      <c r="R252" s="149"/>
      <c r="S252" s="149"/>
      <c r="T252" s="150"/>
      <c r="AT252" s="146" t="s">
        <v>136</v>
      </c>
      <c r="AU252" s="146" t="s">
        <v>77</v>
      </c>
      <c r="AV252" s="12" t="s">
        <v>75</v>
      </c>
      <c r="AW252" s="12" t="s">
        <v>30</v>
      </c>
      <c r="AX252" s="12" t="s">
        <v>70</v>
      </c>
      <c r="AY252" s="146" t="s">
        <v>130</v>
      </c>
    </row>
    <row r="253" spans="1:65" s="13" customFormat="1">
      <c r="B253" s="151"/>
      <c r="D253" s="145" t="s">
        <v>136</v>
      </c>
      <c r="E253" s="152" t="s">
        <v>3</v>
      </c>
      <c r="F253" s="153" t="s">
        <v>549</v>
      </c>
      <c r="H253" s="154">
        <v>794.79</v>
      </c>
      <c r="L253" s="151"/>
      <c r="M253" s="155"/>
      <c r="N253" s="156"/>
      <c r="O253" s="156"/>
      <c r="P253" s="156"/>
      <c r="Q253" s="156"/>
      <c r="R253" s="156"/>
      <c r="S253" s="156"/>
      <c r="T253" s="157"/>
      <c r="AT253" s="152" t="s">
        <v>136</v>
      </c>
      <c r="AU253" s="152" t="s">
        <v>77</v>
      </c>
      <c r="AV253" s="13" t="s">
        <v>77</v>
      </c>
      <c r="AW253" s="13" t="s">
        <v>30</v>
      </c>
      <c r="AX253" s="13" t="s">
        <v>70</v>
      </c>
      <c r="AY253" s="152" t="s">
        <v>130</v>
      </c>
    </row>
    <row r="254" spans="1:65" s="13" customFormat="1">
      <c r="B254" s="151"/>
      <c r="D254" s="145" t="s">
        <v>136</v>
      </c>
      <c r="E254" s="152" t="s">
        <v>3</v>
      </c>
      <c r="F254" s="153" t="s">
        <v>552</v>
      </c>
      <c r="H254" s="154">
        <v>16.27</v>
      </c>
      <c r="L254" s="151"/>
      <c r="M254" s="155"/>
      <c r="N254" s="156"/>
      <c r="O254" s="156"/>
      <c r="P254" s="156"/>
      <c r="Q254" s="156"/>
      <c r="R254" s="156"/>
      <c r="S254" s="156"/>
      <c r="T254" s="157"/>
      <c r="AT254" s="152" t="s">
        <v>136</v>
      </c>
      <c r="AU254" s="152" t="s">
        <v>77</v>
      </c>
      <c r="AV254" s="13" t="s">
        <v>77</v>
      </c>
      <c r="AW254" s="13" t="s">
        <v>30</v>
      </c>
      <c r="AX254" s="13" t="s">
        <v>70</v>
      </c>
      <c r="AY254" s="152" t="s">
        <v>130</v>
      </c>
    </row>
    <row r="255" spans="1:65" s="15" customFormat="1">
      <c r="B255" s="189"/>
      <c r="D255" s="145" t="s">
        <v>136</v>
      </c>
      <c r="E255" s="190" t="s">
        <v>3</v>
      </c>
      <c r="F255" s="191" t="s">
        <v>704</v>
      </c>
      <c r="H255" s="192">
        <v>811.06</v>
      </c>
      <c r="L255" s="189"/>
      <c r="M255" s="193"/>
      <c r="N255" s="194"/>
      <c r="O255" s="194"/>
      <c r="P255" s="194"/>
      <c r="Q255" s="194"/>
      <c r="R255" s="194"/>
      <c r="S255" s="194"/>
      <c r="T255" s="195"/>
      <c r="AT255" s="190" t="s">
        <v>136</v>
      </c>
      <c r="AU255" s="190" t="s">
        <v>77</v>
      </c>
      <c r="AV255" s="15" t="s">
        <v>141</v>
      </c>
      <c r="AW255" s="15" t="s">
        <v>30</v>
      </c>
      <c r="AX255" s="15" t="s">
        <v>70</v>
      </c>
      <c r="AY255" s="190" t="s">
        <v>130</v>
      </c>
    </row>
    <row r="256" spans="1:65" s="13" customFormat="1">
      <c r="B256" s="151"/>
      <c r="D256" s="145" t="s">
        <v>136</v>
      </c>
      <c r="E256" s="152" t="s">
        <v>3</v>
      </c>
      <c r="F256" s="153" t="s">
        <v>555</v>
      </c>
      <c r="H256" s="154">
        <v>415.31</v>
      </c>
      <c r="L256" s="151"/>
      <c r="M256" s="155"/>
      <c r="N256" s="156"/>
      <c r="O256" s="156"/>
      <c r="P256" s="156"/>
      <c r="Q256" s="156"/>
      <c r="R256" s="156"/>
      <c r="S256" s="156"/>
      <c r="T256" s="157"/>
      <c r="AT256" s="152" t="s">
        <v>136</v>
      </c>
      <c r="AU256" s="152" t="s">
        <v>77</v>
      </c>
      <c r="AV256" s="13" t="s">
        <v>77</v>
      </c>
      <c r="AW256" s="13" t="s">
        <v>30</v>
      </c>
      <c r="AX256" s="13" t="s">
        <v>70</v>
      </c>
      <c r="AY256" s="152" t="s">
        <v>130</v>
      </c>
    </row>
    <row r="257" spans="1:65" s="13" customFormat="1">
      <c r="B257" s="151"/>
      <c r="D257" s="145" t="s">
        <v>136</v>
      </c>
      <c r="E257" s="152" t="s">
        <v>3</v>
      </c>
      <c r="F257" s="153" t="s">
        <v>577</v>
      </c>
      <c r="H257" s="154">
        <v>5.2</v>
      </c>
      <c r="L257" s="151"/>
      <c r="M257" s="155"/>
      <c r="N257" s="156"/>
      <c r="O257" s="156"/>
      <c r="P257" s="156"/>
      <c r="Q257" s="156"/>
      <c r="R257" s="156"/>
      <c r="S257" s="156"/>
      <c r="T257" s="157"/>
      <c r="AT257" s="152" t="s">
        <v>136</v>
      </c>
      <c r="AU257" s="152" t="s">
        <v>77</v>
      </c>
      <c r="AV257" s="13" t="s">
        <v>77</v>
      </c>
      <c r="AW257" s="13" t="s">
        <v>30</v>
      </c>
      <c r="AX257" s="13" t="s">
        <v>70</v>
      </c>
      <c r="AY257" s="152" t="s">
        <v>130</v>
      </c>
    </row>
    <row r="258" spans="1:65" s="15" customFormat="1">
      <c r="B258" s="189"/>
      <c r="D258" s="145" t="s">
        <v>136</v>
      </c>
      <c r="E258" s="190" t="s">
        <v>3</v>
      </c>
      <c r="F258" s="191" t="s">
        <v>705</v>
      </c>
      <c r="H258" s="192">
        <v>420.51</v>
      </c>
      <c r="L258" s="189"/>
      <c r="M258" s="193"/>
      <c r="N258" s="194"/>
      <c r="O258" s="194"/>
      <c r="P258" s="194"/>
      <c r="Q258" s="194"/>
      <c r="R258" s="194"/>
      <c r="S258" s="194"/>
      <c r="T258" s="195"/>
      <c r="AT258" s="190" t="s">
        <v>136</v>
      </c>
      <c r="AU258" s="190" t="s">
        <v>77</v>
      </c>
      <c r="AV258" s="15" t="s">
        <v>141</v>
      </c>
      <c r="AW258" s="15" t="s">
        <v>30</v>
      </c>
      <c r="AX258" s="15" t="s">
        <v>70</v>
      </c>
      <c r="AY258" s="190" t="s">
        <v>130</v>
      </c>
    </row>
    <row r="259" spans="1:65" s="14" customFormat="1">
      <c r="B259" s="158"/>
      <c r="D259" s="145" t="s">
        <v>136</v>
      </c>
      <c r="E259" s="159" t="s">
        <v>3</v>
      </c>
      <c r="F259" s="160" t="s">
        <v>138</v>
      </c>
      <c r="H259" s="161">
        <v>1231.57</v>
      </c>
      <c r="L259" s="158"/>
      <c r="M259" s="162"/>
      <c r="N259" s="163"/>
      <c r="O259" s="163"/>
      <c r="P259" s="163"/>
      <c r="Q259" s="163"/>
      <c r="R259" s="163"/>
      <c r="S259" s="163"/>
      <c r="T259" s="164"/>
      <c r="AT259" s="159" t="s">
        <v>136</v>
      </c>
      <c r="AU259" s="159" t="s">
        <v>77</v>
      </c>
      <c r="AV259" s="14" t="s">
        <v>135</v>
      </c>
      <c r="AW259" s="14" t="s">
        <v>30</v>
      </c>
      <c r="AX259" s="14" t="s">
        <v>75</v>
      </c>
      <c r="AY259" s="159" t="s">
        <v>130</v>
      </c>
    </row>
    <row r="260" spans="1:65" s="2" customFormat="1" ht="24">
      <c r="A260" s="296"/>
      <c r="B260" s="131"/>
      <c r="C260" s="132">
        <v>31</v>
      </c>
      <c r="D260" s="132" t="s">
        <v>132</v>
      </c>
      <c r="E260" s="133" t="s">
        <v>706</v>
      </c>
      <c r="F260" s="134" t="s">
        <v>1484</v>
      </c>
      <c r="G260" s="135" t="s">
        <v>133</v>
      </c>
      <c r="H260" s="136">
        <v>811.06</v>
      </c>
      <c r="I260" s="137"/>
      <c r="J260" s="137">
        <f>ROUND(I260*H260,2)</f>
        <v>0</v>
      </c>
      <c r="K260" s="134" t="s">
        <v>134</v>
      </c>
      <c r="L260" s="31"/>
      <c r="M260" s="138" t="s">
        <v>3</v>
      </c>
      <c r="N260" s="139" t="s">
        <v>41</v>
      </c>
      <c r="O260" s="140">
        <v>5.6000000000000001E-2</v>
      </c>
      <c r="P260" s="140">
        <f>O260*H260</f>
        <v>45.419359999999998</v>
      </c>
      <c r="Q260" s="140">
        <v>0</v>
      </c>
      <c r="R260" s="140">
        <f>Q260*H260</f>
        <v>0</v>
      </c>
      <c r="S260" s="140">
        <v>0</v>
      </c>
      <c r="T260" s="141">
        <f>S260*H260</f>
        <v>0</v>
      </c>
      <c r="U260" s="296"/>
      <c r="V260" s="296"/>
      <c r="W260" s="296"/>
      <c r="X260" s="296"/>
      <c r="Y260" s="296"/>
      <c r="Z260" s="296"/>
      <c r="AA260" s="296"/>
      <c r="AB260" s="296"/>
      <c r="AC260" s="296"/>
      <c r="AD260" s="296"/>
      <c r="AE260" s="296"/>
      <c r="AR260" s="142" t="s">
        <v>135</v>
      </c>
      <c r="AT260" s="142" t="s">
        <v>132</v>
      </c>
      <c r="AU260" s="142" t="s">
        <v>77</v>
      </c>
      <c r="AY260" s="18" t="s">
        <v>130</v>
      </c>
      <c r="BE260" s="143">
        <f>IF(N260="základní",J260,0)</f>
        <v>0</v>
      </c>
      <c r="BF260" s="143">
        <f>IF(N260="snížená",J260,0)</f>
        <v>0</v>
      </c>
      <c r="BG260" s="143">
        <f>IF(N260="zákl. přenesená",J260,0)</f>
        <v>0</v>
      </c>
      <c r="BH260" s="143">
        <f>IF(N260="sníž. přenesená",J260,0)</f>
        <v>0</v>
      </c>
      <c r="BI260" s="143">
        <f>IF(N260="nulová",J260,0)</f>
        <v>0</v>
      </c>
      <c r="BJ260" s="18" t="s">
        <v>75</v>
      </c>
      <c r="BK260" s="143">
        <f>ROUND(I260*H260,2)</f>
        <v>0</v>
      </c>
      <c r="BL260" s="18" t="s">
        <v>135</v>
      </c>
      <c r="BM260" s="142" t="s">
        <v>707</v>
      </c>
    </row>
    <row r="261" spans="1:65" s="12" customFormat="1">
      <c r="B261" s="144"/>
      <c r="D261" s="145" t="s">
        <v>136</v>
      </c>
      <c r="E261" s="146" t="s">
        <v>3</v>
      </c>
      <c r="F261" s="147" t="s">
        <v>624</v>
      </c>
      <c r="H261" s="146" t="s">
        <v>3</v>
      </c>
      <c r="L261" s="144"/>
      <c r="M261" s="148"/>
      <c r="N261" s="149"/>
      <c r="O261" s="149"/>
      <c r="P261" s="149"/>
      <c r="Q261" s="149"/>
      <c r="R261" s="149"/>
      <c r="S261" s="149"/>
      <c r="T261" s="150"/>
      <c r="AT261" s="146" t="s">
        <v>136</v>
      </c>
      <c r="AU261" s="146" t="s">
        <v>77</v>
      </c>
      <c r="AV261" s="12" t="s">
        <v>75</v>
      </c>
      <c r="AW261" s="12" t="s">
        <v>30</v>
      </c>
      <c r="AX261" s="12" t="s">
        <v>70</v>
      </c>
      <c r="AY261" s="146" t="s">
        <v>130</v>
      </c>
    </row>
    <row r="262" spans="1:65" s="12" customFormat="1">
      <c r="B262" s="144"/>
      <c r="D262" s="145" t="s">
        <v>136</v>
      </c>
      <c r="E262" s="146" t="s">
        <v>3</v>
      </c>
      <c r="F262" s="147" t="s">
        <v>235</v>
      </c>
      <c r="H262" s="146" t="s">
        <v>3</v>
      </c>
      <c r="L262" s="144"/>
      <c r="M262" s="148"/>
      <c r="N262" s="149"/>
      <c r="O262" s="149"/>
      <c r="P262" s="149"/>
      <c r="Q262" s="149"/>
      <c r="R262" s="149"/>
      <c r="S262" s="149"/>
      <c r="T262" s="150"/>
      <c r="AT262" s="146" t="s">
        <v>136</v>
      </c>
      <c r="AU262" s="146" t="s">
        <v>77</v>
      </c>
      <c r="AV262" s="12" t="s">
        <v>75</v>
      </c>
      <c r="AW262" s="12" t="s">
        <v>30</v>
      </c>
      <c r="AX262" s="12" t="s">
        <v>70</v>
      </c>
      <c r="AY262" s="146" t="s">
        <v>130</v>
      </c>
    </row>
    <row r="263" spans="1:65" s="12" customFormat="1">
      <c r="B263" s="144"/>
      <c r="D263" s="145" t="s">
        <v>136</v>
      </c>
      <c r="E263" s="146" t="s">
        <v>3</v>
      </c>
      <c r="F263" s="147" t="s">
        <v>625</v>
      </c>
      <c r="H263" s="146" t="s">
        <v>3</v>
      </c>
      <c r="L263" s="144"/>
      <c r="M263" s="148"/>
      <c r="N263" s="149"/>
      <c r="O263" s="149"/>
      <c r="P263" s="149"/>
      <c r="Q263" s="149"/>
      <c r="R263" s="149"/>
      <c r="S263" s="149"/>
      <c r="T263" s="150"/>
      <c r="AT263" s="146" t="s">
        <v>136</v>
      </c>
      <c r="AU263" s="146" t="s">
        <v>77</v>
      </c>
      <c r="AV263" s="12" t="s">
        <v>75</v>
      </c>
      <c r="AW263" s="12" t="s">
        <v>30</v>
      </c>
      <c r="AX263" s="12" t="s">
        <v>70</v>
      </c>
      <c r="AY263" s="146" t="s">
        <v>130</v>
      </c>
    </row>
    <row r="264" spans="1:65" s="13" customFormat="1">
      <c r="B264" s="151"/>
      <c r="D264" s="145" t="s">
        <v>136</v>
      </c>
      <c r="E264" s="152" t="s">
        <v>3</v>
      </c>
      <c r="F264" s="153" t="s">
        <v>549</v>
      </c>
      <c r="H264" s="154">
        <v>794.79</v>
      </c>
      <c r="L264" s="151"/>
      <c r="M264" s="155"/>
      <c r="N264" s="156"/>
      <c r="O264" s="156"/>
      <c r="P264" s="156"/>
      <c r="Q264" s="156"/>
      <c r="R264" s="156"/>
      <c r="S264" s="156"/>
      <c r="T264" s="157"/>
      <c r="AT264" s="152" t="s">
        <v>136</v>
      </c>
      <c r="AU264" s="152" t="s">
        <v>77</v>
      </c>
      <c r="AV264" s="13" t="s">
        <v>77</v>
      </c>
      <c r="AW264" s="13" t="s">
        <v>30</v>
      </c>
      <c r="AX264" s="13" t="s">
        <v>70</v>
      </c>
      <c r="AY264" s="152" t="s">
        <v>130</v>
      </c>
    </row>
    <row r="265" spans="1:65" s="13" customFormat="1">
      <c r="B265" s="151"/>
      <c r="D265" s="145" t="s">
        <v>136</v>
      </c>
      <c r="E265" s="152" t="s">
        <v>3</v>
      </c>
      <c r="F265" s="153" t="s">
        <v>552</v>
      </c>
      <c r="H265" s="154">
        <v>16.27</v>
      </c>
      <c r="L265" s="151"/>
      <c r="M265" s="155"/>
      <c r="N265" s="156"/>
      <c r="O265" s="156"/>
      <c r="P265" s="156"/>
      <c r="Q265" s="156"/>
      <c r="R265" s="156"/>
      <c r="S265" s="156"/>
      <c r="T265" s="157"/>
      <c r="AT265" s="152" t="s">
        <v>136</v>
      </c>
      <c r="AU265" s="152" t="s">
        <v>77</v>
      </c>
      <c r="AV265" s="13" t="s">
        <v>77</v>
      </c>
      <c r="AW265" s="13" t="s">
        <v>30</v>
      </c>
      <c r="AX265" s="13" t="s">
        <v>70</v>
      </c>
      <c r="AY265" s="152" t="s">
        <v>130</v>
      </c>
    </row>
    <row r="266" spans="1:65" s="15" customFormat="1">
      <c r="B266" s="189"/>
      <c r="D266" s="145" t="s">
        <v>136</v>
      </c>
      <c r="E266" s="190" t="s">
        <v>3</v>
      </c>
      <c r="F266" s="191" t="s">
        <v>704</v>
      </c>
      <c r="H266" s="192">
        <v>811.06</v>
      </c>
      <c r="L266" s="189"/>
      <c r="M266" s="193"/>
      <c r="N266" s="194"/>
      <c r="O266" s="194"/>
      <c r="P266" s="194"/>
      <c r="Q266" s="194"/>
      <c r="R266" s="194"/>
      <c r="S266" s="194"/>
      <c r="T266" s="195"/>
      <c r="AT266" s="190" t="s">
        <v>136</v>
      </c>
      <c r="AU266" s="190" t="s">
        <v>77</v>
      </c>
      <c r="AV266" s="15" t="s">
        <v>141</v>
      </c>
      <c r="AW266" s="15" t="s">
        <v>30</v>
      </c>
      <c r="AX266" s="15" t="s">
        <v>70</v>
      </c>
      <c r="AY266" s="190" t="s">
        <v>130</v>
      </c>
    </row>
    <row r="267" spans="1:65" s="14" customFormat="1">
      <c r="B267" s="158"/>
      <c r="D267" s="145" t="s">
        <v>136</v>
      </c>
      <c r="E267" s="159" t="s">
        <v>3</v>
      </c>
      <c r="F267" s="160" t="s">
        <v>138</v>
      </c>
      <c r="H267" s="161">
        <v>811.06</v>
      </c>
      <c r="L267" s="158"/>
      <c r="M267" s="162"/>
      <c r="N267" s="163"/>
      <c r="O267" s="163"/>
      <c r="P267" s="163"/>
      <c r="Q267" s="163"/>
      <c r="R267" s="163"/>
      <c r="S267" s="163"/>
      <c r="T267" s="164"/>
      <c r="AT267" s="159" t="s">
        <v>136</v>
      </c>
      <c r="AU267" s="159" t="s">
        <v>77</v>
      </c>
      <c r="AV267" s="14" t="s">
        <v>135</v>
      </c>
      <c r="AW267" s="14" t="s">
        <v>30</v>
      </c>
      <c r="AX267" s="14" t="s">
        <v>75</v>
      </c>
      <c r="AY267" s="159" t="s">
        <v>130</v>
      </c>
    </row>
    <row r="268" spans="1:65" s="2" customFormat="1" ht="36">
      <c r="A268" s="296"/>
      <c r="B268" s="131"/>
      <c r="C268" s="132">
        <v>32</v>
      </c>
      <c r="D268" s="132" t="s">
        <v>132</v>
      </c>
      <c r="E268" s="133" t="s">
        <v>708</v>
      </c>
      <c r="F268" s="134" t="s">
        <v>709</v>
      </c>
      <c r="G268" s="135" t="s">
        <v>133</v>
      </c>
      <c r="H268" s="136">
        <v>66.760000000000005</v>
      </c>
      <c r="I268" s="137"/>
      <c r="J268" s="137">
        <f>ROUND(I268*H268,2)</f>
        <v>0</v>
      </c>
      <c r="K268" s="134" t="s">
        <v>134</v>
      </c>
      <c r="L268" s="31"/>
      <c r="M268" s="138" t="s">
        <v>3</v>
      </c>
      <c r="N268" s="139" t="s">
        <v>41</v>
      </c>
      <c r="O268" s="140">
        <v>2.1000000000000001E-2</v>
      </c>
      <c r="P268" s="140">
        <f>O268*H268</f>
        <v>1.4019600000000001</v>
      </c>
      <c r="Q268" s="140">
        <v>9.8479999999999998E-2</v>
      </c>
      <c r="R268" s="140">
        <f>Q268*H268</f>
        <v>6.5745248000000007</v>
      </c>
      <c r="S268" s="140">
        <v>0</v>
      </c>
      <c r="T268" s="141">
        <f>S268*H268</f>
        <v>0</v>
      </c>
      <c r="U268" s="296"/>
      <c r="V268" s="296"/>
      <c r="W268" s="296"/>
      <c r="X268" s="296"/>
      <c r="Y268" s="296"/>
      <c r="Z268" s="296"/>
      <c r="AA268" s="296"/>
      <c r="AB268" s="296"/>
      <c r="AC268" s="296"/>
      <c r="AD268" s="296"/>
      <c r="AE268" s="296"/>
      <c r="AR268" s="142" t="s">
        <v>135</v>
      </c>
      <c r="AT268" s="142" t="s">
        <v>132</v>
      </c>
      <c r="AU268" s="142" t="s">
        <v>77</v>
      </c>
      <c r="AY268" s="18" t="s">
        <v>130</v>
      </c>
      <c r="BE268" s="143">
        <f>IF(N268="základní",J268,0)</f>
        <v>0</v>
      </c>
      <c r="BF268" s="143">
        <f>IF(N268="snížená",J268,0)</f>
        <v>0</v>
      </c>
      <c r="BG268" s="143">
        <f>IF(N268="zákl. přenesená",J268,0)</f>
        <v>0</v>
      </c>
      <c r="BH268" s="143">
        <f>IF(N268="sníž. přenesená",J268,0)</f>
        <v>0</v>
      </c>
      <c r="BI268" s="143">
        <f>IF(N268="nulová",J268,0)</f>
        <v>0</v>
      </c>
      <c r="BJ268" s="18" t="s">
        <v>75</v>
      </c>
      <c r="BK268" s="143">
        <f>ROUND(I268*H268,2)</f>
        <v>0</v>
      </c>
      <c r="BL268" s="18" t="s">
        <v>135</v>
      </c>
      <c r="BM268" s="142" t="s">
        <v>710</v>
      </c>
    </row>
    <row r="269" spans="1:65" s="12" customFormat="1">
      <c r="B269" s="144"/>
      <c r="D269" s="145" t="s">
        <v>136</v>
      </c>
      <c r="E269" s="146" t="s">
        <v>3</v>
      </c>
      <c r="F269" s="147" t="s">
        <v>235</v>
      </c>
      <c r="H269" s="146" t="s">
        <v>3</v>
      </c>
      <c r="L269" s="144"/>
      <c r="M269" s="148"/>
      <c r="N269" s="149"/>
      <c r="O269" s="149"/>
      <c r="P269" s="149"/>
      <c r="Q269" s="149"/>
      <c r="R269" s="149"/>
      <c r="S269" s="149"/>
      <c r="T269" s="150"/>
      <c r="AT269" s="146" t="s">
        <v>136</v>
      </c>
      <c r="AU269" s="146" t="s">
        <v>77</v>
      </c>
      <c r="AV269" s="12" t="s">
        <v>75</v>
      </c>
      <c r="AW269" s="12" t="s">
        <v>30</v>
      </c>
      <c r="AX269" s="12" t="s">
        <v>70</v>
      </c>
      <c r="AY269" s="146" t="s">
        <v>130</v>
      </c>
    </row>
    <row r="270" spans="1:65" s="12" customFormat="1">
      <c r="B270" s="144"/>
      <c r="D270" s="145" t="s">
        <v>136</v>
      </c>
      <c r="E270" s="146" t="s">
        <v>3</v>
      </c>
      <c r="F270" s="147" t="s">
        <v>625</v>
      </c>
      <c r="H270" s="146" t="s">
        <v>3</v>
      </c>
      <c r="L270" s="144"/>
      <c r="M270" s="148"/>
      <c r="N270" s="149"/>
      <c r="O270" s="149"/>
      <c r="P270" s="149"/>
      <c r="Q270" s="149"/>
      <c r="R270" s="149"/>
      <c r="S270" s="149"/>
      <c r="T270" s="150"/>
      <c r="AT270" s="146" t="s">
        <v>136</v>
      </c>
      <c r="AU270" s="146" t="s">
        <v>77</v>
      </c>
      <c r="AV270" s="12" t="s">
        <v>75</v>
      </c>
      <c r="AW270" s="12" t="s">
        <v>30</v>
      </c>
      <c r="AX270" s="12" t="s">
        <v>70</v>
      </c>
      <c r="AY270" s="146" t="s">
        <v>130</v>
      </c>
    </row>
    <row r="271" spans="1:65" s="12" customFormat="1">
      <c r="B271" s="144"/>
      <c r="D271" s="145" t="s">
        <v>136</v>
      </c>
      <c r="E271" s="146" t="s">
        <v>3</v>
      </c>
      <c r="F271" s="147" t="s">
        <v>711</v>
      </c>
      <c r="H271" s="146" t="s">
        <v>3</v>
      </c>
      <c r="L271" s="144"/>
      <c r="M271" s="148"/>
      <c r="N271" s="149"/>
      <c r="O271" s="149"/>
      <c r="P271" s="149"/>
      <c r="Q271" s="149"/>
      <c r="R271" s="149"/>
      <c r="S271" s="149"/>
      <c r="T271" s="150"/>
      <c r="AT271" s="146" t="s">
        <v>136</v>
      </c>
      <c r="AU271" s="146" t="s">
        <v>77</v>
      </c>
      <c r="AV271" s="12" t="s">
        <v>75</v>
      </c>
      <c r="AW271" s="12" t="s">
        <v>30</v>
      </c>
      <c r="AX271" s="12" t="s">
        <v>70</v>
      </c>
      <c r="AY271" s="146" t="s">
        <v>130</v>
      </c>
    </row>
    <row r="272" spans="1:65" s="13" customFormat="1">
      <c r="B272" s="151"/>
      <c r="D272" s="145" t="s">
        <v>136</v>
      </c>
      <c r="E272" s="152" t="s">
        <v>3</v>
      </c>
      <c r="F272" s="153" t="s">
        <v>558</v>
      </c>
      <c r="H272" s="154">
        <v>41.1</v>
      </c>
      <c r="L272" s="151"/>
      <c r="M272" s="155"/>
      <c r="N272" s="156"/>
      <c r="O272" s="156"/>
      <c r="P272" s="156"/>
      <c r="Q272" s="156"/>
      <c r="R272" s="156"/>
      <c r="S272" s="156"/>
      <c r="T272" s="157"/>
      <c r="AT272" s="152" t="s">
        <v>136</v>
      </c>
      <c r="AU272" s="152" t="s">
        <v>77</v>
      </c>
      <c r="AV272" s="13" t="s">
        <v>77</v>
      </c>
      <c r="AW272" s="13" t="s">
        <v>30</v>
      </c>
      <c r="AX272" s="13" t="s">
        <v>70</v>
      </c>
      <c r="AY272" s="152" t="s">
        <v>130</v>
      </c>
    </row>
    <row r="273" spans="1:65" s="13" customFormat="1">
      <c r="B273" s="151"/>
      <c r="D273" s="145" t="s">
        <v>136</v>
      </c>
      <c r="E273" s="152" t="s">
        <v>3</v>
      </c>
      <c r="F273" s="153" t="s">
        <v>571</v>
      </c>
      <c r="H273" s="154">
        <v>25.66</v>
      </c>
      <c r="L273" s="151"/>
      <c r="M273" s="155"/>
      <c r="N273" s="156"/>
      <c r="O273" s="156"/>
      <c r="P273" s="156"/>
      <c r="Q273" s="156"/>
      <c r="R273" s="156"/>
      <c r="S273" s="156"/>
      <c r="T273" s="157"/>
      <c r="AT273" s="152" t="s">
        <v>136</v>
      </c>
      <c r="AU273" s="152" t="s">
        <v>77</v>
      </c>
      <c r="AV273" s="13" t="s">
        <v>77</v>
      </c>
      <c r="AW273" s="13" t="s">
        <v>30</v>
      </c>
      <c r="AX273" s="13" t="s">
        <v>70</v>
      </c>
      <c r="AY273" s="152" t="s">
        <v>130</v>
      </c>
    </row>
    <row r="274" spans="1:65" s="14" customFormat="1">
      <c r="B274" s="158"/>
      <c r="D274" s="145" t="s">
        <v>136</v>
      </c>
      <c r="E274" s="159" t="s">
        <v>3</v>
      </c>
      <c r="F274" s="160" t="s">
        <v>138</v>
      </c>
      <c r="H274" s="161">
        <v>66.760000000000005</v>
      </c>
      <c r="L274" s="158"/>
      <c r="M274" s="162"/>
      <c r="N274" s="163"/>
      <c r="O274" s="163"/>
      <c r="P274" s="163"/>
      <c r="Q274" s="163"/>
      <c r="R274" s="163"/>
      <c r="S274" s="163"/>
      <c r="T274" s="164"/>
      <c r="AT274" s="159" t="s">
        <v>136</v>
      </c>
      <c r="AU274" s="159" t="s">
        <v>77</v>
      </c>
      <c r="AV274" s="14" t="s">
        <v>135</v>
      </c>
      <c r="AW274" s="14" t="s">
        <v>30</v>
      </c>
      <c r="AX274" s="14" t="s">
        <v>75</v>
      </c>
      <c r="AY274" s="159" t="s">
        <v>130</v>
      </c>
    </row>
    <row r="275" spans="1:65" s="2" customFormat="1" ht="24">
      <c r="A275" s="296"/>
      <c r="B275" s="131"/>
      <c r="C275" s="132">
        <v>33</v>
      </c>
      <c r="D275" s="132" t="s">
        <v>132</v>
      </c>
      <c r="E275" s="133" t="s">
        <v>712</v>
      </c>
      <c r="F275" s="134" t="s">
        <v>713</v>
      </c>
      <c r="G275" s="135" t="s">
        <v>133</v>
      </c>
      <c r="H275" s="136">
        <v>1840.04</v>
      </c>
      <c r="I275" s="137"/>
      <c r="J275" s="137">
        <f>ROUND(I275*H275,2)</f>
        <v>0</v>
      </c>
      <c r="K275" s="134" t="s">
        <v>134</v>
      </c>
      <c r="L275" s="31"/>
      <c r="M275" s="138" t="s">
        <v>3</v>
      </c>
      <c r="N275" s="139" t="s">
        <v>41</v>
      </c>
      <c r="O275" s="140">
        <v>2.7E-2</v>
      </c>
      <c r="P275" s="140">
        <f>O275*H275</f>
        <v>49.681080000000001</v>
      </c>
      <c r="Q275" s="140">
        <v>0</v>
      </c>
      <c r="R275" s="140">
        <f>Q275*H275</f>
        <v>0</v>
      </c>
      <c r="S275" s="140">
        <v>0</v>
      </c>
      <c r="T275" s="141">
        <f>S275*H275</f>
        <v>0</v>
      </c>
      <c r="U275" s="296"/>
      <c r="V275" s="296"/>
      <c r="W275" s="296"/>
      <c r="X275" s="296"/>
      <c r="Y275" s="296"/>
      <c r="Z275" s="296"/>
      <c r="AA275" s="296"/>
      <c r="AB275" s="296"/>
      <c r="AC275" s="296"/>
      <c r="AD275" s="296"/>
      <c r="AE275" s="296"/>
      <c r="AR275" s="142" t="s">
        <v>135</v>
      </c>
      <c r="AT275" s="142" t="s">
        <v>132</v>
      </c>
      <c r="AU275" s="142" t="s">
        <v>77</v>
      </c>
      <c r="AY275" s="18" t="s">
        <v>130</v>
      </c>
      <c r="BE275" s="143">
        <f>IF(N275="základní",J275,0)</f>
        <v>0</v>
      </c>
      <c r="BF275" s="143">
        <f>IF(N275="snížená",J275,0)</f>
        <v>0</v>
      </c>
      <c r="BG275" s="143">
        <f>IF(N275="zákl. přenesená",J275,0)</f>
        <v>0</v>
      </c>
      <c r="BH275" s="143">
        <f>IF(N275="sníž. přenesená",J275,0)</f>
        <v>0</v>
      </c>
      <c r="BI275" s="143">
        <f>IF(N275="nulová",J275,0)</f>
        <v>0</v>
      </c>
      <c r="BJ275" s="18" t="s">
        <v>75</v>
      </c>
      <c r="BK275" s="143">
        <f>ROUND(I275*H275,2)</f>
        <v>0</v>
      </c>
      <c r="BL275" s="18" t="s">
        <v>135</v>
      </c>
      <c r="BM275" s="142" t="s">
        <v>714</v>
      </c>
    </row>
    <row r="276" spans="1:65" s="12" customFormat="1">
      <c r="B276" s="144"/>
      <c r="D276" s="145" t="s">
        <v>136</v>
      </c>
      <c r="E276" s="146" t="s">
        <v>3</v>
      </c>
      <c r="F276" s="147" t="s">
        <v>624</v>
      </c>
      <c r="H276" s="146" t="s">
        <v>3</v>
      </c>
      <c r="L276" s="144"/>
      <c r="M276" s="148"/>
      <c r="N276" s="149"/>
      <c r="O276" s="149"/>
      <c r="P276" s="149"/>
      <c r="Q276" s="149"/>
      <c r="R276" s="149"/>
      <c r="S276" s="149"/>
      <c r="T276" s="150"/>
      <c r="AT276" s="146" t="s">
        <v>136</v>
      </c>
      <c r="AU276" s="146" t="s">
        <v>77</v>
      </c>
      <c r="AV276" s="12" t="s">
        <v>75</v>
      </c>
      <c r="AW276" s="12" t="s">
        <v>30</v>
      </c>
      <c r="AX276" s="12" t="s">
        <v>70</v>
      </c>
      <c r="AY276" s="146" t="s">
        <v>130</v>
      </c>
    </row>
    <row r="277" spans="1:65" s="12" customFormat="1">
      <c r="B277" s="144"/>
      <c r="D277" s="145" t="s">
        <v>136</v>
      </c>
      <c r="E277" s="146" t="s">
        <v>3</v>
      </c>
      <c r="F277" s="147" t="s">
        <v>235</v>
      </c>
      <c r="H277" s="146" t="s">
        <v>3</v>
      </c>
      <c r="L277" s="144"/>
      <c r="M277" s="148"/>
      <c r="N277" s="149"/>
      <c r="O277" s="149"/>
      <c r="P277" s="149"/>
      <c r="Q277" s="149"/>
      <c r="R277" s="149"/>
      <c r="S277" s="149"/>
      <c r="T277" s="150"/>
      <c r="AT277" s="146" t="s">
        <v>136</v>
      </c>
      <c r="AU277" s="146" t="s">
        <v>77</v>
      </c>
      <c r="AV277" s="12" t="s">
        <v>75</v>
      </c>
      <c r="AW277" s="12" t="s">
        <v>30</v>
      </c>
      <c r="AX277" s="12" t="s">
        <v>70</v>
      </c>
      <c r="AY277" s="146" t="s">
        <v>130</v>
      </c>
    </row>
    <row r="278" spans="1:65" s="12" customFormat="1">
      <c r="B278" s="144"/>
      <c r="D278" s="145" t="s">
        <v>136</v>
      </c>
      <c r="E278" s="146" t="s">
        <v>3</v>
      </c>
      <c r="F278" s="147" t="s">
        <v>625</v>
      </c>
      <c r="H278" s="146" t="s">
        <v>3</v>
      </c>
      <c r="L278" s="144"/>
      <c r="M278" s="148"/>
      <c r="N278" s="149"/>
      <c r="O278" s="149"/>
      <c r="P278" s="149"/>
      <c r="Q278" s="149"/>
      <c r="R278" s="149"/>
      <c r="S278" s="149"/>
      <c r="T278" s="150"/>
      <c r="AT278" s="146" t="s">
        <v>136</v>
      </c>
      <c r="AU278" s="146" t="s">
        <v>77</v>
      </c>
      <c r="AV278" s="12" t="s">
        <v>75</v>
      </c>
      <c r="AW278" s="12" t="s">
        <v>30</v>
      </c>
      <c r="AX278" s="12" t="s">
        <v>70</v>
      </c>
      <c r="AY278" s="146" t="s">
        <v>130</v>
      </c>
    </row>
    <row r="279" spans="1:65" s="13" customFormat="1">
      <c r="B279" s="151"/>
      <c r="D279" s="145" t="s">
        <v>136</v>
      </c>
      <c r="E279" s="152" t="s">
        <v>3</v>
      </c>
      <c r="F279" s="153" t="s">
        <v>549</v>
      </c>
      <c r="H279" s="154">
        <v>794.79</v>
      </c>
      <c r="L279" s="151"/>
      <c r="M279" s="155"/>
      <c r="N279" s="156"/>
      <c r="O279" s="156"/>
      <c r="P279" s="156"/>
      <c r="Q279" s="156"/>
      <c r="R279" s="156"/>
      <c r="S279" s="156"/>
      <c r="T279" s="157"/>
      <c r="AT279" s="152" t="s">
        <v>136</v>
      </c>
      <c r="AU279" s="152" t="s">
        <v>77</v>
      </c>
      <c r="AV279" s="13" t="s">
        <v>77</v>
      </c>
      <c r="AW279" s="13" t="s">
        <v>30</v>
      </c>
      <c r="AX279" s="13" t="s">
        <v>70</v>
      </c>
      <c r="AY279" s="152" t="s">
        <v>130</v>
      </c>
    </row>
    <row r="280" spans="1:65" s="13" customFormat="1">
      <c r="B280" s="151"/>
      <c r="D280" s="145" t="s">
        <v>136</v>
      </c>
      <c r="E280" s="152" t="s">
        <v>3</v>
      </c>
      <c r="F280" s="153" t="s">
        <v>552</v>
      </c>
      <c r="H280" s="154">
        <v>16.27</v>
      </c>
      <c r="L280" s="151"/>
      <c r="M280" s="155"/>
      <c r="N280" s="156"/>
      <c r="O280" s="156"/>
      <c r="P280" s="156"/>
      <c r="Q280" s="156"/>
      <c r="R280" s="156"/>
      <c r="S280" s="156"/>
      <c r="T280" s="157"/>
      <c r="AT280" s="152" t="s">
        <v>136</v>
      </c>
      <c r="AU280" s="152" t="s">
        <v>77</v>
      </c>
      <c r="AV280" s="13" t="s">
        <v>77</v>
      </c>
      <c r="AW280" s="13" t="s">
        <v>30</v>
      </c>
      <c r="AX280" s="13" t="s">
        <v>70</v>
      </c>
      <c r="AY280" s="152" t="s">
        <v>130</v>
      </c>
    </row>
    <row r="281" spans="1:65" s="15" customFormat="1">
      <c r="B281" s="189"/>
      <c r="D281" s="145" t="s">
        <v>136</v>
      </c>
      <c r="E281" s="190" t="s">
        <v>3</v>
      </c>
      <c r="F281" s="191" t="s">
        <v>704</v>
      </c>
      <c r="H281" s="192">
        <v>811.06</v>
      </c>
      <c r="L281" s="189"/>
      <c r="M281" s="193"/>
      <c r="N281" s="194"/>
      <c r="O281" s="194"/>
      <c r="P281" s="194"/>
      <c r="Q281" s="194"/>
      <c r="R281" s="194"/>
      <c r="S281" s="194"/>
      <c r="T281" s="195"/>
      <c r="AT281" s="190" t="s">
        <v>136</v>
      </c>
      <c r="AU281" s="190" t="s">
        <v>77</v>
      </c>
      <c r="AV281" s="15" t="s">
        <v>141</v>
      </c>
      <c r="AW281" s="15" t="s">
        <v>30</v>
      </c>
      <c r="AX281" s="15" t="s">
        <v>70</v>
      </c>
      <c r="AY281" s="190" t="s">
        <v>130</v>
      </c>
    </row>
    <row r="282" spans="1:65" s="13" customFormat="1">
      <c r="B282" s="151"/>
      <c r="D282" s="145" t="s">
        <v>136</v>
      </c>
      <c r="E282" s="152" t="s">
        <v>3</v>
      </c>
      <c r="F282" s="153" t="s">
        <v>555</v>
      </c>
      <c r="H282" s="154">
        <v>415.31</v>
      </c>
      <c r="L282" s="151"/>
      <c r="M282" s="155"/>
      <c r="N282" s="156"/>
      <c r="O282" s="156"/>
      <c r="P282" s="156"/>
      <c r="Q282" s="156"/>
      <c r="R282" s="156"/>
      <c r="S282" s="156"/>
      <c r="T282" s="157"/>
      <c r="AT282" s="152" t="s">
        <v>136</v>
      </c>
      <c r="AU282" s="152" t="s">
        <v>77</v>
      </c>
      <c r="AV282" s="13" t="s">
        <v>77</v>
      </c>
      <c r="AW282" s="13" t="s">
        <v>30</v>
      </c>
      <c r="AX282" s="13" t="s">
        <v>70</v>
      </c>
      <c r="AY282" s="152" t="s">
        <v>130</v>
      </c>
    </row>
    <row r="283" spans="1:65" s="13" customFormat="1">
      <c r="B283" s="151"/>
      <c r="D283" s="145" t="s">
        <v>136</v>
      </c>
      <c r="E283" s="152" t="s">
        <v>3</v>
      </c>
      <c r="F283" s="153" t="s">
        <v>577</v>
      </c>
      <c r="H283" s="154">
        <v>5.2</v>
      </c>
      <c r="L283" s="151"/>
      <c r="M283" s="155"/>
      <c r="N283" s="156"/>
      <c r="O283" s="156"/>
      <c r="P283" s="156"/>
      <c r="Q283" s="156"/>
      <c r="R283" s="156"/>
      <c r="S283" s="156"/>
      <c r="T283" s="157"/>
      <c r="AT283" s="152" t="s">
        <v>136</v>
      </c>
      <c r="AU283" s="152" t="s">
        <v>77</v>
      </c>
      <c r="AV283" s="13" t="s">
        <v>77</v>
      </c>
      <c r="AW283" s="13" t="s">
        <v>30</v>
      </c>
      <c r="AX283" s="13" t="s">
        <v>70</v>
      </c>
      <c r="AY283" s="152" t="s">
        <v>130</v>
      </c>
    </row>
    <row r="284" spans="1:65" s="15" customFormat="1">
      <c r="B284" s="189"/>
      <c r="D284" s="145" t="s">
        <v>136</v>
      </c>
      <c r="E284" s="190" t="s">
        <v>3</v>
      </c>
      <c r="F284" s="191" t="s">
        <v>715</v>
      </c>
      <c r="H284" s="192">
        <v>420.51</v>
      </c>
      <c r="L284" s="189"/>
      <c r="M284" s="193"/>
      <c r="N284" s="194"/>
      <c r="O284" s="194"/>
      <c r="P284" s="194"/>
      <c r="Q284" s="194"/>
      <c r="R284" s="194"/>
      <c r="S284" s="194"/>
      <c r="T284" s="195"/>
      <c r="AT284" s="190" t="s">
        <v>136</v>
      </c>
      <c r="AU284" s="190" t="s">
        <v>77</v>
      </c>
      <c r="AV284" s="15" t="s">
        <v>141</v>
      </c>
      <c r="AW284" s="15" t="s">
        <v>30</v>
      </c>
      <c r="AX284" s="15" t="s">
        <v>70</v>
      </c>
      <c r="AY284" s="190" t="s">
        <v>130</v>
      </c>
    </row>
    <row r="285" spans="1:65" s="13" customFormat="1">
      <c r="B285" s="151"/>
      <c r="D285" s="145" t="s">
        <v>136</v>
      </c>
      <c r="E285" s="152" t="s">
        <v>3</v>
      </c>
      <c r="F285" s="153" t="s">
        <v>561</v>
      </c>
      <c r="H285" s="154">
        <v>560.49</v>
      </c>
      <c r="L285" s="151"/>
      <c r="M285" s="155"/>
      <c r="N285" s="156"/>
      <c r="O285" s="156"/>
      <c r="P285" s="156"/>
      <c r="Q285" s="156"/>
      <c r="R285" s="156"/>
      <c r="S285" s="156"/>
      <c r="T285" s="157"/>
      <c r="AT285" s="152" t="s">
        <v>136</v>
      </c>
      <c r="AU285" s="152" t="s">
        <v>77</v>
      </c>
      <c r="AV285" s="13" t="s">
        <v>77</v>
      </c>
      <c r="AW285" s="13" t="s">
        <v>30</v>
      </c>
      <c r="AX285" s="13" t="s">
        <v>70</v>
      </c>
      <c r="AY285" s="152" t="s">
        <v>130</v>
      </c>
    </row>
    <row r="286" spans="1:65" s="13" customFormat="1">
      <c r="B286" s="151"/>
      <c r="D286" s="145" t="s">
        <v>136</v>
      </c>
      <c r="E286" s="152" t="s">
        <v>3</v>
      </c>
      <c r="F286" s="153" t="s">
        <v>580</v>
      </c>
      <c r="H286" s="154">
        <v>5.77</v>
      </c>
      <c r="L286" s="151"/>
      <c r="M286" s="155"/>
      <c r="N286" s="156"/>
      <c r="O286" s="156"/>
      <c r="P286" s="156"/>
      <c r="Q286" s="156"/>
      <c r="R286" s="156"/>
      <c r="S286" s="156"/>
      <c r="T286" s="157"/>
      <c r="AT286" s="152" t="s">
        <v>136</v>
      </c>
      <c r="AU286" s="152" t="s">
        <v>77</v>
      </c>
      <c r="AV286" s="13" t="s">
        <v>77</v>
      </c>
      <c r="AW286" s="13" t="s">
        <v>30</v>
      </c>
      <c r="AX286" s="13" t="s">
        <v>70</v>
      </c>
      <c r="AY286" s="152" t="s">
        <v>130</v>
      </c>
    </row>
    <row r="287" spans="1:65" s="15" customFormat="1">
      <c r="B287" s="189"/>
      <c r="D287" s="145" t="s">
        <v>136</v>
      </c>
      <c r="E287" s="190" t="s">
        <v>3</v>
      </c>
      <c r="F287" s="191" t="s">
        <v>699</v>
      </c>
      <c r="H287" s="192">
        <v>566.26</v>
      </c>
      <c r="L287" s="189"/>
      <c r="M287" s="193"/>
      <c r="N287" s="194"/>
      <c r="O287" s="194"/>
      <c r="P287" s="194"/>
      <c r="Q287" s="194"/>
      <c r="R287" s="194"/>
      <c r="S287" s="194"/>
      <c r="T287" s="195"/>
      <c r="AT287" s="190" t="s">
        <v>136</v>
      </c>
      <c r="AU287" s="190" t="s">
        <v>77</v>
      </c>
      <c r="AV287" s="15" t="s">
        <v>141</v>
      </c>
      <c r="AW287" s="15" t="s">
        <v>30</v>
      </c>
      <c r="AX287" s="15" t="s">
        <v>70</v>
      </c>
      <c r="AY287" s="190" t="s">
        <v>130</v>
      </c>
    </row>
    <row r="288" spans="1:65" s="13" customFormat="1">
      <c r="B288" s="151"/>
      <c r="D288" s="145" t="s">
        <v>136</v>
      </c>
      <c r="E288" s="152" t="s">
        <v>3</v>
      </c>
      <c r="F288" s="153" t="s">
        <v>564</v>
      </c>
      <c r="H288" s="154">
        <v>42.21</v>
      </c>
      <c r="L288" s="151"/>
      <c r="M288" s="155"/>
      <c r="N288" s="156"/>
      <c r="O288" s="156"/>
      <c r="P288" s="156"/>
      <c r="Q288" s="156"/>
      <c r="R288" s="156"/>
      <c r="S288" s="156"/>
      <c r="T288" s="157"/>
      <c r="AT288" s="152" t="s">
        <v>136</v>
      </c>
      <c r="AU288" s="152" t="s">
        <v>77</v>
      </c>
      <c r="AV288" s="13" t="s">
        <v>77</v>
      </c>
      <c r="AW288" s="13" t="s">
        <v>30</v>
      </c>
      <c r="AX288" s="13" t="s">
        <v>70</v>
      </c>
      <c r="AY288" s="152" t="s">
        <v>130</v>
      </c>
    </row>
    <row r="289" spans="1:65" s="15" customFormat="1">
      <c r="B289" s="189"/>
      <c r="D289" s="145" t="s">
        <v>136</v>
      </c>
      <c r="E289" s="190" t="s">
        <v>3</v>
      </c>
      <c r="F289" s="191" t="s">
        <v>700</v>
      </c>
      <c r="H289" s="192">
        <v>42.21</v>
      </c>
      <c r="L289" s="189"/>
      <c r="M289" s="193"/>
      <c r="N289" s="194"/>
      <c r="O289" s="194"/>
      <c r="P289" s="194"/>
      <c r="Q289" s="194"/>
      <c r="R289" s="194"/>
      <c r="S289" s="194"/>
      <c r="T289" s="195"/>
      <c r="AT289" s="190" t="s">
        <v>136</v>
      </c>
      <c r="AU289" s="190" t="s">
        <v>77</v>
      </c>
      <c r="AV289" s="15" t="s">
        <v>141</v>
      </c>
      <c r="AW289" s="15" t="s">
        <v>30</v>
      </c>
      <c r="AX289" s="15" t="s">
        <v>70</v>
      </c>
      <c r="AY289" s="190" t="s">
        <v>130</v>
      </c>
    </row>
    <row r="290" spans="1:65" s="14" customFormat="1">
      <c r="B290" s="158"/>
      <c r="D290" s="145" t="s">
        <v>136</v>
      </c>
      <c r="E290" s="159" t="s">
        <v>3</v>
      </c>
      <c r="F290" s="160" t="s">
        <v>138</v>
      </c>
      <c r="H290" s="161">
        <v>1840.04</v>
      </c>
      <c r="L290" s="158"/>
      <c r="M290" s="162"/>
      <c r="N290" s="163"/>
      <c r="O290" s="163"/>
      <c r="P290" s="163"/>
      <c r="Q290" s="163"/>
      <c r="R290" s="163"/>
      <c r="S290" s="163"/>
      <c r="T290" s="164"/>
      <c r="AT290" s="159" t="s">
        <v>136</v>
      </c>
      <c r="AU290" s="159" t="s">
        <v>77</v>
      </c>
      <c r="AV290" s="14" t="s">
        <v>135</v>
      </c>
      <c r="AW290" s="14" t="s">
        <v>30</v>
      </c>
      <c r="AX290" s="14" t="s">
        <v>75</v>
      </c>
      <c r="AY290" s="159" t="s">
        <v>130</v>
      </c>
    </row>
    <row r="291" spans="1:65" s="2" customFormat="1" ht="16.5" customHeight="1">
      <c r="A291" s="296"/>
      <c r="B291" s="131"/>
      <c r="C291" s="132">
        <v>34</v>
      </c>
      <c r="D291" s="132" t="s">
        <v>132</v>
      </c>
      <c r="E291" s="133" t="s">
        <v>716</v>
      </c>
      <c r="F291" s="134" t="s">
        <v>717</v>
      </c>
      <c r="G291" s="135" t="s">
        <v>133</v>
      </c>
      <c r="H291" s="136">
        <v>28.77</v>
      </c>
      <c r="I291" s="137"/>
      <c r="J291" s="137">
        <f>ROUND(I291*H291,2)</f>
        <v>0</v>
      </c>
      <c r="K291" s="134" t="s">
        <v>134</v>
      </c>
      <c r="L291" s="31"/>
      <c r="M291" s="138" t="s">
        <v>3</v>
      </c>
      <c r="N291" s="139" t="s">
        <v>41</v>
      </c>
      <c r="O291" s="140">
        <v>3.6999999999999998E-2</v>
      </c>
      <c r="P291" s="140">
        <f>O291*H291</f>
        <v>1.0644899999999999</v>
      </c>
      <c r="Q291" s="140">
        <v>0.40799999999999997</v>
      </c>
      <c r="R291" s="140">
        <f>Q291*H291</f>
        <v>11.738159999999999</v>
      </c>
      <c r="S291" s="140">
        <v>0</v>
      </c>
      <c r="T291" s="141">
        <f>S291*H291</f>
        <v>0</v>
      </c>
      <c r="U291" s="296"/>
      <c r="V291" s="296"/>
      <c r="W291" s="296"/>
      <c r="X291" s="296"/>
      <c r="Y291" s="296"/>
      <c r="Z291" s="296"/>
      <c r="AA291" s="296"/>
      <c r="AB291" s="296"/>
      <c r="AC291" s="296"/>
      <c r="AD291" s="296"/>
      <c r="AE291" s="296"/>
      <c r="AR291" s="142" t="s">
        <v>135</v>
      </c>
      <c r="AT291" s="142" t="s">
        <v>132</v>
      </c>
      <c r="AU291" s="142" t="s">
        <v>77</v>
      </c>
      <c r="AY291" s="18" t="s">
        <v>130</v>
      </c>
      <c r="BE291" s="143">
        <f>IF(N291="základní",J291,0)</f>
        <v>0</v>
      </c>
      <c r="BF291" s="143">
        <f>IF(N291="snížená",J291,0)</f>
        <v>0</v>
      </c>
      <c r="BG291" s="143">
        <f>IF(N291="zákl. přenesená",J291,0)</f>
        <v>0</v>
      </c>
      <c r="BH291" s="143">
        <f>IF(N291="sníž. přenesená",J291,0)</f>
        <v>0</v>
      </c>
      <c r="BI291" s="143">
        <f>IF(N291="nulová",J291,0)</f>
        <v>0</v>
      </c>
      <c r="BJ291" s="18" t="s">
        <v>75</v>
      </c>
      <c r="BK291" s="143">
        <f>ROUND(I291*H291,2)</f>
        <v>0</v>
      </c>
      <c r="BL291" s="18" t="s">
        <v>135</v>
      </c>
      <c r="BM291" s="142" t="s">
        <v>718</v>
      </c>
    </row>
    <row r="292" spans="1:65" s="12" customFormat="1">
      <c r="B292" s="144"/>
      <c r="D292" s="145" t="s">
        <v>136</v>
      </c>
      <c r="E292" s="146" t="s">
        <v>3</v>
      </c>
      <c r="F292" s="147" t="s">
        <v>235</v>
      </c>
      <c r="H292" s="146" t="s">
        <v>3</v>
      </c>
      <c r="L292" s="144"/>
      <c r="M292" s="148"/>
      <c r="N292" s="149"/>
      <c r="O292" s="149"/>
      <c r="P292" s="149"/>
      <c r="Q292" s="149"/>
      <c r="R292" s="149"/>
      <c r="S292" s="149"/>
      <c r="T292" s="150"/>
      <c r="AT292" s="146" t="s">
        <v>136</v>
      </c>
      <c r="AU292" s="146" t="s">
        <v>77</v>
      </c>
      <c r="AV292" s="12" t="s">
        <v>75</v>
      </c>
      <c r="AW292" s="12" t="s">
        <v>30</v>
      </c>
      <c r="AX292" s="12" t="s">
        <v>70</v>
      </c>
      <c r="AY292" s="146" t="s">
        <v>130</v>
      </c>
    </row>
    <row r="293" spans="1:65" s="13" customFormat="1">
      <c r="B293" s="151"/>
      <c r="D293" s="145" t="s">
        <v>136</v>
      </c>
      <c r="E293" s="152" t="s">
        <v>3</v>
      </c>
      <c r="F293" s="153" t="s">
        <v>719</v>
      </c>
      <c r="H293" s="154">
        <v>28.77</v>
      </c>
      <c r="L293" s="151"/>
      <c r="M293" s="155"/>
      <c r="N293" s="156"/>
      <c r="O293" s="156"/>
      <c r="P293" s="156"/>
      <c r="Q293" s="156"/>
      <c r="R293" s="156"/>
      <c r="S293" s="156"/>
      <c r="T293" s="157"/>
      <c r="AT293" s="152" t="s">
        <v>136</v>
      </c>
      <c r="AU293" s="152" t="s">
        <v>77</v>
      </c>
      <c r="AV293" s="13" t="s">
        <v>77</v>
      </c>
      <c r="AW293" s="13" t="s">
        <v>30</v>
      </c>
      <c r="AX293" s="13" t="s">
        <v>70</v>
      </c>
      <c r="AY293" s="152" t="s">
        <v>130</v>
      </c>
    </row>
    <row r="294" spans="1:65" s="14" customFormat="1">
      <c r="B294" s="158"/>
      <c r="D294" s="145" t="s">
        <v>136</v>
      </c>
      <c r="E294" s="159" t="s">
        <v>3</v>
      </c>
      <c r="F294" s="160" t="s">
        <v>138</v>
      </c>
      <c r="H294" s="161">
        <v>28.77</v>
      </c>
      <c r="L294" s="158"/>
      <c r="M294" s="162"/>
      <c r="N294" s="163"/>
      <c r="O294" s="163"/>
      <c r="P294" s="163"/>
      <c r="Q294" s="163"/>
      <c r="R294" s="163"/>
      <c r="S294" s="163"/>
      <c r="T294" s="164"/>
      <c r="AT294" s="159" t="s">
        <v>136</v>
      </c>
      <c r="AU294" s="159" t="s">
        <v>77</v>
      </c>
      <c r="AV294" s="14" t="s">
        <v>135</v>
      </c>
      <c r="AW294" s="14" t="s">
        <v>30</v>
      </c>
      <c r="AX294" s="14" t="s">
        <v>75</v>
      </c>
      <c r="AY294" s="159" t="s">
        <v>130</v>
      </c>
    </row>
    <row r="295" spans="1:65" s="2" customFormat="1" ht="16.5" customHeight="1">
      <c r="A295" s="296"/>
      <c r="B295" s="131"/>
      <c r="C295" s="132">
        <v>35</v>
      </c>
      <c r="D295" s="132" t="s">
        <v>132</v>
      </c>
      <c r="E295" s="133" t="s">
        <v>720</v>
      </c>
      <c r="F295" s="134" t="s">
        <v>721</v>
      </c>
      <c r="G295" s="135" t="s">
        <v>133</v>
      </c>
      <c r="H295" s="136">
        <v>811.06</v>
      </c>
      <c r="I295" s="137"/>
      <c r="J295" s="137">
        <f>ROUND(I295*H295,2)</f>
        <v>0</v>
      </c>
      <c r="K295" s="134" t="s">
        <v>134</v>
      </c>
      <c r="L295" s="31"/>
      <c r="M295" s="138" t="s">
        <v>3</v>
      </c>
      <c r="N295" s="139" t="s">
        <v>41</v>
      </c>
      <c r="O295" s="140">
        <v>4.0000000000000001E-3</v>
      </c>
      <c r="P295" s="140">
        <f>O295*H295</f>
        <v>3.24424</v>
      </c>
      <c r="Q295" s="140">
        <v>0</v>
      </c>
      <c r="R295" s="140">
        <f>Q295*H295</f>
        <v>0</v>
      </c>
      <c r="S295" s="140">
        <v>0</v>
      </c>
      <c r="T295" s="141">
        <f>S295*H295</f>
        <v>0</v>
      </c>
      <c r="U295" s="296"/>
      <c r="V295" s="296"/>
      <c r="W295" s="296"/>
      <c r="X295" s="296"/>
      <c r="Y295" s="296"/>
      <c r="Z295" s="296"/>
      <c r="AA295" s="296"/>
      <c r="AB295" s="296"/>
      <c r="AC295" s="296"/>
      <c r="AD295" s="296"/>
      <c r="AE295" s="296"/>
      <c r="AR295" s="142" t="s">
        <v>135</v>
      </c>
      <c r="AT295" s="142" t="s">
        <v>132</v>
      </c>
      <c r="AU295" s="142" t="s">
        <v>77</v>
      </c>
      <c r="AY295" s="18" t="s">
        <v>130</v>
      </c>
      <c r="BE295" s="143">
        <f>IF(N295="základní",J295,0)</f>
        <v>0</v>
      </c>
      <c r="BF295" s="143">
        <f>IF(N295="snížená",J295,0)</f>
        <v>0</v>
      </c>
      <c r="BG295" s="143">
        <f>IF(N295="zákl. přenesená",J295,0)</f>
        <v>0</v>
      </c>
      <c r="BH295" s="143">
        <f>IF(N295="sníž. přenesená",J295,0)</f>
        <v>0</v>
      </c>
      <c r="BI295" s="143">
        <f>IF(N295="nulová",J295,0)</f>
        <v>0</v>
      </c>
      <c r="BJ295" s="18" t="s">
        <v>75</v>
      </c>
      <c r="BK295" s="143">
        <f>ROUND(I295*H295,2)</f>
        <v>0</v>
      </c>
      <c r="BL295" s="18" t="s">
        <v>135</v>
      </c>
      <c r="BM295" s="142" t="s">
        <v>722</v>
      </c>
    </row>
    <row r="296" spans="1:65" s="12" customFormat="1">
      <c r="B296" s="144"/>
      <c r="D296" s="145" t="s">
        <v>136</v>
      </c>
      <c r="E296" s="146" t="s">
        <v>3</v>
      </c>
      <c r="F296" s="147" t="s">
        <v>624</v>
      </c>
      <c r="H296" s="146" t="s">
        <v>3</v>
      </c>
      <c r="L296" s="144"/>
      <c r="M296" s="148"/>
      <c r="N296" s="149"/>
      <c r="O296" s="149"/>
      <c r="P296" s="149"/>
      <c r="Q296" s="149"/>
      <c r="R296" s="149"/>
      <c r="S296" s="149"/>
      <c r="T296" s="150"/>
      <c r="AT296" s="146" t="s">
        <v>136</v>
      </c>
      <c r="AU296" s="146" t="s">
        <v>77</v>
      </c>
      <c r="AV296" s="12" t="s">
        <v>75</v>
      </c>
      <c r="AW296" s="12" t="s">
        <v>30</v>
      </c>
      <c r="AX296" s="12" t="s">
        <v>70</v>
      </c>
      <c r="AY296" s="146" t="s">
        <v>130</v>
      </c>
    </row>
    <row r="297" spans="1:65" s="12" customFormat="1">
      <c r="B297" s="144"/>
      <c r="D297" s="145" t="s">
        <v>136</v>
      </c>
      <c r="E297" s="146" t="s">
        <v>3</v>
      </c>
      <c r="F297" s="147" t="s">
        <v>235</v>
      </c>
      <c r="H297" s="146" t="s">
        <v>3</v>
      </c>
      <c r="L297" s="144"/>
      <c r="M297" s="148"/>
      <c r="N297" s="149"/>
      <c r="O297" s="149"/>
      <c r="P297" s="149"/>
      <c r="Q297" s="149"/>
      <c r="R297" s="149"/>
      <c r="S297" s="149"/>
      <c r="T297" s="150"/>
      <c r="AT297" s="146" t="s">
        <v>136</v>
      </c>
      <c r="AU297" s="146" t="s">
        <v>77</v>
      </c>
      <c r="AV297" s="12" t="s">
        <v>75</v>
      </c>
      <c r="AW297" s="12" t="s">
        <v>30</v>
      </c>
      <c r="AX297" s="12" t="s">
        <v>70</v>
      </c>
      <c r="AY297" s="146" t="s">
        <v>130</v>
      </c>
    </row>
    <row r="298" spans="1:65" s="12" customFormat="1">
      <c r="B298" s="144"/>
      <c r="D298" s="145" t="s">
        <v>136</v>
      </c>
      <c r="E298" s="146" t="s">
        <v>3</v>
      </c>
      <c r="F298" s="147" t="s">
        <v>625</v>
      </c>
      <c r="H298" s="146" t="s">
        <v>3</v>
      </c>
      <c r="L298" s="144"/>
      <c r="M298" s="148"/>
      <c r="N298" s="149"/>
      <c r="O298" s="149"/>
      <c r="P298" s="149"/>
      <c r="Q298" s="149"/>
      <c r="R298" s="149"/>
      <c r="S298" s="149"/>
      <c r="T298" s="150"/>
      <c r="AT298" s="146" t="s">
        <v>136</v>
      </c>
      <c r="AU298" s="146" t="s">
        <v>77</v>
      </c>
      <c r="AV298" s="12" t="s">
        <v>75</v>
      </c>
      <c r="AW298" s="12" t="s">
        <v>30</v>
      </c>
      <c r="AX298" s="12" t="s">
        <v>70</v>
      </c>
      <c r="AY298" s="146" t="s">
        <v>130</v>
      </c>
    </row>
    <row r="299" spans="1:65" s="13" customFormat="1">
      <c r="B299" s="151"/>
      <c r="D299" s="145" t="s">
        <v>136</v>
      </c>
      <c r="E299" s="152" t="s">
        <v>3</v>
      </c>
      <c r="F299" s="153" t="s">
        <v>549</v>
      </c>
      <c r="H299" s="154">
        <v>794.79</v>
      </c>
      <c r="L299" s="151"/>
      <c r="M299" s="155"/>
      <c r="N299" s="156"/>
      <c r="O299" s="156"/>
      <c r="P299" s="156"/>
      <c r="Q299" s="156"/>
      <c r="R299" s="156"/>
      <c r="S299" s="156"/>
      <c r="T299" s="157"/>
      <c r="AT299" s="152" t="s">
        <v>136</v>
      </c>
      <c r="AU299" s="152" t="s">
        <v>77</v>
      </c>
      <c r="AV299" s="13" t="s">
        <v>77</v>
      </c>
      <c r="AW299" s="13" t="s">
        <v>30</v>
      </c>
      <c r="AX299" s="13" t="s">
        <v>70</v>
      </c>
      <c r="AY299" s="152" t="s">
        <v>130</v>
      </c>
    </row>
    <row r="300" spans="1:65" s="13" customFormat="1">
      <c r="B300" s="151"/>
      <c r="D300" s="145" t="s">
        <v>136</v>
      </c>
      <c r="E300" s="152" t="s">
        <v>3</v>
      </c>
      <c r="F300" s="153" t="s">
        <v>552</v>
      </c>
      <c r="H300" s="154">
        <v>16.27</v>
      </c>
      <c r="L300" s="151"/>
      <c r="M300" s="155"/>
      <c r="N300" s="156"/>
      <c r="O300" s="156"/>
      <c r="P300" s="156"/>
      <c r="Q300" s="156"/>
      <c r="R300" s="156"/>
      <c r="S300" s="156"/>
      <c r="T300" s="157"/>
      <c r="AT300" s="152" t="s">
        <v>136</v>
      </c>
      <c r="AU300" s="152" t="s">
        <v>77</v>
      </c>
      <c r="AV300" s="13" t="s">
        <v>77</v>
      </c>
      <c r="AW300" s="13" t="s">
        <v>30</v>
      </c>
      <c r="AX300" s="13" t="s">
        <v>70</v>
      </c>
      <c r="AY300" s="152" t="s">
        <v>130</v>
      </c>
    </row>
    <row r="301" spans="1:65" s="15" customFormat="1">
      <c r="B301" s="189"/>
      <c r="D301" s="145" t="s">
        <v>136</v>
      </c>
      <c r="E301" s="190" t="s">
        <v>3</v>
      </c>
      <c r="F301" s="191" t="s">
        <v>704</v>
      </c>
      <c r="H301" s="192">
        <v>811.06</v>
      </c>
      <c r="L301" s="189"/>
      <c r="M301" s="193"/>
      <c r="N301" s="194"/>
      <c r="O301" s="194"/>
      <c r="P301" s="194"/>
      <c r="Q301" s="194"/>
      <c r="R301" s="194"/>
      <c r="S301" s="194"/>
      <c r="T301" s="195"/>
      <c r="AT301" s="190" t="s">
        <v>136</v>
      </c>
      <c r="AU301" s="190" t="s">
        <v>77</v>
      </c>
      <c r="AV301" s="15" t="s">
        <v>141</v>
      </c>
      <c r="AW301" s="15" t="s">
        <v>30</v>
      </c>
      <c r="AX301" s="15" t="s">
        <v>70</v>
      </c>
      <c r="AY301" s="190" t="s">
        <v>130</v>
      </c>
    </row>
    <row r="302" spans="1:65" s="14" customFormat="1">
      <c r="B302" s="158"/>
      <c r="D302" s="145" t="s">
        <v>136</v>
      </c>
      <c r="E302" s="159" t="s">
        <v>3</v>
      </c>
      <c r="F302" s="160" t="s">
        <v>138</v>
      </c>
      <c r="H302" s="161">
        <v>811.06</v>
      </c>
      <c r="L302" s="158"/>
      <c r="M302" s="162"/>
      <c r="N302" s="163"/>
      <c r="O302" s="163"/>
      <c r="P302" s="163"/>
      <c r="Q302" s="163"/>
      <c r="R302" s="163"/>
      <c r="S302" s="163"/>
      <c r="T302" s="164"/>
      <c r="AT302" s="159" t="s">
        <v>136</v>
      </c>
      <c r="AU302" s="159" t="s">
        <v>77</v>
      </c>
      <c r="AV302" s="14" t="s">
        <v>135</v>
      </c>
      <c r="AW302" s="14" t="s">
        <v>30</v>
      </c>
      <c r="AX302" s="14" t="s">
        <v>75</v>
      </c>
      <c r="AY302" s="159" t="s">
        <v>130</v>
      </c>
    </row>
    <row r="303" spans="1:65" s="2" customFormat="1" ht="16.5" customHeight="1">
      <c r="A303" s="296"/>
      <c r="B303" s="131"/>
      <c r="C303" s="132">
        <v>36</v>
      </c>
      <c r="D303" s="132" t="s">
        <v>132</v>
      </c>
      <c r="E303" s="133" t="s">
        <v>723</v>
      </c>
      <c r="F303" s="134" t="s">
        <v>724</v>
      </c>
      <c r="G303" s="135" t="s">
        <v>133</v>
      </c>
      <c r="H303" s="136">
        <v>811.06</v>
      </c>
      <c r="I303" s="137"/>
      <c r="J303" s="137">
        <f>ROUND(I303*H303,2)</f>
        <v>0</v>
      </c>
      <c r="K303" s="134" t="s">
        <v>134</v>
      </c>
      <c r="L303" s="31"/>
      <c r="M303" s="138" t="s">
        <v>3</v>
      </c>
      <c r="N303" s="139" t="s">
        <v>41</v>
      </c>
      <c r="O303" s="140">
        <v>2E-3</v>
      </c>
      <c r="P303" s="140">
        <f>O303*H303</f>
        <v>1.62212</v>
      </c>
      <c r="Q303" s="140">
        <v>0</v>
      </c>
      <c r="R303" s="140">
        <f>Q303*H303</f>
        <v>0</v>
      </c>
      <c r="S303" s="140">
        <v>0</v>
      </c>
      <c r="T303" s="141">
        <f>S303*H303</f>
        <v>0</v>
      </c>
      <c r="U303" s="296"/>
      <c r="V303" s="296"/>
      <c r="W303" s="296"/>
      <c r="X303" s="296"/>
      <c r="Y303" s="296"/>
      <c r="Z303" s="296"/>
      <c r="AA303" s="296"/>
      <c r="AB303" s="296"/>
      <c r="AC303" s="296"/>
      <c r="AD303" s="296"/>
      <c r="AE303" s="296"/>
      <c r="AR303" s="142" t="s">
        <v>135</v>
      </c>
      <c r="AT303" s="142" t="s">
        <v>132</v>
      </c>
      <c r="AU303" s="142" t="s">
        <v>77</v>
      </c>
      <c r="AY303" s="18" t="s">
        <v>130</v>
      </c>
      <c r="BE303" s="143">
        <f>IF(N303="základní",J303,0)</f>
        <v>0</v>
      </c>
      <c r="BF303" s="143">
        <f>IF(N303="snížená",J303,0)</f>
        <v>0</v>
      </c>
      <c r="BG303" s="143">
        <f>IF(N303="zákl. přenesená",J303,0)</f>
        <v>0</v>
      </c>
      <c r="BH303" s="143">
        <f>IF(N303="sníž. přenesená",J303,0)</f>
        <v>0</v>
      </c>
      <c r="BI303" s="143">
        <f>IF(N303="nulová",J303,0)</f>
        <v>0</v>
      </c>
      <c r="BJ303" s="18" t="s">
        <v>75</v>
      </c>
      <c r="BK303" s="143">
        <f>ROUND(I303*H303,2)</f>
        <v>0</v>
      </c>
      <c r="BL303" s="18" t="s">
        <v>135</v>
      </c>
      <c r="BM303" s="142" t="s">
        <v>725</v>
      </c>
    </row>
    <row r="304" spans="1:65" s="12" customFormat="1">
      <c r="B304" s="144"/>
      <c r="D304" s="145" t="s">
        <v>136</v>
      </c>
      <c r="E304" s="146" t="s">
        <v>3</v>
      </c>
      <c r="F304" s="147" t="s">
        <v>624</v>
      </c>
      <c r="H304" s="146" t="s">
        <v>3</v>
      </c>
      <c r="L304" s="144"/>
      <c r="M304" s="148"/>
      <c r="N304" s="149"/>
      <c r="O304" s="149"/>
      <c r="P304" s="149"/>
      <c r="Q304" s="149"/>
      <c r="R304" s="149"/>
      <c r="S304" s="149"/>
      <c r="T304" s="150"/>
      <c r="AT304" s="146" t="s">
        <v>136</v>
      </c>
      <c r="AU304" s="146" t="s">
        <v>77</v>
      </c>
      <c r="AV304" s="12" t="s">
        <v>75</v>
      </c>
      <c r="AW304" s="12" t="s">
        <v>30</v>
      </c>
      <c r="AX304" s="12" t="s">
        <v>70</v>
      </c>
      <c r="AY304" s="146" t="s">
        <v>130</v>
      </c>
    </row>
    <row r="305" spans="1:65" s="12" customFormat="1">
      <c r="B305" s="144"/>
      <c r="D305" s="145" t="s">
        <v>136</v>
      </c>
      <c r="E305" s="146" t="s">
        <v>3</v>
      </c>
      <c r="F305" s="147" t="s">
        <v>235</v>
      </c>
      <c r="H305" s="146" t="s">
        <v>3</v>
      </c>
      <c r="L305" s="144"/>
      <c r="M305" s="148"/>
      <c r="N305" s="149"/>
      <c r="O305" s="149"/>
      <c r="P305" s="149"/>
      <c r="Q305" s="149"/>
      <c r="R305" s="149"/>
      <c r="S305" s="149"/>
      <c r="T305" s="150"/>
      <c r="AT305" s="146" t="s">
        <v>136</v>
      </c>
      <c r="AU305" s="146" t="s">
        <v>77</v>
      </c>
      <c r="AV305" s="12" t="s">
        <v>75</v>
      </c>
      <c r="AW305" s="12" t="s">
        <v>30</v>
      </c>
      <c r="AX305" s="12" t="s">
        <v>70</v>
      </c>
      <c r="AY305" s="146" t="s">
        <v>130</v>
      </c>
    </row>
    <row r="306" spans="1:65" s="12" customFormat="1">
      <c r="B306" s="144"/>
      <c r="D306" s="145" t="s">
        <v>136</v>
      </c>
      <c r="E306" s="146" t="s">
        <v>3</v>
      </c>
      <c r="F306" s="147" t="s">
        <v>625</v>
      </c>
      <c r="H306" s="146" t="s">
        <v>3</v>
      </c>
      <c r="L306" s="144"/>
      <c r="M306" s="148"/>
      <c r="N306" s="149"/>
      <c r="O306" s="149"/>
      <c r="P306" s="149"/>
      <c r="Q306" s="149"/>
      <c r="R306" s="149"/>
      <c r="S306" s="149"/>
      <c r="T306" s="150"/>
      <c r="AT306" s="146" t="s">
        <v>136</v>
      </c>
      <c r="AU306" s="146" t="s">
        <v>77</v>
      </c>
      <c r="AV306" s="12" t="s">
        <v>75</v>
      </c>
      <c r="AW306" s="12" t="s">
        <v>30</v>
      </c>
      <c r="AX306" s="12" t="s">
        <v>70</v>
      </c>
      <c r="AY306" s="146" t="s">
        <v>130</v>
      </c>
    </row>
    <row r="307" spans="1:65" s="13" customFormat="1">
      <c r="B307" s="151"/>
      <c r="D307" s="145" t="s">
        <v>136</v>
      </c>
      <c r="E307" s="152" t="s">
        <v>3</v>
      </c>
      <c r="F307" s="153" t="s">
        <v>549</v>
      </c>
      <c r="H307" s="154">
        <v>794.79</v>
      </c>
      <c r="L307" s="151"/>
      <c r="M307" s="155"/>
      <c r="N307" s="156"/>
      <c r="O307" s="156"/>
      <c r="P307" s="156"/>
      <c r="Q307" s="156"/>
      <c r="R307" s="156"/>
      <c r="S307" s="156"/>
      <c r="T307" s="157"/>
      <c r="AT307" s="152" t="s">
        <v>136</v>
      </c>
      <c r="AU307" s="152" t="s">
        <v>77</v>
      </c>
      <c r="AV307" s="13" t="s">
        <v>77</v>
      </c>
      <c r="AW307" s="13" t="s">
        <v>30</v>
      </c>
      <c r="AX307" s="13" t="s">
        <v>70</v>
      </c>
      <c r="AY307" s="152" t="s">
        <v>130</v>
      </c>
    </row>
    <row r="308" spans="1:65" s="13" customFormat="1">
      <c r="B308" s="151"/>
      <c r="D308" s="145" t="s">
        <v>136</v>
      </c>
      <c r="E308" s="152" t="s">
        <v>3</v>
      </c>
      <c r="F308" s="153" t="s">
        <v>552</v>
      </c>
      <c r="H308" s="154">
        <v>16.27</v>
      </c>
      <c r="L308" s="151"/>
      <c r="M308" s="155"/>
      <c r="N308" s="156"/>
      <c r="O308" s="156"/>
      <c r="P308" s="156"/>
      <c r="Q308" s="156"/>
      <c r="R308" s="156"/>
      <c r="S308" s="156"/>
      <c r="T308" s="157"/>
      <c r="AT308" s="152" t="s">
        <v>136</v>
      </c>
      <c r="AU308" s="152" t="s">
        <v>77</v>
      </c>
      <c r="AV308" s="13" t="s">
        <v>77</v>
      </c>
      <c r="AW308" s="13" t="s">
        <v>30</v>
      </c>
      <c r="AX308" s="13" t="s">
        <v>70</v>
      </c>
      <c r="AY308" s="152" t="s">
        <v>130</v>
      </c>
    </row>
    <row r="309" spans="1:65" s="15" customFormat="1">
      <c r="B309" s="189"/>
      <c r="D309" s="145" t="s">
        <v>136</v>
      </c>
      <c r="E309" s="190" t="s">
        <v>3</v>
      </c>
      <c r="F309" s="191" t="s">
        <v>704</v>
      </c>
      <c r="H309" s="192">
        <v>811.06</v>
      </c>
      <c r="L309" s="189"/>
      <c r="M309" s="193"/>
      <c r="N309" s="194"/>
      <c r="O309" s="194"/>
      <c r="P309" s="194"/>
      <c r="Q309" s="194"/>
      <c r="R309" s="194"/>
      <c r="S309" s="194"/>
      <c r="T309" s="195"/>
      <c r="AT309" s="190" t="s">
        <v>136</v>
      </c>
      <c r="AU309" s="190" t="s">
        <v>77</v>
      </c>
      <c r="AV309" s="15" t="s">
        <v>141</v>
      </c>
      <c r="AW309" s="15" t="s">
        <v>30</v>
      </c>
      <c r="AX309" s="15" t="s">
        <v>70</v>
      </c>
      <c r="AY309" s="190" t="s">
        <v>130</v>
      </c>
    </row>
    <row r="310" spans="1:65" s="14" customFormat="1">
      <c r="B310" s="158"/>
      <c r="D310" s="145" t="s">
        <v>136</v>
      </c>
      <c r="E310" s="159" t="s">
        <v>3</v>
      </c>
      <c r="F310" s="160" t="s">
        <v>138</v>
      </c>
      <c r="H310" s="161">
        <v>811.06</v>
      </c>
      <c r="L310" s="158"/>
      <c r="M310" s="162"/>
      <c r="N310" s="163"/>
      <c r="O310" s="163"/>
      <c r="P310" s="163"/>
      <c r="Q310" s="163"/>
      <c r="R310" s="163"/>
      <c r="S310" s="163"/>
      <c r="T310" s="164"/>
      <c r="AT310" s="159" t="s">
        <v>136</v>
      </c>
      <c r="AU310" s="159" t="s">
        <v>77</v>
      </c>
      <c r="AV310" s="14" t="s">
        <v>135</v>
      </c>
      <c r="AW310" s="14" t="s">
        <v>30</v>
      </c>
      <c r="AX310" s="14" t="s">
        <v>75</v>
      </c>
      <c r="AY310" s="159" t="s">
        <v>130</v>
      </c>
    </row>
    <row r="311" spans="1:65" s="2" customFormat="1" ht="24">
      <c r="A311" s="296"/>
      <c r="B311" s="131"/>
      <c r="C311" s="132">
        <v>37</v>
      </c>
      <c r="D311" s="132" t="s">
        <v>132</v>
      </c>
      <c r="E311" s="133" t="s">
        <v>726</v>
      </c>
      <c r="F311" s="134" t="s">
        <v>727</v>
      </c>
      <c r="G311" s="135" t="s">
        <v>133</v>
      </c>
      <c r="H311" s="136">
        <v>811.06</v>
      </c>
      <c r="I311" s="137"/>
      <c r="J311" s="137">
        <f>ROUND(I311*H311,2)</f>
        <v>0</v>
      </c>
      <c r="K311" s="134" t="s">
        <v>134</v>
      </c>
      <c r="L311" s="31"/>
      <c r="M311" s="138" t="s">
        <v>3</v>
      </c>
      <c r="N311" s="139" t="s">
        <v>41</v>
      </c>
      <c r="O311" s="140">
        <v>6.6000000000000003E-2</v>
      </c>
      <c r="P311" s="140">
        <f>O311*H311</f>
        <v>53.529959999999996</v>
      </c>
      <c r="Q311" s="140">
        <v>0</v>
      </c>
      <c r="R311" s="140">
        <f>Q311*H311</f>
        <v>0</v>
      </c>
      <c r="S311" s="140">
        <v>0</v>
      </c>
      <c r="T311" s="141">
        <f>S311*H311</f>
        <v>0</v>
      </c>
      <c r="U311" s="296"/>
      <c r="V311" s="296"/>
      <c r="W311" s="296"/>
      <c r="X311" s="296"/>
      <c r="Y311" s="296"/>
      <c r="Z311" s="296"/>
      <c r="AA311" s="296"/>
      <c r="AB311" s="296"/>
      <c r="AC311" s="296"/>
      <c r="AD311" s="296"/>
      <c r="AE311" s="296"/>
      <c r="AR311" s="142" t="s">
        <v>135</v>
      </c>
      <c r="AT311" s="142" t="s">
        <v>132</v>
      </c>
      <c r="AU311" s="142" t="s">
        <v>77</v>
      </c>
      <c r="AY311" s="18" t="s">
        <v>130</v>
      </c>
      <c r="BE311" s="143">
        <f>IF(N311="základní",J311,0)</f>
        <v>0</v>
      </c>
      <c r="BF311" s="143">
        <f>IF(N311="snížená",J311,0)</f>
        <v>0</v>
      </c>
      <c r="BG311" s="143">
        <f>IF(N311="zákl. přenesená",J311,0)</f>
        <v>0</v>
      </c>
      <c r="BH311" s="143">
        <f>IF(N311="sníž. přenesená",J311,0)</f>
        <v>0</v>
      </c>
      <c r="BI311" s="143">
        <f>IF(N311="nulová",J311,0)</f>
        <v>0</v>
      </c>
      <c r="BJ311" s="18" t="s">
        <v>75</v>
      </c>
      <c r="BK311" s="143">
        <f>ROUND(I311*H311,2)</f>
        <v>0</v>
      </c>
      <c r="BL311" s="18" t="s">
        <v>135</v>
      </c>
      <c r="BM311" s="142" t="s">
        <v>728</v>
      </c>
    </row>
    <row r="312" spans="1:65" s="12" customFormat="1">
      <c r="B312" s="144"/>
      <c r="D312" s="145" t="s">
        <v>136</v>
      </c>
      <c r="E312" s="146" t="s">
        <v>3</v>
      </c>
      <c r="F312" s="147" t="s">
        <v>624</v>
      </c>
      <c r="H312" s="146" t="s">
        <v>3</v>
      </c>
      <c r="L312" s="144"/>
      <c r="M312" s="148"/>
      <c r="N312" s="149"/>
      <c r="O312" s="149"/>
      <c r="P312" s="149"/>
      <c r="Q312" s="149"/>
      <c r="R312" s="149"/>
      <c r="S312" s="149"/>
      <c r="T312" s="150"/>
      <c r="AT312" s="146" t="s">
        <v>136</v>
      </c>
      <c r="AU312" s="146" t="s">
        <v>77</v>
      </c>
      <c r="AV312" s="12" t="s">
        <v>75</v>
      </c>
      <c r="AW312" s="12" t="s">
        <v>30</v>
      </c>
      <c r="AX312" s="12" t="s">
        <v>70</v>
      </c>
      <c r="AY312" s="146" t="s">
        <v>130</v>
      </c>
    </row>
    <row r="313" spans="1:65" s="12" customFormat="1">
      <c r="B313" s="144"/>
      <c r="D313" s="145" t="s">
        <v>136</v>
      </c>
      <c r="E313" s="146" t="s">
        <v>3</v>
      </c>
      <c r="F313" s="147" t="s">
        <v>235</v>
      </c>
      <c r="H313" s="146" t="s">
        <v>3</v>
      </c>
      <c r="L313" s="144"/>
      <c r="M313" s="148"/>
      <c r="N313" s="149"/>
      <c r="O313" s="149"/>
      <c r="P313" s="149"/>
      <c r="Q313" s="149"/>
      <c r="R313" s="149"/>
      <c r="S313" s="149"/>
      <c r="T313" s="150"/>
      <c r="AT313" s="146" t="s">
        <v>136</v>
      </c>
      <c r="AU313" s="146" t="s">
        <v>77</v>
      </c>
      <c r="AV313" s="12" t="s">
        <v>75</v>
      </c>
      <c r="AW313" s="12" t="s">
        <v>30</v>
      </c>
      <c r="AX313" s="12" t="s">
        <v>70</v>
      </c>
      <c r="AY313" s="146" t="s">
        <v>130</v>
      </c>
    </row>
    <row r="314" spans="1:65" s="12" customFormat="1">
      <c r="B314" s="144"/>
      <c r="D314" s="145" t="s">
        <v>136</v>
      </c>
      <c r="E314" s="146" t="s">
        <v>3</v>
      </c>
      <c r="F314" s="147" t="s">
        <v>625</v>
      </c>
      <c r="H314" s="146" t="s">
        <v>3</v>
      </c>
      <c r="L314" s="144"/>
      <c r="M314" s="148"/>
      <c r="N314" s="149"/>
      <c r="O314" s="149"/>
      <c r="P314" s="149"/>
      <c r="Q314" s="149"/>
      <c r="R314" s="149"/>
      <c r="S314" s="149"/>
      <c r="T314" s="150"/>
      <c r="AT314" s="146" t="s">
        <v>136</v>
      </c>
      <c r="AU314" s="146" t="s">
        <v>77</v>
      </c>
      <c r="AV314" s="12" t="s">
        <v>75</v>
      </c>
      <c r="AW314" s="12" t="s">
        <v>30</v>
      </c>
      <c r="AX314" s="12" t="s">
        <v>70</v>
      </c>
      <c r="AY314" s="146" t="s">
        <v>130</v>
      </c>
    </row>
    <row r="315" spans="1:65" s="13" customFormat="1">
      <c r="B315" s="151"/>
      <c r="D315" s="145" t="s">
        <v>136</v>
      </c>
      <c r="E315" s="152" t="s">
        <v>3</v>
      </c>
      <c r="F315" s="153" t="s">
        <v>549</v>
      </c>
      <c r="H315" s="154">
        <v>794.79</v>
      </c>
      <c r="L315" s="151"/>
      <c r="M315" s="155"/>
      <c r="N315" s="156"/>
      <c r="O315" s="156"/>
      <c r="P315" s="156"/>
      <c r="Q315" s="156"/>
      <c r="R315" s="156"/>
      <c r="S315" s="156"/>
      <c r="T315" s="157"/>
      <c r="AT315" s="152" t="s">
        <v>136</v>
      </c>
      <c r="AU315" s="152" t="s">
        <v>77</v>
      </c>
      <c r="AV315" s="13" t="s">
        <v>77</v>
      </c>
      <c r="AW315" s="13" t="s">
        <v>30</v>
      </c>
      <c r="AX315" s="13" t="s">
        <v>70</v>
      </c>
      <c r="AY315" s="152" t="s">
        <v>130</v>
      </c>
    </row>
    <row r="316" spans="1:65" s="13" customFormat="1">
      <c r="B316" s="151"/>
      <c r="D316" s="145" t="s">
        <v>136</v>
      </c>
      <c r="E316" s="152" t="s">
        <v>3</v>
      </c>
      <c r="F316" s="153" t="s">
        <v>552</v>
      </c>
      <c r="H316" s="154">
        <v>16.27</v>
      </c>
      <c r="L316" s="151"/>
      <c r="M316" s="155"/>
      <c r="N316" s="156"/>
      <c r="O316" s="156"/>
      <c r="P316" s="156"/>
      <c r="Q316" s="156"/>
      <c r="R316" s="156"/>
      <c r="S316" s="156"/>
      <c r="T316" s="157"/>
      <c r="AT316" s="152" t="s">
        <v>136</v>
      </c>
      <c r="AU316" s="152" t="s">
        <v>77</v>
      </c>
      <c r="AV316" s="13" t="s">
        <v>77</v>
      </c>
      <c r="AW316" s="13" t="s">
        <v>30</v>
      </c>
      <c r="AX316" s="13" t="s">
        <v>70</v>
      </c>
      <c r="AY316" s="152" t="s">
        <v>130</v>
      </c>
    </row>
    <row r="317" spans="1:65" s="15" customFormat="1">
      <c r="B317" s="189"/>
      <c r="D317" s="145" t="s">
        <v>136</v>
      </c>
      <c r="E317" s="190" t="s">
        <v>3</v>
      </c>
      <c r="F317" s="191" t="s">
        <v>704</v>
      </c>
      <c r="H317" s="192">
        <v>811.06</v>
      </c>
      <c r="L317" s="189"/>
      <c r="M317" s="193"/>
      <c r="N317" s="194"/>
      <c r="O317" s="194"/>
      <c r="P317" s="194"/>
      <c r="Q317" s="194"/>
      <c r="R317" s="194"/>
      <c r="S317" s="194"/>
      <c r="T317" s="195"/>
      <c r="AT317" s="190" t="s">
        <v>136</v>
      </c>
      <c r="AU317" s="190" t="s">
        <v>77</v>
      </c>
      <c r="AV317" s="15" t="s">
        <v>141</v>
      </c>
      <c r="AW317" s="15" t="s">
        <v>30</v>
      </c>
      <c r="AX317" s="15" t="s">
        <v>70</v>
      </c>
      <c r="AY317" s="190" t="s">
        <v>130</v>
      </c>
    </row>
    <row r="318" spans="1:65" s="14" customFormat="1">
      <c r="B318" s="158"/>
      <c r="D318" s="145" t="s">
        <v>136</v>
      </c>
      <c r="E318" s="159" t="s">
        <v>3</v>
      </c>
      <c r="F318" s="160" t="s">
        <v>138</v>
      </c>
      <c r="H318" s="161">
        <v>811.06</v>
      </c>
      <c r="L318" s="158"/>
      <c r="M318" s="162"/>
      <c r="N318" s="163"/>
      <c r="O318" s="163"/>
      <c r="P318" s="163"/>
      <c r="Q318" s="163"/>
      <c r="R318" s="163"/>
      <c r="S318" s="163"/>
      <c r="T318" s="164"/>
      <c r="AT318" s="159" t="s">
        <v>136</v>
      </c>
      <c r="AU318" s="159" t="s">
        <v>77</v>
      </c>
      <c r="AV318" s="14" t="s">
        <v>135</v>
      </c>
      <c r="AW318" s="14" t="s">
        <v>30</v>
      </c>
      <c r="AX318" s="14" t="s">
        <v>75</v>
      </c>
      <c r="AY318" s="159" t="s">
        <v>130</v>
      </c>
    </row>
    <row r="319" spans="1:65" s="2" customFormat="1" ht="36">
      <c r="A319" s="296"/>
      <c r="B319" s="131"/>
      <c r="C319" s="132">
        <v>38</v>
      </c>
      <c r="D319" s="132" t="s">
        <v>132</v>
      </c>
      <c r="E319" s="133" t="s">
        <v>729</v>
      </c>
      <c r="F319" s="134" t="s">
        <v>730</v>
      </c>
      <c r="G319" s="135" t="s">
        <v>133</v>
      </c>
      <c r="H319" s="136">
        <v>67.67</v>
      </c>
      <c r="I319" s="137"/>
      <c r="J319" s="137">
        <f>ROUND(I319*H319,2)</f>
        <v>0</v>
      </c>
      <c r="K319" s="134" t="s">
        <v>134</v>
      </c>
      <c r="L319" s="31"/>
      <c r="M319" s="138" t="s">
        <v>3</v>
      </c>
      <c r="N319" s="139" t="s">
        <v>41</v>
      </c>
      <c r="O319" s="140">
        <v>0.72</v>
      </c>
      <c r="P319" s="140">
        <f>O319*H319</f>
        <v>48.7224</v>
      </c>
      <c r="Q319" s="140">
        <v>8.4250000000000005E-2</v>
      </c>
      <c r="R319" s="140">
        <f>Q319*H319</f>
        <v>5.7011975000000001</v>
      </c>
      <c r="S319" s="140">
        <v>0</v>
      </c>
      <c r="T319" s="141">
        <f>S319*H319</f>
        <v>0</v>
      </c>
      <c r="U319" s="296"/>
      <c r="V319" s="296"/>
      <c r="W319" s="296"/>
      <c r="X319" s="296"/>
      <c r="Y319" s="296"/>
      <c r="Z319" s="296"/>
      <c r="AA319" s="296"/>
      <c r="AB319" s="296"/>
      <c r="AC319" s="296"/>
      <c r="AD319" s="296"/>
      <c r="AE319" s="296"/>
      <c r="AR319" s="142" t="s">
        <v>135</v>
      </c>
      <c r="AT319" s="142" t="s">
        <v>132</v>
      </c>
      <c r="AU319" s="142" t="s">
        <v>77</v>
      </c>
      <c r="AY319" s="18" t="s">
        <v>130</v>
      </c>
      <c r="BE319" s="143">
        <f>IF(N319="základní",J319,0)</f>
        <v>0</v>
      </c>
      <c r="BF319" s="143">
        <f>IF(N319="snížená",J319,0)</f>
        <v>0</v>
      </c>
      <c r="BG319" s="143">
        <f>IF(N319="zákl. přenesená",J319,0)</f>
        <v>0</v>
      </c>
      <c r="BH319" s="143">
        <f>IF(N319="sníž. přenesená",J319,0)</f>
        <v>0</v>
      </c>
      <c r="BI319" s="143">
        <f>IF(N319="nulová",J319,0)</f>
        <v>0</v>
      </c>
      <c r="BJ319" s="18" t="s">
        <v>75</v>
      </c>
      <c r="BK319" s="143">
        <f>ROUND(I319*H319,2)</f>
        <v>0</v>
      </c>
      <c r="BL319" s="18" t="s">
        <v>135</v>
      </c>
      <c r="BM319" s="142" t="s">
        <v>731</v>
      </c>
    </row>
    <row r="320" spans="1:65" s="12" customFormat="1">
      <c r="B320" s="144"/>
      <c r="D320" s="145" t="s">
        <v>136</v>
      </c>
      <c r="E320" s="146" t="s">
        <v>3</v>
      </c>
      <c r="F320" s="147" t="s">
        <v>624</v>
      </c>
      <c r="H320" s="146" t="s">
        <v>3</v>
      </c>
      <c r="L320" s="144"/>
      <c r="M320" s="148"/>
      <c r="N320" s="149"/>
      <c r="O320" s="149"/>
      <c r="P320" s="149"/>
      <c r="Q320" s="149"/>
      <c r="R320" s="149"/>
      <c r="S320" s="149"/>
      <c r="T320" s="150"/>
      <c r="AT320" s="146" t="s">
        <v>136</v>
      </c>
      <c r="AU320" s="146" t="s">
        <v>77</v>
      </c>
      <c r="AV320" s="12" t="s">
        <v>75</v>
      </c>
      <c r="AW320" s="12" t="s">
        <v>30</v>
      </c>
      <c r="AX320" s="12" t="s">
        <v>70</v>
      </c>
      <c r="AY320" s="146" t="s">
        <v>130</v>
      </c>
    </row>
    <row r="321" spans="1:65" s="12" customFormat="1">
      <c r="B321" s="144"/>
      <c r="D321" s="145" t="s">
        <v>136</v>
      </c>
      <c r="E321" s="146" t="s">
        <v>3</v>
      </c>
      <c r="F321" s="147" t="s">
        <v>235</v>
      </c>
      <c r="H321" s="146" t="s">
        <v>3</v>
      </c>
      <c r="L321" s="144"/>
      <c r="M321" s="148"/>
      <c r="N321" s="149"/>
      <c r="O321" s="149"/>
      <c r="P321" s="149"/>
      <c r="Q321" s="149"/>
      <c r="R321" s="149"/>
      <c r="S321" s="149"/>
      <c r="T321" s="150"/>
      <c r="AT321" s="146" t="s">
        <v>136</v>
      </c>
      <c r="AU321" s="146" t="s">
        <v>77</v>
      </c>
      <c r="AV321" s="12" t="s">
        <v>75</v>
      </c>
      <c r="AW321" s="12" t="s">
        <v>30</v>
      </c>
      <c r="AX321" s="12" t="s">
        <v>70</v>
      </c>
      <c r="AY321" s="146" t="s">
        <v>130</v>
      </c>
    </row>
    <row r="322" spans="1:65" s="12" customFormat="1">
      <c r="B322" s="144"/>
      <c r="D322" s="145" t="s">
        <v>136</v>
      </c>
      <c r="E322" s="146" t="s">
        <v>3</v>
      </c>
      <c r="F322" s="147" t="s">
        <v>625</v>
      </c>
      <c r="H322" s="146" t="s">
        <v>3</v>
      </c>
      <c r="L322" s="144"/>
      <c r="M322" s="148"/>
      <c r="N322" s="149"/>
      <c r="O322" s="149"/>
      <c r="P322" s="149"/>
      <c r="Q322" s="149"/>
      <c r="R322" s="149"/>
      <c r="S322" s="149"/>
      <c r="T322" s="150"/>
      <c r="AT322" s="146" t="s">
        <v>136</v>
      </c>
      <c r="AU322" s="146" t="s">
        <v>77</v>
      </c>
      <c r="AV322" s="12" t="s">
        <v>75</v>
      </c>
      <c r="AW322" s="12" t="s">
        <v>30</v>
      </c>
      <c r="AX322" s="12" t="s">
        <v>70</v>
      </c>
      <c r="AY322" s="146" t="s">
        <v>130</v>
      </c>
    </row>
    <row r="323" spans="1:65" s="13" customFormat="1">
      <c r="B323" s="151"/>
      <c r="D323" s="145" t="s">
        <v>136</v>
      </c>
      <c r="E323" s="152" t="s">
        <v>3</v>
      </c>
      <c r="F323" s="153" t="s">
        <v>571</v>
      </c>
      <c r="H323" s="154">
        <v>25.66</v>
      </c>
      <c r="L323" s="151"/>
      <c r="M323" s="155"/>
      <c r="N323" s="156"/>
      <c r="O323" s="156"/>
      <c r="P323" s="156"/>
      <c r="Q323" s="156"/>
      <c r="R323" s="156"/>
      <c r="S323" s="156"/>
      <c r="T323" s="157"/>
      <c r="AT323" s="152" t="s">
        <v>136</v>
      </c>
      <c r="AU323" s="152" t="s">
        <v>77</v>
      </c>
      <c r="AV323" s="13" t="s">
        <v>77</v>
      </c>
      <c r="AW323" s="13" t="s">
        <v>30</v>
      </c>
      <c r="AX323" s="13" t="s">
        <v>70</v>
      </c>
      <c r="AY323" s="152" t="s">
        <v>130</v>
      </c>
    </row>
    <row r="324" spans="1:65" s="13" customFormat="1">
      <c r="B324" s="151"/>
      <c r="D324" s="145" t="s">
        <v>136</v>
      </c>
      <c r="E324" s="152" t="s">
        <v>3</v>
      </c>
      <c r="F324" s="153" t="s">
        <v>574</v>
      </c>
      <c r="H324" s="154">
        <v>37.270000000000003</v>
      </c>
      <c r="L324" s="151"/>
      <c r="M324" s="155"/>
      <c r="N324" s="156"/>
      <c r="O324" s="156"/>
      <c r="P324" s="156"/>
      <c r="Q324" s="156"/>
      <c r="R324" s="156"/>
      <c r="S324" s="156"/>
      <c r="T324" s="157"/>
      <c r="AT324" s="152" t="s">
        <v>136</v>
      </c>
      <c r="AU324" s="152" t="s">
        <v>77</v>
      </c>
      <c r="AV324" s="13" t="s">
        <v>77</v>
      </c>
      <c r="AW324" s="13" t="s">
        <v>30</v>
      </c>
      <c r="AX324" s="13" t="s">
        <v>70</v>
      </c>
      <c r="AY324" s="152" t="s">
        <v>130</v>
      </c>
    </row>
    <row r="325" spans="1:65" s="15" customFormat="1">
      <c r="B325" s="189"/>
      <c r="D325" s="145" t="s">
        <v>136</v>
      </c>
      <c r="E325" s="190" t="s">
        <v>3</v>
      </c>
      <c r="F325" s="191" t="s">
        <v>606</v>
      </c>
      <c r="H325" s="192">
        <v>62.93</v>
      </c>
      <c r="L325" s="189"/>
      <c r="M325" s="193"/>
      <c r="N325" s="194"/>
      <c r="O325" s="194"/>
      <c r="P325" s="194"/>
      <c r="Q325" s="194"/>
      <c r="R325" s="194"/>
      <c r="S325" s="194"/>
      <c r="T325" s="195"/>
      <c r="AT325" s="190" t="s">
        <v>136</v>
      </c>
      <c r="AU325" s="190" t="s">
        <v>77</v>
      </c>
      <c r="AV325" s="15" t="s">
        <v>141</v>
      </c>
      <c r="AW325" s="15" t="s">
        <v>30</v>
      </c>
      <c r="AX325" s="15" t="s">
        <v>70</v>
      </c>
      <c r="AY325" s="190" t="s">
        <v>130</v>
      </c>
    </row>
    <row r="326" spans="1:65" s="13" customFormat="1">
      <c r="B326" s="151"/>
      <c r="D326" s="145" t="s">
        <v>136</v>
      </c>
      <c r="E326" s="152" t="s">
        <v>3</v>
      </c>
      <c r="F326" s="153" t="s">
        <v>732</v>
      </c>
      <c r="H326" s="154">
        <v>4.74</v>
      </c>
      <c r="L326" s="151"/>
      <c r="M326" s="155"/>
      <c r="N326" s="156"/>
      <c r="O326" s="156"/>
      <c r="P326" s="156"/>
      <c r="Q326" s="156"/>
      <c r="R326" s="156"/>
      <c r="S326" s="156"/>
      <c r="T326" s="157"/>
      <c r="AT326" s="152" t="s">
        <v>136</v>
      </c>
      <c r="AU326" s="152" t="s">
        <v>77</v>
      </c>
      <c r="AV326" s="13" t="s">
        <v>77</v>
      </c>
      <c r="AW326" s="13" t="s">
        <v>30</v>
      </c>
      <c r="AX326" s="13" t="s">
        <v>70</v>
      </c>
      <c r="AY326" s="152" t="s">
        <v>130</v>
      </c>
    </row>
    <row r="327" spans="1:65" s="14" customFormat="1">
      <c r="B327" s="158"/>
      <c r="D327" s="145" t="s">
        <v>136</v>
      </c>
      <c r="E327" s="159" t="s">
        <v>3</v>
      </c>
      <c r="F327" s="160" t="s">
        <v>138</v>
      </c>
      <c r="H327" s="161">
        <v>67.67</v>
      </c>
      <c r="L327" s="158"/>
      <c r="M327" s="162"/>
      <c r="N327" s="163"/>
      <c r="O327" s="163"/>
      <c r="P327" s="163"/>
      <c r="Q327" s="163"/>
      <c r="R327" s="163"/>
      <c r="S327" s="163"/>
      <c r="T327" s="164"/>
      <c r="AT327" s="159" t="s">
        <v>136</v>
      </c>
      <c r="AU327" s="159" t="s">
        <v>77</v>
      </c>
      <c r="AV327" s="14" t="s">
        <v>135</v>
      </c>
      <c r="AW327" s="14" t="s">
        <v>30</v>
      </c>
      <c r="AX327" s="14" t="s">
        <v>75</v>
      </c>
      <c r="AY327" s="159" t="s">
        <v>130</v>
      </c>
    </row>
    <row r="328" spans="1:65" s="2" customFormat="1" ht="16.5" customHeight="1">
      <c r="A328" s="296"/>
      <c r="B328" s="131"/>
      <c r="C328" s="168">
        <v>39</v>
      </c>
      <c r="D328" s="168" t="s">
        <v>223</v>
      </c>
      <c r="E328" s="169" t="s">
        <v>733</v>
      </c>
      <c r="F328" s="170" t="s">
        <v>734</v>
      </c>
      <c r="G328" s="171" t="s">
        <v>133</v>
      </c>
      <c r="H328" s="172">
        <v>7.9720000000000004</v>
      </c>
      <c r="I328" s="173"/>
      <c r="J328" s="173">
        <f>ROUND(I328*H328,2)</f>
        <v>0</v>
      </c>
      <c r="K328" s="170" t="s">
        <v>134</v>
      </c>
      <c r="L328" s="174"/>
      <c r="M328" s="175" t="s">
        <v>3</v>
      </c>
      <c r="N328" s="176" t="s">
        <v>41</v>
      </c>
      <c r="O328" s="140">
        <v>0</v>
      </c>
      <c r="P328" s="140">
        <f>O328*H328</f>
        <v>0</v>
      </c>
      <c r="Q328" s="140">
        <v>0.13100000000000001</v>
      </c>
      <c r="R328" s="140">
        <f>Q328*H328</f>
        <v>1.044332</v>
      </c>
      <c r="S328" s="140">
        <v>0</v>
      </c>
      <c r="T328" s="141">
        <f>S328*H328</f>
        <v>0</v>
      </c>
      <c r="U328" s="296"/>
      <c r="V328" s="296"/>
      <c r="W328" s="296"/>
      <c r="X328" s="296"/>
      <c r="Y328" s="296"/>
      <c r="Z328" s="296"/>
      <c r="AA328" s="296"/>
      <c r="AB328" s="296"/>
      <c r="AC328" s="296"/>
      <c r="AD328" s="296"/>
      <c r="AE328" s="296"/>
      <c r="AR328" s="142" t="s">
        <v>151</v>
      </c>
      <c r="AT328" s="142" t="s">
        <v>223</v>
      </c>
      <c r="AU328" s="142" t="s">
        <v>77</v>
      </c>
      <c r="AY328" s="18" t="s">
        <v>130</v>
      </c>
      <c r="BE328" s="143">
        <f>IF(N328="základní",J328,0)</f>
        <v>0</v>
      </c>
      <c r="BF328" s="143">
        <f>IF(N328="snížená",J328,0)</f>
        <v>0</v>
      </c>
      <c r="BG328" s="143">
        <f>IF(N328="zákl. přenesená",J328,0)</f>
        <v>0</v>
      </c>
      <c r="BH328" s="143">
        <f>IF(N328="sníž. přenesená",J328,0)</f>
        <v>0</v>
      </c>
      <c r="BI328" s="143">
        <f>IF(N328="nulová",J328,0)</f>
        <v>0</v>
      </c>
      <c r="BJ328" s="18" t="s">
        <v>75</v>
      </c>
      <c r="BK328" s="143">
        <f>ROUND(I328*H328,2)</f>
        <v>0</v>
      </c>
      <c r="BL328" s="18" t="s">
        <v>135</v>
      </c>
      <c r="BM328" s="142" t="s">
        <v>735</v>
      </c>
    </row>
    <row r="329" spans="1:65" s="13" customFormat="1">
      <c r="B329" s="151"/>
      <c r="D329" s="145" t="s">
        <v>136</v>
      </c>
      <c r="E329" s="152" t="s">
        <v>3</v>
      </c>
      <c r="F329" s="153" t="s">
        <v>736</v>
      </c>
      <c r="H329" s="154">
        <v>3</v>
      </c>
      <c r="L329" s="151"/>
      <c r="M329" s="155"/>
      <c r="N329" s="156"/>
      <c r="O329" s="156"/>
      <c r="P329" s="156"/>
      <c r="Q329" s="156"/>
      <c r="R329" s="156"/>
      <c r="S329" s="156"/>
      <c r="T329" s="157"/>
      <c r="AT329" s="152" t="s">
        <v>136</v>
      </c>
      <c r="AU329" s="152" t="s">
        <v>77</v>
      </c>
      <c r="AV329" s="13" t="s">
        <v>77</v>
      </c>
      <c r="AW329" s="13" t="s">
        <v>30</v>
      </c>
      <c r="AX329" s="13" t="s">
        <v>70</v>
      </c>
      <c r="AY329" s="152" t="s">
        <v>130</v>
      </c>
    </row>
    <row r="330" spans="1:65" s="13" customFormat="1">
      <c r="B330" s="151"/>
      <c r="D330" s="145" t="s">
        <v>136</v>
      </c>
      <c r="E330" s="152" t="s">
        <v>3</v>
      </c>
      <c r="F330" s="153" t="s">
        <v>737</v>
      </c>
      <c r="H330" s="154">
        <v>4.74</v>
      </c>
      <c r="L330" s="151"/>
      <c r="M330" s="155"/>
      <c r="N330" s="156"/>
      <c r="O330" s="156"/>
      <c r="P330" s="156"/>
      <c r="Q330" s="156"/>
      <c r="R330" s="156"/>
      <c r="S330" s="156"/>
      <c r="T330" s="157"/>
      <c r="AT330" s="152" t="s">
        <v>136</v>
      </c>
      <c r="AU330" s="152" t="s">
        <v>77</v>
      </c>
      <c r="AV330" s="13" t="s">
        <v>77</v>
      </c>
      <c r="AW330" s="13" t="s">
        <v>30</v>
      </c>
      <c r="AX330" s="13" t="s">
        <v>70</v>
      </c>
      <c r="AY330" s="152" t="s">
        <v>130</v>
      </c>
    </row>
    <row r="331" spans="1:65" s="14" customFormat="1">
      <c r="B331" s="158"/>
      <c r="D331" s="145" t="s">
        <v>136</v>
      </c>
      <c r="E331" s="159" t="s">
        <v>3</v>
      </c>
      <c r="F331" s="160" t="s">
        <v>138</v>
      </c>
      <c r="H331" s="161">
        <v>7.74</v>
      </c>
      <c r="L331" s="158"/>
      <c r="M331" s="162"/>
      <c r="N331" s="163"/>
      <c r="O331" s="163"/>
      <c r="P331" s="163"/>
      <c r="Q331" s="163"/>
      <c r="R331" s="163"/>
      <c r="S331" s="163"/>
      <c r="T331" s="164"/>
      <c r="AT331" s="159" t="s">
        <v>136</v>
      </c>
      <c r="AU331" s="159" t="s">
        <v>77</v>
      </c>
      <c r="AV331" s="14" t="s">
        <v>135</v>
      </c>
      <c r="AW331" s="14" t="s">
        <v>30</v>
      </c>
      <c r="AX331" s="14" t="s">
        <v>75</v>
      </c>
      <c r="AY331" s="159" t="s">
        <v>130</v>
      </c>
    </row>
    <row r="332" spans="1:65" s="13" customFormat="1">
      <c r="B332" s="151"/>
      <c r="D332" s="145" t="s">
        <v>136</v>
      </c>
      <c r="F332" s="153" t="s">
        <v>738</v>
      </c>
      <c r="H332" s="154">
        <v>7.9720000000000004</v>
      </c>
      <c r="L332" s="151"/>
      <c r="M332" s="155"/>
      <c r="N332" s="156"/>
      <c r="O332" s="156"/>
      <c r="P332" s="156"/>
      <c r="Q332" s="156"/>
      <c r="R332" s="156"/>
      <c r="S332" s="156"/>
      <c r="T332" s="157"/>
      <c r="AT332" s="152" t="s">
        <v>136</v>
      </c>
      <c r="AU332" s="152" t="s">
        <v>77</v>
      </c>
      <c r="AV332" s="13" t="s">
        <v>77</v>
      </c>
      <c r="AW332" s="13" t="s">
        <v>4</v>
      </c>
      <c r="AX332" s="13" t="s">
        <v>75</v>
      </c>
      <c r="AY332" s="152" t="s">
        <v>130</v>
      </c>
    </row>
    <row r="333" spans="1:65" s="2" customFormat="1" ht="16.5" customHeight="1">
      <c r="A333" s="296"/>
      <c r="B333" s="131"/>
      <c r="C333" s="168">
        <v>40</v>
      </c>
      <c r="D333" s="168" t="s">
        <v>223</v>
      </c>
      <c r="E333" s="169" t="s">
        <v>739</v>
      </c>
      <c r="F333" s="170" t="s">
        <v>740</v>
      </c>
      <c r="G333" s="171" t="s">
        <v>133</v>
      </c>
      <c r="H333" s="172">
        <v>38.387999999999998</v>
      </c>
      <c r="I333" s="173"/>
      <c r="J333" s="173">
        <f>ROUND(I333*H333,2)</f>
        <v>0</v>
      </c>
      <c r="K333" s="170" t="s">
        <v>134</v>
      </c>
      <c r="L333" s="174"/>
      <c r="M333" s="175" t="s">
        <v>3</v>
      </c>
      <c r="N333" s="176" t="s">
        <v>41</v>
      </c>
      <c r="O333" s="140">
        <v>0</v>
      </c>
      <c r="P333" s="140">
        <f>O333*H333</f>
        <v>0</v>
      </c>
      <c r="Q333" s="140">
        <v>0.13100000000000001</v>
      </c>
      <c r="R333" s="140">
        <f>Q333*H333</f>
        <v>5.0288279999999999</v>
      </c>
      <c r="S333" s="140">
        <v>0</v>
      </c>
      <c r="T333" s="141">
        <f>S333*H333</f>
        <v>0</v>
      </c>
      <c r="U333" s="296"/>
      <c r="V333" s="296"/>
      <c r="W333" s="296"/>
      <c r="X333" s="296"/>
      <c r="Y333" s="296"/>
      <c r="Z333" s="296"/>
      <c r="AA333" s="296"/>
      <c r="AB333" s="296"/>
      <c r="AC333" s="296"/>
      <c r="AD333" s="296"/>
      <c r="AE333" s="296"/>
      <c r="AR333" s="142" t="s">
        <v>151</v>
      </c>
      <c r="AT333" s="142" t="s">
        <v>223</v>
      </c>
      <c r="AU333" s="142" t="s">
        <v>77</v>
      </c>
      <c r="AY333" s="18" t="s">
        <v>130</v>
      </c>
      <c r="BE333" s="143">
        <f>IF(N333="základní",J333,0)</f>
        <v>0</v>
      </c>
      <c r="BF333" s="143">
        <f>IF(N333="snížená",J333,0)</f>
        <v>0</v>
      </c>
      <c r="BG333" s="143">
        <f>IF(N333="zákl. přenesená",J333,0)</f>
        <v>0</v>
      </c>
      <c r="BH333" s="143">
        <f>IF(N333="sníž. přenesená",J333,0)</f>
        <v>0</v>
      </c>
      <c r="BI333" s="143">
        <f>IF(N333="nulová",J333,0)</f>
        <v>0</v>
      </c>
      <c r="BJ333" s="18" t="s">
        <v>75</v>
      </c>
      <c r="BK333" s="143">
        <f>ROUND(I333*H333,2)</f>
        <v>0</v>
      </c>
      <c r="BL333" s="18" t="s">
        <v>135</v>
      </c>
      <c r="BM333" s="142" t="s">
        <v>741</v>
      </c>
    </row>
    <row r="334" spans="1:65" s="13" customFormat="1">
      <c r="B334" s="151"/>
      <c r="D334" s="145" t="s">
        <v>136</v>
      </c>
      <c r="E334" s="152" t="s">
        <v>3</v>
      </c>
      <c r="F334" s="153" t="s">
        <v>574</v>
      </c>
      <c r="H334" s="154">
        <v>37.270000000000003</v>
      </c>
      <c r="L334" s="151"/>
      <c r="M334" s="155"/>
      <c r="N334" s="156"/>
      <c r="O334" s="156"/>
      <c r="P334" s="156"/>
      <c r="Q334" s="156"/>
      <c r="R334" s="156"/>
      <c r="S334" s="156"/>
      <c r="T334" s="157"/>
      <c r="AT334" s="152" t="s">
        <v>136</v>
      </c>
      <c r="AU334" s="152" t="s">
        <v>77</v>
      </c>
      <c r="AV334" s="13" t="s">
        <v>77</v>
      </c>
      <c r="AW334" s="13" t="s">
        <v>30</v>
      </c>
      <c r="AX334" s="13" t="s">
        <v>75</v>
      </c>
      <c r="AY334" s="152" t="s">
        <v>130</v>
      </c>
    </row>
    <row r="335" spans="1:65" s="13" customFormat="1">
      <c r="B335" s="151"/>
      <c r="D335" s="145" t="s">
        <v>136</v>
      </c>
      <c r="F335" s="153" t="s">
        <v>742</v>
      </c>
      <c r="H335" s="154">
        <v>38.387999999999998</v>
      </c>
      <c r="L335" s="151"/>
      <c r="M335" s="155"/>
      <c r="N335" s="156"/>
      <c r="O335" s="156"/>
      <c r="P335" s="156"/>
      <c r="Q335" s="156"/>
      <c r="R335" s="156"/>
      <c r="S335" s="156"/>
      <c r="T335" s="157"/>
      <c r="AT335" s="152" t="s">
        <v>136</v>
      </c>
      <c r="AU335" s="152" t="s">
        <v>77</v>
      </c>
      <c r="AV335" s="13" t="s">
        <v>77</v>
      </c>
      <c r="AW335" s="13" t="s">
        <v>4</v>
      </c>
      <c r="AX335" s="13" t="s">
        <v>75</v>
      </c>
      <c r="AY335" s="152" t="s">
        <v>130</v>
      </c>
    </row>
    <row r="336" spans="1:65" s="2" customFormat="1" ht="44.25" customHeight="1">
      <c r="A336" s="296"/>
      <c r="B336" s="131"/>
      <c r="C336" s="132">
        <v>41</v>
      </c>
      <c r="D336" s="132" t="s">
        <v>132</v>
      </c>
      <c r="E336" s="133" t="s">
        <v>743</v>
      </c>
      <c r="F336" s="134" t="s">
        <v>744</v>
      </c>
      <c r="G336" s="135" t="s">
        <v>133</v>
      </c>
      <c r="H336" s="136">
        <v>149.19</v>
      </c>
      <c r="I336" s="137"/>
      <c r="J336" s="137">
        <f>ROUND(I336*H336,2)</f>
        <v>0</v>
      </c>
      <c r="K336" s="134" t="s">
        <v>134</v>
      </c>
      <c r="L336" s="31"/>
      <c r="M336" s="138" t="s">
        <v>3</v>
      </c>
      <c r="N336" s="139" t="s">
        <v>41</v>
      </c>
      <c r="O336" s="140">
        <v>0.53</v>
      </c>
      <c r="P336" s="140">
        <f>O336*H336</f>
        <v>79.070700000000002</v>
      </c>
      <c r="Q336" s="140">
        <v>8.4250000000000005E-2</v>
      </c>
      <c r="R336" s="140">
        <f>Q336*H336</f>
        <v>12.569257500000001</v>
      </c>
      <c r="S336" s="140">
        <v>0</v>
      </c>
      <c r="T336" s="141">
        <f>S336*H336</f>
        <v>0</v>
      </c>
      <c r="U336" s="296"/>
      <c r="V336" s="296"/>
      <c r="W336" s="296"/>
      <c r="X336" s="296"/>
      <c r="Y336" s="296"/>
      <c r="Z336" s="296"/>
      <c r="AA336" s="296"/>
      <c r="AB336" s="296"/>
      <c r="AC336" s="296"/>
      <c r="AD336" s="296"/>
      <c r="AE336" s="296"/>
      <c r="AR336" s="142" t="s">
        <v>135</v>
      </c>
      <c r="AT336" s="142" t="s">
        <v>132</v>
      </c>
      <c r="AU336" s="142" t="s">
        <v>77</v>
      </c>
      <c r="AY336" s="18" t="s">
        <v>130</v>
      </c>
      <c r="BE336" s="143">
        <f>IF(N336="základní",J336,0)</f>
        <v>0</v>
      </c>
      <c r="BF336" s="143">
        <f>IF(N336="snížená",J336,0)</f>
        <v>0</v>
      </c>
      <c r="BG336" s="143">
        <f>IF(N336="zákl. přenesená",J336,0)</f>
        <v>0</v>
      </c>
      <c r="BH336" s="143">
        <f>IF(N336="sníž. přenesená",J336,0)</f>
        <v>0</v>
      </c>
      <c r="BI336" s="143">
        <f>IF(N336="nulová",J336,0)</f>
        <v>0</v>
      </c>
      <c r="BJ336" s="18" t="s">
        <v>75</v>
      </c>
      <c r="BK336" s="143">
        <f>ROUND(I336*H336,2)</f>
        <v>0</v>
      </c>
      <c r="BL336" s="18" t="s">
        <v>135</v>
      </c>
      <c r="BM336" s="142" t="s">
        <v>745</v>
      </c>
    </row>
    <row r="337" spans="1:65" s="12" customFormat="1">
      <c r="B337" s="144"/>
      <c r="D337" s="145" t="s">
        <v>136</v>
      </c>
      <c r="E337" s="146" t="s">
        <v>3</v>
      </c>
      <c r="F337" s="147" t="s">
        <v>624</v>
      </c>
      <c r="H337" s="146" t="s">
        <v>3</v>
      </c>
      <c r="L337" s="144"/>
      <c r="M337" s="148"/>
      <c r="N337" s="149"/>
      <c r="O337" s="149"/>
      <c r="P337" s="149"/>
      <c r="Q337" s="149"/>
      <c r="R337" s="149"/>
      <c r="S337" s="149"/>
      <c r="T337" s="150"/>
      <c r="AT337" s="146" t="s">
        <v>136</v>
      </c>
      <c r="AU337" s="146" t="s">
        <v>77</v>
      </c>
      <c r="AV337" s="12" t="s">
        <v>75</v>
      </c>
      <c r="AW337" s="12" t="s">
        <v>30</v>
      </c>
      <c r="AX337" s="12" t="s">
        <v>70</v>
      </c>
      <c r="AY337" s="146" t="s">
        <v>130</v>
      </c>
    </row>
    <row r="338" spans="1:65" s="12" customFormat="1">
      <c r="B338" s="144"/>
      <c r="D338" s="145" t="s">
        <v>136</v>
      </c>
      <c r="E338" s="146" t="s">
        <v>3</v>
      </c>
      <c r="F338" s="147" t="s">
        <v>235</v>
      </c>
      <c r="H338" s="146" t="s">
        <v>3</v>
      </c>
      <c r="L338" s="144"/>
      <c r="M338" s="148"/>
      <c r="N338" s="149"/>
      <c r="O338" s="149"/>
      <c r="P338" s="149"/>
      <c r="Q338" s="149"/>
      <c r="R338" s="149"/>
      <c r="S338" s="149"/>
      <c r="T338" s="150"/>
      <c r="AT338" s="146" t="s">
        <v>136</v>
      </c>
      <c r="AU338" s="146" t="s">
        <v>77</v>
      </c>
      <c r="AV338" s="12" t="s">
        <v>75</v>
      </c>
      <c r="AW338" s="12" t="s">
        <v>30</v>
      </c>
      <c r="AX338" s="12" t="s">
        <v>70</v>
      </c>
      <c r="AY338" s="146" t="s">
        <v>130</v>
      </c>
    </row>
    <row r="339" spans="1:65" s="12" customFormat="1">
      <c r="B339" s="144"/>
      <c r="D339" s="145" t="s">
        <v>136</v>
      </c>
      <c r="E339" s="146" t="s">
        <v>3</v>
      </c>
      <c r="F339" s="147" t="s">
        <v>625</v>
      </c>
      <c r="H339" s="146" t="s">
        <v>3</v>
      </c>
      <c r="L339" s="144"/>
      <c r="M339" s="148"/>
      <c r="N339" s="149"/>
      <c r="O339" s="149"/>
      <c r="P339" s="149"/>
      <c r="Q339" s="149"/>
      <c r="R339" s="149"/>
      <c r="S339" s="149"/>
      <c r="T339" s="150"/>
      <c r="AT339" s="146" t="s">
        <v>136</v>
      </c>
      <c r="AU339" s="146" t="s">
        <v>77</v>
      </c>
      <c r="AV339" s="12" t="s">
        <v>75</v>
      </c>
      <c r="AW339" s="12" t="s">
        <v>30</v>
      </c>
      <c r="AX339" s="12" t="s">
        <v>70</v>
      </c>
      <c r="AY339" s="146" t="s">
        <v>130</v>
      </c>
    </row>
    <row r="340" spans="1:65" s="13" customFormat="1">
      <c r="B340" s="151"/>
      <c r="D340" s="145" t="s">
        <v>136</v>
      </c>
      <c r="E340" s="152" t="s">
        <v>3</v>
      </c>
      <c r="F340" s="153" t="s">
        <v>567</v>
      </c>
      <c r="H340" s="154">
        <v>149.19</v>
      </c>
      <c r="L340" s="151"/>
      <c r="M340" s="155"/>
      <c r="N340" s="156"/>
      <c r="O340" s="156"/>
      <c r="P340" s="156"/>
      <c r="Q340" s="156"/>
      <c r="R340" s="156"/>
      <c r="S340" s="156"/>
      <c r="T340" s="157"/>
      <c r="AT340" s="152" t="s">
        <v>136</v>
      </c>
      <c r="AU340" s="152" t="s">
        <v>77</v>
      </c>
      <c r="AV340" s="13" t="s">
        <v>77</v>
      </c>
      <c r="AW340" s="13" t="s">
        <v>30</v>
      </c>
      <c r="AX340" s="13" t="s">
        <v>70</v>
      </c>
      <c r="AY340" s="152" t="s">
        <v>130</v>
      </c>
    </row>
    <row r="341" spans="1:65" s="15" customFormat="1">
      <c r="B341" s="189"/>
      <c r="D341" s="145" t="s">
        <v>136</v>
      </c>
      <c r="E341" s="190" t="s">
        <v>3</v>
      </c>
      <c r="F341" s="191" t="s">
        <v>606</v>
      </c>
      <c r="H341" s="192">
        <v>149.19</v>
      </c>
      <c r="L341" s="189"/>
      <c r="M341" s="193"/>
      <c r="N341" s="194"/>
      <c r="O341" s="194"/>
      <c r="P341" s="194"/>
      <c r="Q341" s="194"/>
      <c r="R341" s="194"/>
      <c r="S341" s="194"/>
      <c r="T341" s="195"/>
      <c r="AT341" s="190" t="s">
        <v>136</v>
      </c>
      <c r="AU341" s="190" t="s">
        <v>77</v>
      </c>
      <c r="AV341" s="15" t="s">
        <v>141</v>
      </c>
      <c r="AW341" s="15" t="s">
        <v>30</v>
      </c>
      <c r="AX341" s="15" t="s">
        <v>70</v>
      </c>
      <c r="AY341" s="190" t="s">
        <v>130</v>
      </c>
    </row>
    <row r="342" spans="1:65" s="14" customFormat="1">
      <c r="B342" s="158"/>
      <c r="D342" s="145" t="s">
        <v>136</v>
      </c>
      <c r="E342" s="159" t="s">
        <v>3</v>
      </c>
      <c r="F342" s="160" t="s">
        <v>138</v>
      </c>
      <c r="H342" s="161">
        <v>149.19</v>
      </c>
      <c r="L342" s="158"/>
      <c r="M342" s="162"/>
      <c r="N342" s="163"/>
      <c r="O342" s="163"/>
      <c r="P342" s="163"/>
      <c r="Q342" s="163"/>
      <c r="R342" s="163"/>
      <c r="S342" s="163"/>
      <c r="T342" s="164"/>
      <c r="AT342" s="159" t="s">
        <v>136</v>
      </c>
      <c r="AU342" s="159" t="s">
        <v>77</v>
      </c>
      <c r="AV342" s="14" t="s">
        <v>135</v>
      </c>
      <c r="AW342" s="14" t="s">
        <v>30</v>
      </c>
      <c r="AX342" s="14" t="s">
        <v>75</v>
      </c>
      <c r="AY342" s="159" t="s">
        <v>130</v>
      </c>
    </row>
    <row r="343" spans="1:65" s="2" customFormat="1" ht="16.5" customHeight="1">
      <c r="A343" s="296"/>
      <c r="B343" s="131"/>
      <c r="C343" s="168">
        <v>42</v>
      </c>
      <c r="D343" s="168" t="s">
        <v>223</v>
      </c>
      <c r="E343" s="169" t="s">
        <v>733</v>
      </c>
      <c r="F343" s="170" t="s">
        <v>734</v>
      </c>
      <c r="G343" s="171" t="s">
        <v>133</v>
      </c>
      <c r="H343" s="172">
        <v>152.17400000000001</v>
      </c>
      <c r="I343" s="173"/>
      <c r="J343" s="173">
        <f>ROUND(I343*H343,2)</f>
        <v>0</v>
      </c>
      <c r="K343" s="170" t="s">
        <v>134</v>
      </c>
      <c r="L343" s="174"/>
      <c r="M343" s="175" t="s">
        <v>3</v>
      </c>
      <c r="N343" s="176" t="s">
        <v>41</v>
      </c>
      <c r="O343" s="140">
        <v>0</v>
      </c>
      <c r="P343" s="140">
        <f>O343*H343</f>
        <v>0</v>
      </c>
      <c r="Q343" s="140">
        <v>0.13100000000000001</v>
      </c>
      <c r="R343" s="140">
        <f>Q343*H343</f>
        <v>19.934794</v>
      </c>
      <c r="S343" s="140">
        <v>0</v>
      </c>
      <c r="T343" s="141">
        <f>S343*H343</f>
        <v>0</v>
      </c>
      <c r="U343" s="296"/>
      <c r="V343" s="296"/>
      <c r="W343" s="296"/>
      <c r="X343" s="296"/>
      <c r="Y343" s="296"/>
      <c r="Z343" s="296"/>
      <c r="AA343" s="296"/>
      <c r="AB343" s="296"/>
      <c r="AC343" s="296"/>
      <c r="AD343" s="296"/>
      <c r="AE343" s="296"/>
      <c r="AR343" s="142" t="s">
        <v>151</v>
      </c>
      <c r="AT343" s="142" t="s">
        <v>223</v>
      </c>
      <c r="AU343" s="142" t="s">
        <v>77</v>
      </c>
      <c r="AY343" s="18" t="s">
        <v>130</v>
      </c>
      <c r="BE343" s="143">
        <f>IF(N343="základní",J343,0)</f>
        <v>0</v>
      </c>
      <c r="BF343" s="143">
        <f>IF(N343="snížená",J343,0)</f>
        <v>0</v>
      </c>
      <c r="BG343" s="143">
        <f>IF(N343="zákl. přenesená",J343,0)</f>
        <v>0</v>
      </c>
      <c r="BH343" s="143">
        <f>IF(N343="sníž. přenesená",J343,0)</f>
        <v>0</v>
      </c>
      <c r="BI343" s="143">
        <f>IF(N343="nulová",J343,0)</f>
        <v>0</v>
      </c>
      <c r="BJ343" s="18" t="s">
        <v>75</v>
      </c>
      <c r="BK343" s="143">
        <f>ROUND(I343*H343,2)</f>
        <v>0</v>
      </c>
      <c r="BL343" s="18" t="s">
        <v>135</v>
      </c>
      <c r="BM343" s="142" t="s">
        <v>746</v>
      </c>
    </row>
    <row r="344" spans="1:65" s="13" customFormat="1">
      <c r="B344" s="151"/>
      <c r="D344" s="145" t="s">
        <v>136</v>
      </c>
      <c r="F344" s="153" t="s">
        <v>747</v>
      </c>
      <c r="H344" s="154">
        <v>152.17400000000001</v>
      </c>
      <c r="L344" s="151"/>
      <c r="M344" s="155"/>
      <c r="N344" s="156"/>
      <c r="O344" s="156"/>
      <c r="P344" s="156"/>
      <c r="Q344" s="156"/>
      <c r="R344" s="156"/>
      <c r="S344" s="156"/>
      <c r="T344" s="157"/>
      <c r="AT344" s="152" t="s">
        <v>136</v>
      </c>
      <c r="AU344" s="152" t="s">
        <v>77</v>
      </c>
      <c r="AV344" s="13" t="s">
        <v>77</v>
      </c>
      <c r="AW344" s="13" t="s">
        <v>4</v>
      </c>
      <c r="AX344" s="13" t="s">
        <v>75</v>
      </c>
      <c r="AY344" s="152" t="s">
        <v>130</v>
      </c>
    </row>
    <row r="345" spans="1:65" s="2" customFormat="1" ht="44.25" customHeight="1">
      <c r="A345" s="296"/>
      <c r="B345" s="131"/>
      <c r="C345" s="132">
        <v>43</v>
      </c>
      <c r="D345" s="132" t="s">
        <v>132</v>
      </c>
      <c r="E345" s="133" t="s">
        <v>748</v>
      </c>
      <c r="F345" s="134" t="s">
        <v>749</v>
      </c>
      <c r="G345" s="135" t="s">
        <v>133</v>
      </c>
      <c r="H345" s="136">
        <v>212.12</v>
      </c>
      <c r="I345" s="137"/>
      <c r="J345" s="137">
        <f>ROUND(I345*H345,2)</f>
        <v>0</v>
      </c>
      <c r="K345" s="134" t="s">
        <v>134</v>
      </c>
      <c r="L345" s="31"/>
      <c r="M345" s="138" t="s">
        <v>3</v>
      </c>
      <c r="N345" s="139" t="s">
        <v>41</v>
      </c>
      <c r="O345" s="140">
        <v>0.06</v>
      </c>
      <c r="P345" s="140">
        <f>O345*H345</f>
        <v>12.7272</v>
      </c>
      <c r="Q345" s="140">
        <v>0</v>
      </c>
      <c r="R345" s="140">
        <f>Q345*H345</f>
        <v>0</v>
      </c>
      <c r="S345" s="140">
        <v>0</v>
      </c>
      <c r="T345" s="141">
        <f>S345*H345</f>
        <v>0</v>
      </c>
      <c r="U345" s="296"/>
      <c r="V345" s="296"/>
      <c r="W345" s="296"/>
      <c r="X345" s="296"/>
      <c r="Y345" s="296"/>
      <c r="Z345" s="296"/>
      <c r="AA345" s="296"/>
      <c r="AB345" s="296"/>
      <c r="AC345" s="296"/>
      <c r="AD345" s="296"/>
      <c r="AE345" s="296"/>
      <c r="AR345" s="142" t="s">
        <v>135</v>
      </c>
      <c r="AT345" s="142" t="s">
        <v>132</v>
      </c>
      <c r="AU345" s="142" t="s">
        <v>77</v>
      </c>
      <c r="AY345" s="18" t="s">
        <v>130</v>
      </c>
      <c r="BE345" s="143">
        <f>IF(N345="základní",J345,0)</f>
        <v>0</v>
      </c>
      <c r="BF345" s="143">
        <f>IF(N345="snížená",J345,0)</f>
        <v>0</v>
      </c>
      <c r="BG345" s="143">
        <f>IF(N345="zákl. přenesená",J345,0)</f>
        <v>0</v>
      </c>
      <c r="BH345" s="143">
        <f>IF(N345="sníž. přenesená",J345,0)</f>
        <v>0</v>
      </c>
      <c r="BI345" s="143">
        <f>IF(N345="nulová",J345,0)</f>
        <v>0</v>
      </c>
      <c r="BJ345" s="18" t="s">
        <v>75</v>
      </c>
      <c r="BK345" s="143">
        <f>ROUND(I345*H345,2)</f>
        <v>0</v>
      </c>
      <c r="BL345" s="18" t="s">
        <v>135</v>
      </c>
      <c r="BM345" s="142" t="s">
        <v>750</v>
      </c>
    </row>
    <row r="346" spans="1:65" s="13" customFormat="1">
      <c r="B346" s="151"/>
      <c r="D346" s="145" t="s">
        <v>136</v>
      </c>
      <c r="E346" s="152" t="s">
        <v>3</v>
      </c>
      <c r="F346" s="153" t="s">
        <v>567</v>
      </c>
      <c r="H346" s="154">
        <v>149.19</v>
      </c>
      <c r="L346" s="151"/>
      <c r="M346" s="155"/>
      <c r="N346" s="156"/>
      <c r="O346" s="156"/>
      <c r="P346" s="156"/>
      <c r="Q346" s="156"/>
      <c r="R346" s="156"/>
      <c r="S346" s="156"/>
      <c r="T346" s="157"/>
      <c r="AT346" s="152" t="s">
        <v>136</v>
      </c>
      <c r="AU346" s="152" t="s">
        <v>77</v>
      </c>
      <c r="AV346" s="13" t="s">
        <v>77</v>
      </c>
      <c r="AW346" s="13" t="s">
        <v>30</v>
      </c>
      <c r="AX346" s="13" t="s">
        <v>70</v>
      </c>
      <c r="AY346" s="152" t="s">
        <v>130</v>
      </c>
    </row>
    <row r="347" spans="1:65" s="13" customFormat="1">
      <c r="B347" s="151"/>
      <c r="D347" s="145" t="s">
        <v>136</v>
      </c>
      <c r="E347" s="152" t="s">
        <v>3</v>
      </c>
      <c r="F347" s="153" t="s">
        <v>571</v>
      </c>
      <c r="H347" s="154">
        <v>25.66</v>
      </c>
      <c r="L347" s="151"/>
      <c r="M347" s="155"/>
      <c r="N347" s="156"/>
      <c r="O347" s="156"/>
      <c r="P347" s="156"/>
      <c r="Q347" s="156"/>
      <c r="R347" s="156"/>
      <c r="S347" s="156"/>
      <c r="T347" s="157"/>
      <c r="AT347" s="152" t="s">
        <v>136</v>
      </c>
      <c r="AU347" s="152" t="s">
        <v>77</v>
      </c>
      <c r="AV347" s="13" t="s">
        <v>77</v>
      </c>
      <c r="AW347" s="13" t="s">
        <v>30</v>
      </c>
      <c r="AX347" s="13" t="s">
        <v>70</v>
      </c>
      <c r="AY347" s="152" t="s">
        <v>130</v>
      </c>
    </row>
    <row r="348" spans="1:65" s="13" customFormat="1">
      <c r="B348" s="151"/>
      <c r="D348" s="145" t="s">
        <v>136</v>
      </c>
      <c r="E348" s="152" t="s">
        <v>3</v>
      </c>
      <c r="F348" s="153" t="s">
        <v>574</v>
      </c>
      <c r="H348" s="154">
        <v>37.270000000000003</v>
      </c>
      <c r="L348" s="151"/>
      <c r="M348" s="155"/>
      <c r="N348" s="156"/>
      <c r="O348" s="156"/>
      <c r="P348" s="156"/>
      <c r="Q348" s="156"/>
      <c r="R348" s="156"/>
      <c r="S348" s="156"/>
      <c r="T348" s="157"/>
      <c r="AT348" s="152" t="s">
        <v>136</v>
      </c>
      <c r="AU348" s="152" t="s">
        <v>77</v>
      </c>
      <c r="AV348" s="13" t="s">
        <v>77</v>
      </c>
      <c r="AW348" s="13" t="s">
        <v>30</v>
      </c>
      <c r="AX348" s="13" t="s">
        <v>70</v>
      </c>
      <c r="AY348" s="152" t="s">
        <v>130</v>
      </c>
    </row>
    <row r="349" spans="1:65" s="14" customFormat="1">
      <c r="B349" s="158"/>
      <c r="D349" s="145" t="s">
        <v>136</v>
      </c>
      <c r="E349" s="159" t="s">
        <v>3</v>
      </c>
      <c r="F349" s="160" t="s">
        <v>138</v>
      </c>
      <c r="H349" s="161">
        <v>212.12</v>
      </c>
      <c r="L349" s="158"/>
      <c r="M349" s="162"/>
      <c r="N349" s="163"/>
      <c r="O349" s="163"/>
      <c r="P349" s="163"/>
      <c r="Q349" s="163"/>
      <c r="R349" s="163"/>
      <c r="S349" s="163"/>
      <c r="T349" s="164"/>
      <c r="AT349" s="159" t="s">
        <v>136</v>
      </c>
      <c r="AU349" s="159" t="s">
        <v>77</v>
      </c>
      <c r="AV349" s="14" t="s">
        <v>135</v>
      </c>
      <c r="AW349" s="14" t="s">
        <v>30</v>
      </c>
      <c r="AX349" s="14" t="s">
        <v>75</v>
      </c>
      <c r="AY349" s="159" t="s">
        <v>130</v>
      </c>
    </row>
    <row r="350" spans="1:65" s="2" customFormat="1" ht="36">
      <c r="A350" s="296"/>
      <c r="B350" s="131"/>
      <c r="C350" s="132">
        <v>44</v>
      </c>
      <c r="D350" s="132" t="s">
        <v>132</v>
      </c>
      <c r="E350" s="133" t="s">
        <v>751</v>
      </c>
      <c r="F350" s="134" t="s">
        <v>752</v>
      </c>
      <c r="G350" s="135" t="s">
        <v>133</v>
      </c>
      <c r="H350" s="136">
        <v>94.28</v>
      </c>
      <c r="I350" s="137"/>
      <c r="J350" s="137">
        <f>ROUND(I350*H350,2)</f>
        <v>0</v>
      </c>
      <c r="K350" s="134" t="s">
        <v>134</v>
      </c>
      <c r="L350" s="31"/>
      <c r="M350" s="138" t="s">
        <v>3</v>
      </c>
      <c r="N350" s="139" t="s">
        <v>41</v>
      </c>
      <c r="O350" s="140">
        <v>0.75700000000000001</v>
      </c>
      <c r="P350" s="140">
        <f>O350*H350</f>
        <v>71.369960000000006</v>
      </c>
      <c r="Q350" s="140">
        <v>0.10362</v>
      </c>
      <c r="R350" s="140">
        <f>Q350*H350</f>
        <v>9.769293600000001</v>
      </c>
      <c r="S350" s="140">
        <v>0</v>
      </c>
      <c r="T350" s="141">
        <f>S350*H350</f>
        <v>0</v>
      </c>
      <c r="U350" s="296"/>
      <c r="V350" s="296"/>
      <c r="W350" s="296"/>
      <c r="X350" s="296"/>
      <c r="Y350" s="296"/>
      <c r="Z350" s="296"/>
      <c r="AA350" s="296"/>
      <c r="AB350" s="296"/>
      <c r="AC350" s="296"/>
      <c r="AD350" s="296"/>
      <c r="AE350" s="296"/>
      <c r="AR350" s="142" t="s">
        <v>135</v>
      </c>
      <c r="AT350" s="142" t="s">
        <v>132</v>
      </c>
      <c r="AU350" s="142" t="s">
        <v>77</v>
      </c>
      <c r="AY350" s="18" t="s">
        <v>130</v>
      </c>
      <c r="BE350" s="143">
        <f>IF(N350="základní",J350,0)</f>
        <v>0</v>
      </c>
      <c r="BF350" s="143">
        <f>IF(N350="snížená",J350,0)</f>
        <v>0</v>
      </c>
      <c r="BG350" s="143">
        <f>IF(N350="zákl. přenesená",J350,0)</f>
        <v>0</v>
      </c>
      <c r="BH350" s="143">
        <f>IF(N350="sníž. přenesená",J350,0)</f>
        <v>0</v>
      </c>
      <c r="BI350" s="143">
        <f>IF(N350="nulová",J350,0)</f>
        <v>0</v>
      </c>
      <c r="BJ350" s="18" t="s">
        <v>75</v>
      </c>
      <c r="BK350" s="143">
        <f>ROUND(I350*H350,2)</f>
        <v>0</v>
      </c>
      <c r="BL350" s="18" t="s">
        <v>135</v>
      </c>
      <c r="BM350" s="142" t="s">
        <v>753</v>
      </c>
    </row>
    <row r="351" spans="1:65" s="12" customFormat="1">
      <c r="B351" s="144"/>
      <c r="D351" s="145" t="s">
        <v>136</v>
      </c>
      <c r="E351" s="146" t="s">
        <v>3</v>
      </c>
      <c r="F351" s="147" t="s">
        <v>624</v>
      </c>
      <c r="H351" s="146" t="s">
        <v>3</v>
      </c>
      <c r="L351" s="144"/>
      <c r="M351" s="148"/>
      <c r="N351" s="149"/>
      <c r="O351" s="149"/>
      <c r="P351" s="149"/>
      <c r="Q351" s="149"/>
      <c r="R351" s="149"/>
      <c r="S351" s="149"/>
      <c r="T351" s="150"/>
      <c r="AT351" s="146" t="s">
        <v>136</v>
      </c>
      <c r="AU351" s="146" t="s">
        <v>77</v>
      </c>
      <c r="AV351" s="12" t="s">
        <v>75</v>
      </c>
      <c r="AW351" s="12" t="s">
        <v>30</v>
      </c>
      <c r="AX351" s="12" t="s">
        <v>70</v>
      </c>
      <c r="AY351" s="146" t="s">
        <v>130</v>
      </c>
    </row>
    <row r="352" spans="1:65" s="12" customFormat="1">
      <c r="B352" s="144"/>
      <c r="D352" s="145" t="s">
        <v>136</v>
      </c>
      <c r="E352" s="146" t="s">
        <v>3</v>
      </c>
      <c r="F352" s="147" t="s">
        <v>235</v>
      </c>
      <c r="H352" s="146" t="s">
        <v>3</v>
      </c>
      <c r="L352" s="144"/>
      <c r="M352" s="148"/>
      <c r="N352" s="149"/>
      <c r="O352" s="149"/>
      <c r="P352" s="149"/>
      <c r="Q352" s="149"/>
      <c r="R352" s="149"/>
      <c r="S352" s="149"/>
      <c r="T352" s="150"/>
      <c r="AT352" s="146" t="s">
        <v>136</v>
      </c>
      <c r="AU352" s="146" t="s">
        <v>77</v>
      </c>
      <c r="AV352" s="12" t="s">
        <v>75</v>
      </c>
      <c r="AW352" s="12" t="s">
        <v>30</v>
      </c>
      <c r="AX352" s="12" t="s">
        <v>70</v>
      </c>
      <c r="AY352" s="146" t="s">
        <v>130</v>
      </c>
    </row>
    <row r="353" spans="1:65" s="12" customFormat="1">
      <c r="B353" s="144"/>
      <c r="D353" s="145" t="s">
        <v>136</v>
      </c>
      <c r="E353" s="146" t="s">
        <v>3</v>
      </c>
      <c r="F353" s="147" t="s">
        <v>625</v>
      </c>
      <c r="H353" s="146" t="s">
        <v>3</v>
      </c>
      <c r="L353" s="144"/>
      <c r="M353" s="148"/>
      <c r="N353" s="149"/>
      <c r="O353" s="149"/>
      <c r="P353" s="149"/>
      <c r="Q353" s="149"/>
      <c r="R353" s="149"/>
      <c r="S353" s="149"/>
      <c r="T353" s="150"/>
      <c r="AT353" s="146" t="s">
        <v>136</v>
      </c>
      <c r="AU353" s="146" t="s">
        <v>77</v>
      </c>
      <c r="AV353" s="12" t="s">
        <v>75</v>
      </c>
      <c r="AW353" s="12" t="s">
        <v>30</v>
      </c>
      <c r="AX353" s="12" t="s">
        <v>70</v>
      </c>
      <c r="AY353" s="146" t="s">
        <v>130</v>
      </c>
    </row>
    <row r="354" spans="1:65" s="13" customFormat="1">
      <c r="B354" s="151"/>
      <c r="D354" s="145" t="s">
        <v>136</v>
      </c>
      <c r="E354" s="152" t="s">
        <v>3</v>
      </c>
      <c r="F354" s="153" t="s">
        <v>558</v>
      </c>
      <c r="H354" s="154">
        <v>41.1</v>
      </c>
      <c r="L354" s="151"/>
      <c r="M354" s="155"/>
      <c r="N354" s="156"/>
      <c r="O354" s="156"/>
      <c r="P354" s="156"/>
      <c r="Q354" s="156"/>
      <c r="R354" s="156"/>
      <c r="S354" s="156"/>
      <c r="T354" s="157"/>
      <c r="AT354" s="152" t="s">
        <v>136</v>
      </c>
      <c r="AU354" s="152" t="s">
        <v>77</v>
      </c>
      <c r="AV354" s="13" t="s">
        <v>77</v>
      </c>
      <c r="AW354" s="13" t="s">
        <v>30</v>
      </c>
      <c r="AX354" s="13" t="s">
        <v>70</v>
      </c>
      <c r="AY354" s="152" t="s">
        <v>130</v>
      </c>
    </row>
    <row r="355" spans="1:65" s="13" customFormat="1">
      <c r="B355" s="151"/>
      <c r="D355" s="145" t="s">
        <v>136</v>
      </c>
      <c r="E355" s="152" t="s">
        <v>3</v>
      </c>
      <c r="F355" s="153" t="s">
        <v>577</v>
      </c>
      <c r="H355" s="154">
        <v>5.2</v>
      </c>
      <c r="L355" s="151"/>
      <c r="M355" s="155"/>
      <c r="N355" s="156"/>
      <c r="O355" s="156"/>
      <c r="P355" s="156"/>
      <c r="Q355" s="156"/>
      <c r="R355" s="156"/>
      <c r="S355" s="156"/>
      <c r="T355" s="157"/>
      <c r="AT355" s="152" t="s">
        <v>136</v>
      </c>
      <c r="AU355" s="152" t="s">
        <v>77</v>
      </c>
      <c r="AV355" s="13" t="s">
        <v>77</v>
      </c>
      <c r="AW355" s="13" t="s">
        <v>30</v>
      </c>
      <c r="AX355" s="13" t="s">
        <v>70</v>
      </c>
      <c r="AY355" s="152" t="s">
        <v>130</v>
      </c>
    </row>
    <row r="356" spans="1:65" s="15" customFormat="1">
      <c r="B356" s="189"/>
      <c r="D356" s="145" t="s">
        <v>136</v>
      </c>
      <c r="E356" s="190" t="s">
        <v>3</v>
      </c>
      <c r="F356" s="191" t="s">
        <v>609</v>
      </c>
      <c r="H356" s="192">
        <v>46.3</v>
      </c>
      <c r="L356" s="189"/>
      <c r="M356" s="193"/>
      <c r="N356" s="194"/>
      <c r="O356" s="194"/>
      <c r="P356" s="194"/>
      <c r="Q356" s="194"/>
      <c r="R356" s="194"/>
      <c r="S356" s="194"/>
      <c r="T356" s="195"/>
      <c r="AT356" s="190" t="s">
        <v>136</v>
      </c>
      <c r="AU356" s="190" t="s">
        <v>77</v>
      </c>
      <c r="AV356" s="15" t="s">
        <v>141</v>
      </c>
      <c r="AW356" s="15" t="s">
        <v>30</v>
      </c>
      <c r="AX356" s="15" t="s">
        <v>70</v>
      </c>
      <c r="AY356" s="190" t="s">
        <v>130</v>
      </c>
    </row>
    <row r="357" spans="1:65" s="13" customFormat="1">
      <c r="B357" s="151"/>
      <c r="D357" s="145" t="s">
        <v>136</v>
      </c>
      <c r="E357" s="152" t="s">
        <v>3</v>
      </c>
      <c r="F357" s="153" t="s">
        <v>580</v>
      </c>
      <c r="H357" s="154">
        <v>5.77</v>
      </c>
      <c r="L357" s="151"/>
      <c r="M357" s="155"/>
      <c r="N357" s="156"/>
      <c r="O357" s="156"/>
      <c r="P357" s="156"/>
      <c r="Q357" s="156"/>
      <c r="R357" s="156"/>
      <c r="S357" s="156"/>
      <c r="T357" s="157"/>
      <c r="AT357" s="152" t="s">
        <v>136</v>
      </c>
      <c r="AU357" s="152" t="s">
        <v>77</v>
      </c>
      <c r="AV357" s="13" t="s">
        <v>77</v>
      </c>
      <c r="AW357" s="13" t="s">
        <v>30</v>
      </c>
      <c r="AX357" s="13" t="s">
        <v>70</v>
      </c>
      <c r="AY357" s="152" t="s">
        <v>130</v>
      </c>
    </row>
    <row r="358" spans="1:65" s="15" customFormat="1">
      <c r="B358" s="189"/>
      <c r="D358" s="145" t="s">
        <v>136</v>
      </c>
      <c r="E358" s="190" t="s">
        <v>3</v>
      </c>
      <c r="F358" s="191" t="s">
        <v>699</v>
      </c>
      <c r="H358" s="192">
        <v>5.77</v>
      </c>
      <c r="L358" s="189"/>
      <c r="M358" s="193"/>
      <c r="N358" s="194"/>
      <c r="O358" s="194"/>
      <c r="P358" s="194"/>
      <c r="Q358" s="194"/>
      <c r="R358" s="194"/>
      <c r="S358" s="194"/>
      <c r="T358" s="195"/>
      <c r="AT358" s="190" t="s">
        <v>136</v>
      </c>
      <c r="AU358" s="190" t="s">
        <v>77</v>
      </c>
      <c r="AV358" s="15" t="s">
        <v>141</v>
      </c>
      <c r="AW358" s="15" t="s">
        <v>30</v>
      </c>
      <c r="AX358" s="15" t="s">
        <v>70</v>
      </c>
      <c r="AY358" s="190" t="s">
        <v>130</v>
      </c>
    </row>
    <row r="359" spans="1:65" s="13" customFormat="1">
      <c r="B359" s="151"/>
      <c r="D359" s="145" t="s">
        <v>136</v>
      </c>
      <c r="E359" s="152" t="s">
        <v>3</v>
      </c>
      <c r="F359" s="153" t="s">
        <v>564</v>
      </c>
      <c r="H359" s="154">
        <v>42.21</v>
      </c>
      <c r="L359" s="151"/>
      <c r="M359" s="155"/>
      <c r="N359" s="156"/>
      <c r="O359" s="156"/>
      <c r="P359" s="156"/>
      <c r="Q359" s="156"/>
      <c r="R359" s="156"/>
      <c r="S359" s="156"/>
      <c r="T359" s="157"/>
      <c r="AT359" s="152" t="s">
        <v>136</v>
      </c>
      <c r="AU359" s="152" t="s">
        <v>77</v>
      </c>
      <c r="AV359" s="13" t="s">
        <v>77</v>
      </c>
      <c r="AW359" s="13" t="s">
        <v>30</v>
      </c>
      <c r="AX359" s="13" t="s">
        <v>70</v>
      </c>
      <c r="AY359" s="152" t="s">
        <v>130</v>
      </c>
    </row>
    <row r="360" spans="1:65" s="15" customFormat="1">
      <c r="B360" s="189"/>
      <c r="D360" s="145" t="s">
        <v>136</v>
      </c>
      <c r="E360" s="190" t="s">
        <v>3</v>
      </c>
      <c r="F360" s="191" t="s">
        <v>700</v>
      </c>
      <c r="H360" s="192">
        <v>42.21</v>
      </c>
      <c r="L360" s="189"/>
      <c r="M360" s="193"/>
      <c r="N360" s="194"/>
      <c r="O360" s="194"/>
      <c r="P360" s="194"/>
      <c r="Q360" s="194"/>
      <c r="R360" s="194"/>
      <c r="S360" s="194"/>
      <c r="T360" s="195"/>
      <c r="AT360" s="190" t="s">
        <v>136</v>
      </c>
      <c r="AU360" s="190" t="s">
        <v>77</v>
      </c>
      <c r="AV360" s="15" t="s">
        <v>141</v>
      </c>
      <c r="AW360" s="15" t="s">
        <v>30</v>
      </c>
      <c r="AX360" s="15" t="s">
        <v>70</v>
      </c>
      <c r="AY360" s="190" t="s">
        <v>130</v>
      </c>
    </row>
    <row r="361" spans="1:65" s="14" customFormat="1">
      <c r="B361" s="158"/>
      <c r="D361" s="145" t="s">
        <v>136</v>
      </c>
      <c r="E361" s="159" t="s">
        <v>3</v>
      </c>
      <c r="F361" s="160" t="s">
        <v>138</v>
      </c>
      <c r="H361" s="161">
        <v>94.28</v>
      </c>
      <c r="L361" s="158"/>
      <c r="M361" s="162"/>
      <c r="N361" s="163"/>
      <c r="O361" s="163"/>
      <c r="P361" s="163"/>
      <c r="Q361" s="163"/>
      <c r="R361" s="163"/>
      <c r="S361" s="163"/>
      <c r="T361" s="164"/>
      <c r="AT361" s="159" t="s">
        <v>136</v>
      </c>
      <c r="AU361" s="159" t="s">
        <v>77</v>
      </c>
      <c r="AV361" s="14" t="s">
        <v>135</v>
      </c>
      <c r="AW361" s="14" t="s">
        <v>30</v>
      </c>
      <c r="AX361" s="14" t="s">
        <v>75</v>
      </c>
      <c r="AY361" s="159" t="s">
        <v>130</v>
      </c>
    </row>
    <row r="362" spans="1:65" s="2" customFormat="1" ht="16.5" customHeight="1">
      <c r="A362" s="296"/>
      <c r="B362" s="131"/>
      <c r="C362" s="168">
        <v>45</v>
      </c>
      <c r="D362" s="168" t="s">
        <v>223</v>
      </c>
      <c r="E362" s="169" t="s">
        <v>754</v>
      </c>
      <c r="F362" s="170" t="s">
        <v>755</v>
      </c>
      <c r="G362" s="171" t="s">
        <v>133</v>
      </c>
      <c r="H362" s="172">
        <v>5.15</v>
      </c>
      <c r="I362" s="173"/>
      <c r="J362" s="173">
        <f>ROUND(I362*H362,2)</f>
        <v>0</v>
      </c>
      <c r="K362" s="170" t="s">
        <v>134</v>
      </c>
      <c r="L362" s="174"/>
      <c r="M362" s="175" t="s">
        <v>3</v>
      </c>
      <c r="N362" s="176" t="s">
        <v>41</v>
      </c>
      <c r="O362" s="140">
        <v>0</v>
      </c>
      <c r="P362" s="140">
        <f>O362*H362</f>
        <v>0</v>
      </c>
      <c r="Q362" s="140">
        <v>0.17599999999999999</v>
      </c>
      <c r="R362" s="140">
        <f>Q362*H362</f>
        <v>0.90639999999999998</v>
      </c>
      <c r="S362" s="140">
        <v>0</v>
      </c>
      <c r="T362" s="141">
        <f>S362*H362</f>
        <v>0</v>
      </c>
      <c r="U362" s="296"/>
      <c r="V362" s="296"/>
      <c r="W362" s="296"/>
      <c r="X362" s="296"/>
      <c r="Y362" s="296"/>
      <c r="Z362" s="296"/>
      <c r="AA362" s="296"/>
      <c r="AB362" s="296"/>
      <c r="AC362" s="296"/>
      <c r="AD362" s="296"/>
      <c r="AE362" s="296"/>
      <c r="AR362" s="142" t="s">
        <v>151</v>
      </c>
      <c r="AT362" s="142" t="s">
        <v>223</v>
      </c>
      <c r="AU362" s="142" t="s">
        <v>77</v>
      </c>
      <c r="AY362" s="18" t="s">
        <v>130</v>
      </c>
      <c r="BE362" s="143">
        <f>IF(N362="základní",J362,0)</f>
        <v>0</v>
      </c>
      <c r="BF362" s="143">
        <f>IF(N362="snížená",J362,0)</f>
        <v>0</v>
      </c>
      <c r="BG362" s="143">
        <f>IF(N362="zákl. přenesená",J362,0)</f>
        <v>0</v>
      </c>
      <c r="BH362" s="143">
        <f>IF(N362="sníž. přenesená",J362,0)</f>
        <v>0</v>
      </c>
      <c r="BI362" s="143">
        <f>IF(N362="nulová",J362,0)</f>
        <v>0</v>
      </c>
      <c r="BJ362" s="18" t="s">
        <v>75</v>
      </c>
      <c r="BK362" s="143">
        <f>ROUND(I362*H362,2)</f>
        <v>0</v>
      </c>
      <c r="BL362" s="18" t="s">
        <v>135</v>
      </c>
      <c r="BM362" s="142" t="s">
        <v>756</v>
      </c>
    </row>
    <row r="363" spans="1:65" s="13" customFormat="1">
      <c r="B363" s="151"/>
      <c r="D363" s="145" t="s">
        <v>136</v>
      </c>
      <c r="E363" s="152" t="s">
        <v>3</v>
      </c>
      <c r="F363" s="153" t="s">
        <v>757</v>
      </c>
      <c r="H363" s="154">
        <v>5</v>
      </c>
      <c r="L363" s="151"/>
      <c r="M363" s="155"/>
      <c r="N363" s="156"/>
      <c r="O363" s="156"/>
      <c r="P363" s="156"/>
      <c r="Q363" s="156"/>
      <c r="R363" s="156"/>
      <c r="S363" s="156"/>
      <c r="T363" s="157"/>
      <c r="AT363" s="152" t="s">
        <v>136</v>
      </c>
      <c r="AU363" s="152" t="s">
        <v>77</v>
      </c>
      <c r="AV363" s="13" t="s">
        <v>77</v>
      </c>
      <c r="AW363" s="13" t="s">
        <v>30</v>
      </c>
      <c r="AX363" s="13" t="s">
        <v>75</v>
      </c>
      <c r="AY363" s="152" t="s">
        <v>130</v>
      </c>
    </row>
    <row r="364" spans="1:65" s="13" customFormat="1">
      <c r="B364" s="151"/>
      <c r="D364" s="145" t="s">
        <v>136</v>
      </c>
      <c r="F364" s="153" t="s">
        <v>758</v>
      </c>
      <c r="H364" s="154">
        <v>5.15</v>
      </c>
      <c r="L364" s="151"/>
      <c r="M364" s="155"/>
      <c r="N364" s="156"/>
      <c r="O364" s="156"/>
      <c r="P364" s="156"/>
      <c r="Q364" s="156"/>
      <c r="R364" s="156"/>
      <c r="S364" s="156"/>
      <c r="T364" s="157"/>
      <c r="AT364" s="152" t="s">
        <v>136</v>
      </c>
      <c r="AU364" s="152" t="s">
        <v>77</v>
      </c>
      <c r="AV364" s="13" t="s">
        <v>77</v>
      </c>
      <c r="AW364" s="13" t="s">
        <v>4</v>
      </c>
      <c r="AX364" s="13" t="s">
        <v>75</v>
      </c>
      <c r="AY364" s="152" t="s">
        <v>130</v>
      </c>
    </row>
    <row r="365" spans="1:65" s="2" customFormat="1" ht="16.5" customHeight="1">
      <c r="A365" s="296"/>
      <c r="B365" s="131"/>
      <c r="C365" s="168">
        <v>46</v>
      </c>
      <c r="D365" s="168" t="s">
        <v>223</v>
      </c>
      <c r="E365" s="169" t="s">
        <v>759</v>
      </c>
      <c r="F365" s="170" t="s">
        <v>760</v>
      </c>
      <c r="G365" s="171" t="s">
        <v>133</v>
      </c>
      <c r="H365" s="172">
        <v>43.475999999999999</v>
      </c>
      <c r="I365" s="173"/>
      <c r="J365" s="173">
        <f>ROUND(I365*H365,2)</f>
        <v>0</v>
      </c>
      <c r="K365" s="170" t="s">
        <v>134</v>
      </c>
      <c r="L365" s="174"/>
      <c r="M365" s="175" t="s">
        <v>3</v>
      </c>
      <c r="N365" s="176" t="s">
        <v>41</v>
      </c>
      <c r="O365" s="140">
        <v>0</v>
      </c>
      <c r="P365" s="140">
        <f>O365*H365</f>
        <v>0</v>
      </c>
      <c r="Q365" s="140">
        <v>0.17599999999999999</v>
      </c>
      <c r="R365" s="140">
        <f>Q365*H365</f>
        <v>7.651775999999999</v>
      </c>
      <c r="S365" s="140">
        <v>0</v>
      </c>
      <c r="T365" s="141">
        <f>S365*H365</f>
        <v>0</v>
      </c>
      <c r="U365" s="296"/>
      <c r="V365" s="296"/>
      <c r="W365" s="296"/>
      <c r="X365" s="296"/>
      <c r="Y365" s="296"/>
      <c r="Z365" s="296"/>
      <c r="AA365" s="296"/>
      <c r="AB365" s="296"/>
      <c r="AC365" s="296"/>
      <c r="AD365" s="296"/>
      <c r="AE365" s="296"/>
      <c r="AR365" s="142" t="s">
        <v>151</v>
      </c>
      <c r="AT365" s="142" t="s">
        <v>223</v>
      </c>
      <c r="AU365" s="142" t="s">
        <v>77</v>
      </c>
      <c r="AY365" s="18" t="s">
        <v>130</v>
      </c>
      <c r="BE365" s="143">
        <f>IF(N365="základní",J365,0)</f>
        <v>0</v>
      </c>
      <c r="BF365" s="143">
        <f>IF(N365="snížená",J365,0)</f>
        <v>0</v>
      </c>
      <c r="BG365" s="143">
        <f>IF(N365="zákl. přenesená",J365,0)</f>
        <v>0</v>
      </c>
      <c r="BH365" s="143">
        <f>IF(N365="sníž. přenesená",J365,0)</f>
        <v>0</v>
      </c>
      <c r="BI365" s="143">
        <f>IF(N365="nulová",J365,0)</f>
        <v>0</v>
      </c>
      <c r="BJ365" s="18" t="s">
        <v>75</v>
      </c>
      <c r="BK365" s="143">
        <f>ROUND(I365*H365,2)</f>
        <v>0</v>
      </c>
      <c r="BL365" s="18" t="s">
        <v>135</v>
      </c>
      <c r="BM365" s="142" t="s">
        <v>761</v>
      </c>
    </row>
    <row r="366" spans="1:65" s="13" customFormat="1">
      <c r="B366" s="151"/>
      <c r="D366" s="145" t="s">
        <v>136</v>
      </c>
      <c r="E366" s="152" t="s">
        <v>3</v>
      </c>
      <c r="F366" s="153" t="s">
        <v>564</v>
      </c>
      <c r="H366" s="154">
        <v>42.21</v>
      </c>
      <c r="L366" s="151"/>
      <c r="M366" s="155"/>
      <c r="N366" s="156"/>
      <c r="O366" s="156"/>
      <c r="P366" s="156"/>
      <c r="Q366" s="156"/>
      <c r="R366" s="156"/>
      <c r="S366" s="156"/>
      <c r="T366" s="157"/>
      <c r="AT366" s="152" t="s">
        <v>136</v>
      </c>
      <c r="AU366" s="152" t="s">
        <v>77</v>
      </c>
      <c r="AV366" s="13" t="s">
        <v>77</v>
      </c>
      <c r="AW366" s="13" t="s">
        <v>30</v>
      </c>
      <c r="AX366" s="13" t="s">
        <v>75</v>
      </c>
      <c r="AY366" s="152" t="s">
        <v>130</v>
      </c>
    </row>
    <row r="367" spans="1:65" s="13" customFormat="1">
      <c r="B367" s="151"/>
      <c r="D367" s="145" t="s">
        <v>136</v>
      </c>
      <c r="F367" s="153" t="s">
        <v>762</v>
      </c>
      <c r="H367" s="154">
        <v>43.475999999999999</v>
      </c>
      <c r="L367" s="151"/>
      <c r="M367" s="155"/>
      <c r="N367" s="156"/>
      <c r="O367" s="156"/>
      <c r="P367" s="156"/>
      <c r="Q367" s="156"/>
      <c r="R367" s="156"/>
      <c r="S367" s="156"/>
      <c r="T367" s="157"/>
      <c r="AT367" s="152" t="s">
        <v>136</v>
      </c>
      <c r="AU367" s="152" t="s">
        <v>77</v>
      </c>
      <c r="AV367" s="13" t="s">
        <v>77</v>
      </c>
      <c r="AW367" s="13" t="s">
        <v>4</v>
      </c>
      <c r="AX367" s="13" t="s">
        <v>75</v>
      </c>
      <c r="AY367" s="152" t="s">
        <v>130</v>
      </c>
    </row>
    <row r="368" spans="1:65" s="2" customFormat="1" ht="16.5" customHeight="1">
      <c r="A368" s="296"/>
      <c r="B368" s="131"/>
      <c r="C368" s="168">
        <v>47</v>
      </c>
      <c r="D368" s="168" t="s">
        <v>223</v>
      </c>
      <c r="E368" s="169" t="s">
        <v>763</v>
      </c>
      <c r="F368" s="170" t="s">
        <v>764</v>
      </c>
      <c r="G368" s="171" t="s">
        <v>133</v>
      </c>
      <c r="H368" s="172">
        <v>11.298999999999999</v>
      </c>
      <c r="I368" s="173"/>
      <c r="J368" s="173">
        <f>ROUND(I368*H368,2)</f>
        <v>0</v>
      </c>
      <c r="K368" s="170" t="s">
        <v>134</v>
      </c>
      <c r="L368" s="174"/>
      <c r="M368" s="175" t="s">
        <v>3</v>
      </c>
      <c r="N368" s="176" t="s">
        <v>41</v>
      </c>
      <c r="O368" s="140">
        <v>0</v>
      </c>
      <c r="P368" s="140">
        <f>O368*H368</f>
        <v>0</v>
      </c>
      <c r="Q368" s="140">
        <v>0.17599999999999999</v>
      </c>
      <c r="R368" s="140">
        <f>Q368*H368</f>
        <v>1.9886239999999997</v>
      </c>
      <c r="S368" s="140">
        <v>0</v>
      </c>
      <c r="T368" s="141">
        <f>S368*H368</f>
        <v>0</v>
      </c>
      <c r="U368" s="296"/>
      <c r="V368" s="296"/>
      <c r="W368" s="296"/>
      <c r="X368" s="296"/>
      <c r="Y368" s="296"/>
      <c r="Z368" s="296"/>
      <c r="AA368" s="296"/>
      <c r="AB368" s="296"/>
      <c r="AC368" s="296"/>
      <c r="AD368" s="296"/>
      <c r="AE368" s="296"/>
      <c r="AR368" s="142" t="s">
        <v>151</v>
      </c>
      <c r="AT368" s="142" t="s">
        <v>223</v>
      </c>
      <c r="AU368" s="142" t="s">
        <v>77</v>
      </c>
      <c r="AY368" s="18" t="s">
        <v>130</v>
      </c>
      <c r="BE368" s="143">
        <f>IF(N368="základní",J368,0)</f>
        <v>0</v>
      </c>
      <c r="BF368" s="143">
        <f>IF(N368="snížená",J368,0)</f>
        <v>0</v>
      </c>
      <c r="BG368" s="143">
        <f>IF(N368="zákl. přenesená",J368,0)</f>
        <v>0</v>
      </c>
      <c r="BH368" s="143">
        <f>IF(N368="sníž. přenesená",J368,0)</f>
        <v>0</v>
      </c>
      <c r="BI368" s="143">
        <f>IF(N368="nulová",J368,0)</f>
        <v>0</v>
      </c>
      <c r="BJ368" s="18" t="s">
        <v>75</v>
      </c>
      <c r="BK368" s="143">
        <f>ROUND(I368*H368,2)</f>
        <v>0</v>
      </c>
      <c r="BL368" s="18" t="s">
        <v>135</v>
      </c>
      <c r="BM368" s="142" t="s">
        <v>765</v>
      </c>
    </row>
    <row r="369" spans="1:65" s="13" customFormat="1">
      <c r="B369" s="151"/>
      <c r="D369" s="145" t="s">
        <v>136</v>
      </c>
      <c r="E369" s="152" t="s">
        <v>3</v>
      </c>
      <c r="F369" s="153" t="s">
        <v>577</v>
      </c>
      <c r="H369" s="154">
        <v>5.2</v>
      </c>
      <c r="L369" s="151"/>
      <c r="M369" s="155"/>
      <c r="N369" s="156"/>
      <c r="O369" s="156"/>
      <c r="P369" s="156"/>
      <c r="Q369" s="156"/>
      <c r="R369" s="156"/>
      <c r="S369" s="156"/>
      <c r="T369" s="157"/>
      <c r="AT369" s="152" t="s">
        <v>136</v>
      </c>
      <c r="AU369" s="152" t="s">
        <v>77</v>
      </c>
      <c r="AV369" s="13" t="s">
        <v>77</v>
      </c>
      <c r="AW369" s="13" t="s">
        <v>30</v>
      </c>
      <c r="AX369" s="13" t="s">
        <v>70</v>
      </c>
      <c r="AY369" s="152" t="s">
        <v>130</v>
      </c>
    </row>
    <row r="370" spans="1:65" s="13" customFormat="1">
      <c r="B370" s="151"/>
      <c r="D370" s="145" t="s">
        <v>136</v>
      </c>
      <c r="E370" s="152" t="s">
        <v>3</v>
      </c>
      <c r="F370" s="153" t="s">
        <v>580</v>
      </c>
      <c r="H370" s="154">
        <v>5.77</v>
      </c>
      <c r="L370" s="151"/>
      <c r="M370" s="155"/>
      <c r="N370" s="156"/>
      <c r="O370" s="156"/>
      <c r="P370" s="156"/>
      <c r="Q370" s="156"/>
      <c r="R370" s="156"/>
      <c r="S370" s="156"/>
      <c r="T370" s="157"/>
      <c r="AT370" s="152" t="s">
        <v>136</v>
      </c>
      <c r="AU370" s="152" t="s">
        <v>77</v>
      </c>
      <c r="AV370" s="13" t="s">
        <v>77</v>
      </c>
      <c r="AW370" s="13" t="s">
        <v>30</v>
      </c>
      <c r="AX370" s="13" t="s">
        <v>70</v>
      </c>
      <c r="AY370" s="152" t="s">
        <v>130</v>
      </c>
    </row>
    <row r="371" spans="1:65" s="14" customFormat="1">
      <c r="B371" s="158"/>
      <c r="D371" s="145" t="s">
        <v>136</v>
      </c>
      <c r="E371" s="159" t="s">
        <v>3</v>
      </c>
      <c r="F371" s="160" t="s">
        <v>138</v>
      </c>
      <c r="H371" s="161">
        <v>10.97</v>
      </c>
      <c r="L371" s="158"/>
      <c r="M371" s="162"/>
      <c r="N371" s="163"/>
      <c r="O371" s="163"/>
      <c r="P371" s="163"/>
      <c r="Q371" s="163"/>
      <c r="R371" s="163"/>
      <c r="S371" s="163"/>
      <c r="T371" s="164"/>
      <c r="AT371" s="159" t="s">
        <v>136</v>
      </c>
      <c r="AU371" s="159" t="s">
        <v>77</v>
      </c>
      <c r="AV371" s="14" t="s">
        <v>135</v>
      </c>
      <c r="AW371" s="14" t="s">
        <v>30</v>
      </c>
      <c r="AX371" s="14" t="s">
        <v>75</v>
      </c>
      <c r="AY371" s="159" t="s">
        <v>130</v>
      </c>
    </row>
    <row r="372" spans="1:65" s="13" customFormat="1">
      <c r="B372" s="151"/>
      <c r="D372" s="145" t="s">
        <v>136</v>
      </c>
      <c r="F372" s="153" t="s">
        <v>766</v>
      </c>
      <c r="H372" s="154">
        <v>11.298999999999999</v>
      </c>
      <c r="L372" s="151"/>
      <c r="M372" s="155"/>
      <c r="N372" s="156"/>
      <c r="O372" s="156"/>
      <c r="P372" s="156"/>
      <c r="Q372" s="156"/>
      <c r="R372" s="156"/>
      <c r="S372" s="156"/>
      <c r="T372" s="157"/>
      <c r="AT372" s="152" t="s">
        <v>136</v>
      </c>
      <c r="AU372" s="152" t="s">
        <v>77</v>
      </c>
      <c r="AV372" s="13" t="s">
        <v>77</v>
      </c>
      <c r="AW372" s="13" t="s">
        <v>4</v>
      </c>
      <c r="AX372" s="13" t="s">
        <v>75</v>
      </c>
      <c r="AY372" s="152" t="s">
        <v>130</v>
      </c>
    </row>
    <row r="373" spans="1:65" s="2" customFormat="1" ht="36">
      <c r="A373" s="296"/>
      <c r="B373" s="131"/>
      <c r="C373" s="132">
        <v>48</v>
      </c>
      <c r="D373" s="132" t="s">
        <v>132</v>
      </c>
      <c r="E373" s="133" t="s">
        <v>767</v>
      </c>
      <c r="F373" s="134" t="s">
        <v>768</v>
      </c>
      <c r="G373" s="135" t="s">
        <v>133</v>
      </c>
      <c r="H373" s="136">
        <v>975.8</v>
      </c>
      <c r="I373" s="137"/>
      <c r="J373" s="137">
        <f>ROUND(I373*H373,2)</f>
        <v>0</v>
      </c>
      <c r="K373" s="134" t="s">
        <v>134</v>
      </c>
      <c r="L373" s="31"/>
      <c r="M373" s="138" t="s">
        <v>3</v>
      </c>
      <c r="N373" s="139" t="s">
        <v>41</v>
      </c>
      <c r="O373" s="140">
        <v>0.53500000000000003</v>
      </c>
      <c r="P373" s="140">
        <f>O373*H373</f>
        <v>522.053</v>
      </c>
      <c r="Q373" s="140">
        <v>0.10362</v>
      </c>
      <c r="R373" s="140">
        <f>Q373*H373</f>
        <v>101.112396</v>
      </c>
      <c r="S373" s="140">
        <v>0</v>
      </c>
      <c r="T373" s="141">
        <f>S373*H373</f>
        <v>0</v>
      </c>
      <c r="U373" s="296"/>
      <c r="V373" s="296"/>
      <c r="W373" s="296"/>
      <c r="X373" s="296"/>
      <c r="Y373" s="296"/>
      <c r="Z373" s="296"/>
      <c r="AA373" s="296"/>
      <c r="AB373" s="296"/>
      <c r="AC373" s="296"/>
      <c r="AD373" s="296"/>
      <c r="AE373" s="296"/>
      <c r="AR373" s="142" t="s">
        <v>135</v>
      </c>
      <c r="AT373" s="142" t="s">
        <v>132</v>
      </c>
      <c r="AU373" s="142" t="s">
        <v>77</v>
      </c>
      <c r="AY373" s="18" t="s">
        <v>130</v>
      </c>
      <c r="BE373" s="143">
        <f>IF(N373="základní",J373,0)</f>
        <v>0</v>
      </c>
      <c r="BF373" s="143">
        <f>IF(N373="snížená",J373,0)</f>
        <v>0</v>
      </c>
      <c r="BG373" s="143">
        <f>IF(N373="zákl. přenesená",J373,0)</f>
        <v>0</v>
      </c>
      <c r="BH373" s="143">
        <f>IF(N373="sníž. přenesená",J373,0)</f>
        <v>0</v>
      </c>
      <c r="BI373" s="143">
        <f>IF(N373="nulová",J373,0)</f>
        <v>0</v>
      </c>
      <c r="BJ373" s="18" t="s">
        <v>75</v>
      </c>
      <c r="BK373" s="143">
        <f>ROUND(I373*H373,2)</f>
        <v>0</v>
      </c>
      <c r="BL373" s="18" t="s">
        <v>135</v>
      </c>
      <c r="BM373" s="142" t="s">
        <v>769</v>
      </c>
    </row>
    <row r="374" spans="1:65" s="12" customFormat="1">
      <c r="B374" s="144"/>
      <c r="D374" s="145" t="s">
        <v>136</v>
      </c>
      <c r="E374" s="146" t="s">
        <v>3</v>
      </c>
      <c r="F374" s="147" t="s">
        <v>624</v>
      </c>
      <c r="H374" s="146" t="s">
        <v>3</v>
      </c>
      <c r="L374" s="144"/>
      <c r="M374" s="148"/>
      <c r="N374" s="149"/>
      <c r="O374" s="149"/>
      <c r="P374" s="149"/>
      <c r="Q374" s="149"/>
      <c r="R374" s="149"/>
      <c r="S374" s="149"/>
      <c r="T374" s="150"/>
      <c r="AT374" s="146" t="s">
        <v>136</v>
      </c>
      <c r="AU374" s="146" t="s">
        <v>77</v>
      </c>
      <c r="AV374" s="12" t="s">
        <v>75</v>
      </c>
      <c r="AW374" s="12" t="s">
        <v>30</v>
      </c>
      <c r="AX374" s="12" t="s">
        <v>70</v>
      </c>
      <c r="AY374" s="146" t="s">
        <v>130</v>
      </c>
    </row>
    <row r="375" spans="1:65" s="12" customFormat="1">
      <c r="B375" s="144"/>
      <c r="D375" s="145" t="s">
        <v>136</v>
      </c>
      <c r="E375" s="146" t="s">
        <v>3</v>
      </c>
      <c r="F375" s="147" t="s">
        <v>235</v>
      </c>
      <c r="H375" s="146" t="s">
        <v>3</v>
      </c>
      <c r="L375" s="144"/>
      <c r="M375" s="148"/>
      <c r="N375" s="149"/>
      <c r="O375" s="149"/>
      <c r="P375" s="149"/>
      <c r="Q375" s="149"/>
      <c r="R375" s="149"/>
      <c r="S375" s="149"/>
      <c r="T375" s="150"/>
      <c r="AT375" s="146" t="s">
        <v>136</v>
      </c>
      <c r="AU375" s="146" t="s">
        <v>77</v>
      </c>
      <c r="AV375" s="12" t="s">
        <v>75</v>
      </c>
      <c r="AW375" s="12" t="s">
        <v>30</v>
      </c>
      <c r="AX375" s="12" t="s">
        <v>70</v>
      </c>
      <c r="AY375" s="146" t="s">
        <v>130</v>
      </c>
    </row>
    <row r="376" spans="1:65" s="12" customFormat="1">
      <c r="B376" s="144"/>
      <c r="D376" s="145" t="s">
        <v>136</v>
      </c>
      <c r="E376" s="146" t="s">
        <v>3</v>
      </c>
      <c r="F376" s="147" t="s">
        <v>625</v>
      </c>
      <c r="H376" s="146" t="s">
        <v>3</v>
      </c>
      <c r="L376" s="144"/>
      <c r="M376" s="148"/>
      <c r="N376" s="149"/>
      <c r="O376" s="149"/>
      <c r="P376" s="149"/>
      <c r="Q376" s="149"/>
      <c r="R376" s="149"/>
      <c r="S376" s="149"/>
      <c r="T376" s="150"/>
      <c r="AT376" s="146" t="s">
        <v>136</v>
      </c>
      <c r="AU376" s="146" t="s">
        <v>77</v>
      </c>
      <c r="AV376" s="12" t="s">
        <v>75</v>
      </c>
      <c r="AW376" s="12" t="s">
        <v>30</v>
      </c>
      <c r="AX376" s="12" t="s">
        <v>70</v>
      </c>
      <c r="AY376" s="146" t="s">
        <v>130</v>
      </c>
    </row>
    <row r="377" spans="1:65" s="13" customFormat="1">
      <c r="B377" s="151"/>
      <c r="D377" s="145" t="s">
        <v>136</v>
      </c>
      <c r="E377" s="152" t="s">
        <v>3</v>
      </c>
      <c r="F377" s="153" t="s">
        <v>555</v>
      </c>
      <c r="H377" s="154">
        <v>415.31</v>
      </c>
      <c r="L377" s="151"/>
      <c r="M377" s="155"/>
      <c r="N377" s="156"/>
      <c r="O377" s="156"/>
      <c r="P377" s="156"/>
      <c r="Q377" s="156"/>
      <c r="R377" s="156"/>
      <c r="S377" s="156"/>
      <c r="T377" s="157"/>
      <c r="AT377" s="152" t="s">
        <v>136</v>
      </c>
      <c r="AU377" s="152" t="s">
        <v>77</v>
      </c>
      <c r="AV377" s="13" t="s">
        <v>77</v>
      </c>
      <c r="AW377" s="13" t="s">
        <v>30</v>
      </c>
      <c r="AX377" s="13" t="s">
        <v>70</v>
      </c>
      <c r="AY377" s="152" t="s">
        <v>130</v>
      </c>
    </row>
    <row r="378" spans="1:65" s="15" customFormat="1">
      <c r="B378" s="189"/>
      <c r="D378" s="145" t="s">
        <v>136</v>
      </c>
      <c r="E378" s="190" t="s">
        <v>3</v>
      </c>
      <c r="F378" s="191" t="s">
        <v>715</v>
      </c>
      <c r="H378" s="192">
        <v>415.31</v>
      </c>
      <c r="L378" s="189"/>
      <c r="M378" s="193"/>
      <c r="N378" s="194"/>
      <c r="O378" s="194"/>
      <c r="P378" s="194"/>
      <c r="Q378" s="194"/>
      <c r="R378" s="194"/>
      <c r="S378" s="194"/>
      <c r="T378" s="195"/>
      <c r="AT378" s="190" t="s">
        <v>136</v>
      </c>
      <c r="AU378" s="190" t="s">
        <v>77</v>
      </c>
      <c r="AV378" s="15" t="s">
        <v>141</v>
      </c>
      <c r="AW378" s="15" t="s">
        <v>30</v>
      </c>
      <c r="AX378" s="15" t="s">
        <v>70</v>
      </c>
      <c r="AY378" s="190" t="s">
        <v>130</v>
      </c>
    </row>
    <row r="379" spans="1:65" s="13" customFormat="1">
      <c r="B379" s="151"/>
      <c r="D379" s="145" t="s">
        <v>136</v>
      </c>
      <c r="E379" s="152" t="s">
        <v>3</v>
      </c>
      <c r="F379" s="153" t="s">
        <v>561</v>
      </c>
      <c r="H379" s="154">
        <v>560.49</v>
      </c>
      <c r="L379" s="151"/>
      <c r="M379" s="155"/>
      <c r="N379" s="156"/>
      <c r="O379" s="156"/>
      <c r="P379" s="156"/>
      <c r="Q379" s="156"/>
      <c r="R379" s="156"/>
      <c r="S379" s="156"/>
      <c r="T379" s="157"/>
      <c r="AT379" s="152" t="s">
        <v>136</v>
      </c>
      <c r="AU379" s="152" t="s">
        <v>77</v>
      </c>
      <c r="AV379" s="13" t="s">
        <v>77</v>
      </c>
      <c r="AW379" s="13" t="s">
        <v>30</v>
      </c>
      <c r="AX379" s="13" t="s">
        <v>70</v>
      </c>
      <c r="AY379" s="152" t="s">
        <v>130</v>
      </c>
    </row>
    <row r="380" spans="1:65" s="15" customFormat="1">
      <c r="B380" s="189"/>
      <c r="D380" s="145" t="s">
        <v>136</v>
      </c>
      <c r="E380" s="190" t="s">
        <v>3</v>
      </c>
      <c r="F380" s="191" t="s">
        <v>699</v>
      </c>
      <c r="H380" s="192">
        <v>560.49</v>
      </c>
      <c r="L380" s="189"/>
      <c r="M380" s="193"/>
      <c r="N380" s="194"/>
      <c r="O380" s="194"/>
      <c r="P380" s="194"/>
      <c r="Q380" s="194"/>
      <c r="R380" s="194"/>
      <c r="S380" s="194"/>
      <c r="T380" s="195"/>
      <c r="AT380" s="190" t="s">
        <v>136</v>
      </c>
      <c r="AU380" s="190" t="s">
        <v>77</v>
      </c>
      <c r="AV380" s="15" t="s">
        <v>141</v>
      </c>
      <c r="AW380" s="15" t="s">
        <v>30</v>
      </c>
      <c r="AX380" s="15" t="s">
        <v>70</v>
      </c>
      <c r="AY380" s="190" t="s">
        <v>130</v>
      </c>
    </row>
    <row r="381" spans="1:65" s="14" customFormat="1">
      <c r="B381" s="158"/>
      <c r="D381" s="145" t="s">
        <v>136</v>
      </c>
      <c r="E381" s="159" t="s">
        <v>3</v>
      </c>
      <c r="F381" s="160" t="s">
        <v>138</v>
      </c>
      <c r="H381" s="161">
        <v>975.8</v>
      </c>
      <c r="L381" s="158"/>
      <c r="M381" s="162"/>
      <c r="N381" s="163"/>
      <c r="O381" s="163"/>
      <c r="P381" s="163"/>
      <c r="Q381" s="163"/>
      <c r="R381" s="163"/>
      <c r="S381" s="163"/>
      <c r="T381" s="164"/>
      <c r="AT381" s="159" t="s">
        <v>136</v>
      </c>
      <c r="AU381" s="159" t="s">
        <v>77</v>
      </c>
      <c r="AV381" s="14" t="s">
        <v>135</v>
      </c>
      <c r="AW381" s="14" t="s">
        <v>30</v>
      </c>
      <c r="AX381" s="14" t="s">
        <v>75</v>
      </c>
      <c r="AY381" s="159" t="s">
        <v>130</v>
      </c>
    </row>
    <row r="382" spans="1:65" s="2" customFormat="1" ht="16.5" customHeight="1">
      <c r="A382" s="296"/>
      <c r="B382" s="131"/>
      <c r="C382" s="168">
        <v>49</v>
      </c>
      <c r="D382" s="168" t="s">
        <v>223</v>
      </c>
      <c r="E382" s="169" t="s">
        <v>754</v>
      </c>
      <c r="F382" s="170" t="s">
        <v>755</v>
      </c>
      <c r="G382" s="171" t="s">
        <v>133</v>
      </c>
      <c r="H382" s="172">
        <v>985.55799999999999</v>
      </c>
      <c r="I382" s="173"/>
      <c r="J382" s="173">
        <f>ROUND(I382*H382,2)</f>
        <v>0</v>
      </c>
      <c r="K382" s="170" t="s">
        <v>134</v>
      </c>
      <c r="L382" s="174"/>
      <c r="M382" s="175" t="s">
        <v>3</v>
      </c>
      <c r="N382" s="176" t="s">
        <v>41</v>
      </c>
      <c r="O382" s="140">
        <v>0</v>
      </c>
      <c r="P382" s="140">
        <f>O382*H382</f>
        <v>0</v>
      </c>
      <c r="Q382" s="140">
        <v>0.17599999999999999</v>
      </c>
      <c r="R382" s="140">
        <f>Q382*H382</f>
        <v>173.45820799999998</v>
      </c>
      <c r="S382" s="140">
        <v>0</v>
      </c>
      <c r="T382" s="141">
        <f>S382*H382</f>
        <v>0</v>
      </c>
      <c r="U382" s="296"/>
      <c r="V382" s="296"/>
      <c r="W382" s="296"/>
      <c r="X382" s="296"/>
      <c r="Y382" s="296"/>
      <c r="Z382" s="296"/>
      <c r="AA382" s="296"/>
      <c r="AB382" s="296"/>
      <c r="AC382" s="296"/>
      <c r="AD382" s="296"/>
      <c r="AE382" s="296"/>
      <c r="AR382" s="142" t="s">
        <v>151</v>
      </c>
      <c r="AT382" s="142" t="s">
        <v>223</v>
      </c>
      <c r="AU382" s="142" t="s">
        <v>77</v>
      </c>
      <c r="AY382" s="18" t="s">
        <v>130</v>
      </c>
      <c r="BE382" s="143">
        <f>IF(N382="základní",J382,0)</f>
        <v>0</v>
      </c>
      <c r="BF382" s="143">
        <f>IF(N382="snížená",J382,0)</f>
        <v>0</v>
      </c>
      <c r="BG382" s="143">
        <f>IF(N382="zákl. přenesená",J382,0)</f>
        <v>0</v>
      </c>
      <c r="BH382" s="143">
        <f>IF(N382="sníž. přenesená",J382,0)</f>
        <v>0</v>
      </c>
      <c r="BI382" s="143">
        <f>IF(N382="nulová",J382,0)</f>
        <v>0</v>
      </c>
      <c r="BJ382" s="18" t="s">
        <v>75</v>
      </c>
      <c r="BK382" s="143">
        <f>ROUND(I382*H382,2)</f>
        <v>0</v>
      </c>
      <c r="BL382" s="18" t="s">
        <v>135</v>
      </c>
      <c r="BM382" s="142" t="s">
        <v>770</v>
      </c>
    </row>
    <row r="383" spans="1:65" s="13" customFormat="1">
      <c r="B383" s="151"/>
      <c r="D383" s="145" t="s">
        <v>136</v>
      </c>
      <c r="E383" s="152" t="s">
        <v>3</v>
      </c>
      <c r="F383" s="153" t="s">
        <v>555</v>
      </c>
      <c r="H383" s="154">
        <v>415.31</v>
      </c>
      <c r="L383" s="151"/>
      <c r="M383" s="155"/>
      <c r="N383" s="156"/>
      <c r="O383" s="156"/>
      <c r="P383" s="156"/>
      <c r="Q383" s="156"/>
      <c r="R383" s="156"/>
      <c r="S383" s="156"/>
      <c r="T383" s="157"/>
      <c r="AT383" s="152" t="s">
        <v>136</v>
      </c>
      <c r="AU383" s="152" t="s">
        <v>77</v>
      </c>
      <c r="AV383" s="13" t="s">
        <v>77</v>
      </c>
      <c r="AW383" s="13" t="s">
        <v>30</v>
      </c>
      <c r="AX383" s="13" t="s">
        <v>70</v>
      </c>
      <c r="AY383" s="152" t="s">
        <v>130</v>
      </c>
    </row>
    <row r="384" spans="1:65" s="13" customFormat="1">
      <c r="B384" s="151"/>
      <c r="D384" s="145" t="s">
        <v>136</v>
      </c>
      <c r="E384" s="152" t="s">
        <v>3</v>
      </c>
      <c r="F384" s="153" t="s">
        <v>561</v>
      </c>
      <c r="H384" s="154">
        <v>560.49</v>
      </c>
      <c r="L384" s="151"/>
      <c r="M384" s="155"/>
      <c r="N384" s="156"/>
      <c r="O384" s="156"/>
      <c r="P384" s="156"/>
      <c r="Q384" s="156"/>
      <c r="R384" s="156"/>
      <c r="S384" s="156"/>
      <c r="T384" s="157"/>
      <c r="AT384" s="152" t="s">
        <v>136</v>
      </c>
      <c r="AU384" s="152" t="s">
        <v>77</v>
      </c>
      <c r="AV384" s="13" t="s">
        <v>77</v>
      </c>
      <c r="AW384" s="13" t="s">
        <v>30</v>
      </c>
      <c r="AX384" s="13" t="s">
        <v>70</v>
      </c>
      <c r="AY384" s="152" t="s">
        <v>130</v>
      </c>
    </row>
    <row r="385" spans="1:65" s="14" customFormat="1">
      <c r="B385" s="158"/>
      <c r="D385" s="145" t="s">
        <v>136</v>
      </c>
      <c r="E385" s="159" t="s">
        <v>3</v>
      </c>
      <c r="F385" s="160" t="s">
        <v>138</v>
      </c>
      <c r="H385" s="161">
        <v>975.8</v>
      </c>
      <c r="L385" s="158"/>
      <c r="M385" s="162"/>
      <c r="N385" s="163"/>
      <c r="O385" s="163"/>
      <c r="P385" s="163"/>
      <c r="Q385" s="163"/>
      <c r="R385" s="163"/>
      <c r="S385" s="163"/>
      <c r="T385" s="164"/>
      <c r="AT385" s="159" t="s">
        <v>136</v>
      </c>
      <c r="AU385" s="159" t="s">
        <v>77</v>
      </c>
      <c r="AV385" s="14" t="s">
        <v>135</v>
      </c>
      <c r="AW385" s="14" t="s">
        <v>30</v>
      </c>
      <c r="AX385" s="14" t="s">
        <v>75</v>
      </c>
      <c r="AY385" s="159" t="s">
        <v>130</v>
      </c>
    </row>
    <row r="386" spans="1:65" s="13" customFormat="1">
      <c r="B386" s="151"/>
      <c r="D386" s="145" t="s">
        <v>136</v>
      </c>
      <c r="F386" s="153" t="s">
        <v>771</v>
      </c>
      <c r="H386" s="154">
        <v>985.55799999999999</v>
      </c>
      <c r="L386" s="151"/>
      <c r="M386" s="155"/>
      <c r="N386" s="156"/>
      <c r="O386" s="156"/>
      <c r="P386" s="156"/>
      <c r="Q386" s="156"/>
      <c r="R386" s="156"/>
      <c r="S386" s="156"/>
      <c r="T386" s="157"/>
      <c r="AT386" s="152" t="s">
        <v>136</v>
      </c>
      <c r="AU386" s="152" t="s">
        <v>77</v>
      </c>
      <c r="AV386" s="13" t="s">
        <v>77</v>
      </c>
      <c r="AW386" s="13" t="s">
        <v>4</v>
      </c>
      <c r="AX386" s="13" t="s">
        <v>75</v>
      </c>
      <c r="AY386" s="152" t="s">
        <v>130</v>
      </c>
    </row>
    <row r="387" spans="1:65" s="2" customFormat="1" ht="44.25" customHeight="1">
      <c r="A387" s="296"/>
      <c r="B387" s="131"/>
      <c r="C387" s="132">
        <v>50</v>
      </c>
      <c r="D387" s="132" t="s">
        <v>132</v>
      </c>
      <c r="E387" s="133" t="s">
        <v>772</v>
      </c>
      <c r="F387" s="134" t="s">
        <v>773</v>
      </c>
      <c r="G387" s="135" t="s">
        <v>133</v>
      </c>
      <c r="H387" s="136">
        <v>1070.08</v>
      </c>
      <c r="I387" s="137"/>
      <c r="J387" s="137">
        <f>ROUND(I387*H387,2)</f>
        <v>0</v>
      </c>
      <c r="K387" s="134" t="s">
        <v>134</v>
      </c>
      <c r="L387" s="31"/>
      <c r="M387" s="138" t="s">
        <v>3</v>
      </c>
      <c r="N387" s="139" t="s">
        <v>41</v>
      </c>
      <c r="O387" s="140">
        <v>5.5E-2</v>
      </c>
      <c r="P387" s="140">
        <f>O387*H387</f>
        <v>58.854399999999998</v>
      </c>
      <c r="Q387" s="140">
        <v>0</v>
      </c>
      <c r="R387" s="140">
        <f>Q387*H387</f>
        <v>0</v>
      </c>
      <c r="S387" s="140">
        <v>0</v>
      </c>
      <c r="T387" s="141">
        <f>S387*H387</f>
        <v>0</v>
      </c>
      <c r="U387" s="296"/>
      <c r="V387" s="296"/>
      <c r="W387" s="296"/>
      <c r="X387" s="296"/>
      <c r="Y387" s="296"/>
      <c r="Z387" s="296"/>
      <c r="AA387" s="296"/>
      <c r="AB387" s="296"/>
      <c r="AC387" s="296"/>
      <c r="AD387" s="296"/>
      <c r="AE387" s="296"/>
      <c r="AR387" s="142" t="s">
        <v>135</v>
      </c>
      <c r="AT387" s="142" t="s">
        <v>132</v>
      </c>
      <c r="AU387" s="142" t="s">
        <v>77</v>
      </c>
      <c r="AY387" s="18" t="s">
        <v>130</v>
      </c>
      <c r="BE387" s="143">
        <f>IF(N387="základní",J387,0)</f>
        <v>0</v>
      </c>
      <c r="BF387" s="143">
        <f>IF(N387="snížená",J387,0)</f>
        <v>0</v>
      </c>
      <c r="BG387" s="143">
        <f>IF(N387="zákl. přenesená",J387,0)</f>
        <v>0</v>
      </c>
      <c r="BH387" s="143">
        <f>IF(N387="sníž. přenesená",J387,0)</f>
        <v>0</v>
      </c>
      <c r="BI387" s="143">
        <f>IF(N387="nulová",J387,0)</f>
        <v>0</v>
      </c>
      <c r="BJ387" s="18" t="s">
        <v>75</v>
      </c>
      <c r="BK387" s="143">
        <f>ROUND(I387*H387,2)</f>
        <v>0</v>
      </c>
      <c r="BL387" s="18" t="s">
        <v>135</v>
      </c>
      <c r="BM387" s="142" t="s">
        <v>774</v>
      </c>
    </row>
    <row r="388" spans="1:65" s="13" customFormat="1">
      <c r="B388" s="151"/>
      <c r="D388" s="145" t="s">
        <v>136</v>
      </c>
      <c r="E388" s="152" t="s">
        <v>3</v>
      </c>
      <c r="F388" s="153" t="s">
        <v>555</v>
      </c>
      <c r="H388" s="154">
        <v>415.31</v>
      </c>
      <c r="L388" s="151"/>
      <c r="M388" s="155"/>
      <c r="N388" s="156"/>
      <c r="O388" s="156"/>
      <c r="P388" s="156"/>
      <c r="Q388" s="156"/>
      <c r="R388" s="156"/>
      <c r="S388" s="156"/>
      <c r="T388" s="157"/>
      <c r="AT388" s="152" t="s">
        <v>136</v>
      </c>
      <c r="AU388" s="152" t="s">
        <v>77</v>
      </c>
      <c r="AV388" s="13" t="s">
        <v>77</v>
      </c>
      <c r="AW388" s="13" t="s">
        <v>30</v>
      </c>
      <c r="AX388" s="13" t="s">
        <v>70</v>
      </c>
      <c r="AY388" s="152" t="s">
        <v>130</v>
      </c>
    </row>
    <row r="389" spans="1:65" s="13" customFormat="1">
      <c r="B389" s="151"/>
      <c r="D389" s="145" t="s">
        <v>136</v>
      </c>
      <c r="E389" s="152" t="s">
        <v>3</v>
      </c>
      <c r="F389" s="153" t="s">
        <v>558</v>
      </c>
      <c r="H389" s="154">
        <v>41.1</v>
      </c>
      <c r="L389" s="151"/>
      <c r="M389" s="155"/>
      <c r="N389" s="156"/>
      <c r="O389" s="156"/>
      <c r="P389" s="156"/>
      <c r="Q389" s="156"/>
      <c r="R389" s="156"/>
      <c r="S389" s="156"/>
      <c r="T389" s="157"/>
      <c r="AT389" s="152" t="s">
        <v>136</v>
      </c>
      <c r="AU389" s="152" t="s">
        <v>77</v>
      </c>
      <c r="AV389" s="13" t="s">
        <v>77</v>
      </c>
      <c r="AW389" s="13" t="s">
        <v>30</v>
      </c>
      <c r="AX389" s="13" t="s">
        <v>70</v>
      </c>
      <c r="AY389" s="152" t="s">
        <v>130</v>
      </c>
    </row>
    <row r="390" spans="1:65" s="13" customFormat="1">
      <c r="B390" s="151"/>
      <c r="D390" s="145" t="s">
        <v>136</v>
      </c>
      <c r="E390" s="152" t="s">
        <v>3</v>
      </c>
      <c r="F390" s="153" t="s">
        <v>577</v>
      </c>
      <c r="H390" s="154">
        <v>5.2</v>
      </c>
      <c r="L390" s="151"/>
      <c r="M390" s="155"/>
      <c r="N390" s="156"/>
      <c r="O390" s="156"/>
      <c r="P390" s="156"/>
      <c r="Q390" s="156"/>
      <c r="R390" s="156"/>
      <c r="S390" s="156"/>
      <c r="T390" s="157"/>
      <c r="AT390" s="152" t="s">
        <v>136</v>
      </c>
      <c r="AU390" s="152" t="s">
        <v>77</v>
      </c>
      <c r="AV390" s="13" t="s">
        <v>77</v>
      </c>
      <c r="AW390" s="13" t="s">
        <v>30</v>
      </c>
      <c r="AX390" s="13" t="s">
        <v>70</v>
      </c>
      <c r="AY390" s="152" t="s">
        <v>130</v>
      </c>
    </row>
    <row r="391" spans="1:65" s="13" customFormat="1">
      <c r="B391" s="151"/>
      <c r="D391" s="145" t="s">
        <v>136</v>
      </c>
      <c r="E391" s="152" t="s">
        <v>3</v>
      </c>
      <c r="F391" s="153" t="s">
        <v>561</v>
      </c>
      <c r="H391" s="154">
        <v>560.49</v>
      </c>
      <c r="L391" s="151"/>
      <c r="M391" s="155"/>
      <c r="N391" s="156"/>
      <c r="O391" s="156"/>
      <c r="P391" s="156"/>
      <c r="Q391" s="156"/>
      <c r="R391" s="156"/>
      <c r="S391" s="156"/>
      <c r="T391" s="157"/>
      <c r="AT391" s="152" t="s">
        <v>136</v>
      </c>
      <c r="AU391" s="152" t="s">
        <v>77</v>
      </c>
      <c r="AV391" s="13" t="s">
        <v>77</v>
      </c>
      <c r="AW391" s="13" t="s">
        <v>30</v>
      </c>
      <c r="AX391" s="13" t="s">
        <v>70</v>
      </c>
      <c r="AY391" s="152" t="s">
        <v>130</v>
      </c>
    </row>
    <row r="392" spans="1:65" s="13" customFormat="1">
      <c r="B392" s="151"/>
      <c r="D392" s="145" t="s">
        <v>136</v>
      </c>
      <c r="E392" s="152" t="s">
        <v>3</v>
      </c>
      <c r="F392" s="153" t="s">
        <v>580</v>
      </c>
      <c r="H392" s="154">
        <v>5.77</v>
      </c>
      <c r="L392" s="151"/>
      <c r="M392" s="155"/>
      <c r="N392" s="156"/>
      <c r="O392" s="156"/>
      <c r="P392" s="156"/>
      <c r="Q392" s="156"/>
      <c r="R392" s="156"/>
      <c r="S392" s="156"/>
      <c r="T392" s="157"/>
      <c r="AT392" s="152" t="s">
        <v>136</v>
      </c>
      <c r="AU392" s="152" t="s">
        <v>77</v>
      </c>
      <c r="AV392" s="13" t="s">
        <v>77</v>
      </c>
      <c r="AW392" s="13" t="s">
        <v>30</v>
      </c>
      <c r="AX392" s="13" t="s">
        <v>70</v>
      </c>
      <c r="AY392" s="152" t="s">
        <v>130</v>
      </c>
    </row>
    <row r="393" spans="1:65" s="13" customFormat="1">
      <c r="B393" s="151"/>
      <c r="D393" s="145" t="s">
        <v>136</v>
      </c>
      <c r="E393" s="152" t="s">
        <v>3</v>
      </c>
      <c r="F393" s="153" t="s">
        <v>564</v>
      </c>
      <c r="H393" s="154">
        <v>42.21</v>
      </c>
      <c r="L393" s="151"/>
      <c r="M393" s="155"/>
      <c r="N393" s="156"/>
      <c r="O393" s="156"/>
      <c r="P393" s="156"/>
      <c r="Q393" s="156"/>
      <c r="R393" s="156"/>
      <c r="S393" s="156"/>
      <c r="T393" s="157"/>
      <c r="AT393" s="152" t="s">
        <v>136</v>
      </c>
      <c r="AU393" s="152" t="s">
        <v>77</v>
      </c>
      <c r="AV393" s="13" t="s">
        <v>77</v>
      </c>
      <c r="AW393" s="13" t="s">
        <v>30</v>
      </c>
      <c r="AX393" s="13" t="s">
        <v>70</v>
      </c>
      <c r="AY393" s="152" t="s">
        <v>130</v>
      </c>
    </row>
    <row r="394" spans="1:65" s="14" customFormat="1">
      <c r="B394" s="158"/>
      <c r="D394" s="145" t="s">
        <v>136</v>
      </c>
      <c r="E394" s="159" t="s">
        <v>3</v>
      </c>
      <c r="F394" s="160" t="s">
        <v>138</v>
      </c>
      <c r="H394" s="161">
        <v>1070.08</v>
      </c>
      <c r="L394" s="158"/>
      <c r="M394" s="162"/>
      <c r="N394" s="163"/>
      <c r="O394" s="163"/>
      <c r="P394" s="163"/>
      <c r="Q394" s="163"/>
      <c r="R394" s="163"/>
      <c r="S394" s="163"/>
      <c r="T394" s="164"/>
      <c r="AT394" s="159" t="s">
        <v>136</v>
      </c>
      <c r="AU394" s="159" t="s">
        <v>77</v>
      </c>
      <c r="AV394" s="14" t="s">
        <v>135</v>
      </c>
      <c r="AW394" s="14" t="s">
        <v>30</v>
      </c>
      <c r="AX394" s="14" t="s">
        <v>75</v>
      </c>
      <c r="AY394" s="159" t="s">
        <v>130</v>
      </c>
    </row>
    <row r="395" spans="1:65" s="2" customFormat="1" ht="16.5" customHeight="1">
      <c r="A395" s="296"/>
      <c r="B395" s="131"/>
      <c r="C395" s="132">
        <v>51</v>
      </c>
      <c r="D395" s="132" t="s">
        <v>132</v>
      </c>
      <c r="E395" s="133" t="s">
        <v>775</v>
      </c>
      <c r="F395" s="134" t="s">
        <v>776</v>
      </c>
      <c r="G395" s="135" t="s">
        <v>167</v>
      </c>
      <c r="H395" s="136">
        <v>21.25</v>
      </c>
      <c r="I395" s="137"/>
      <c r="J395" s="137">
        <f>ROUND(I395*H395,2)</f>
        <v>0</v>
      </c>
      <c r="K395" s="134" t="s">
        <v>134</v>
      </c>
      <c r="L395" s="31"/>
      <c r="M395" s="138" t="s">
        <v>3</v>
      </c>
      <c r="N395" s="139" t="s">
        <v>41</v>
      </c>
      <c r="O395" s="140">
        <v>0.48</v>
      </c>
      <c r="P395" s="140">
        <f>O395*H395</f>
        <v>10.199999999999999</v>
      </c>
      <c r="Q395" s="140">
        <v>1.0000000000000001E-5</v>
      </c>
      <c r="R395" s="140">
        <f>Q395*H395</f>
        <v>2.1250000000000002E-4</v>
      </c>
      <c r="S395" s="140">
        <v>0</v>
      </c>
      <c r="T395" s="141">
        <f>S395*H395</f>
        <v>0</v>
      </c>
      <c r="U395" s="296"/>
      <c r="V395" s="296"/>
      <c r="W395" s="296"/>
      <c r="X395" s="296"/>
      <c r="Y395" s="296"/>
      <c r="Z395" s="296"/>
      <c r="AA395" s="296"/>
      <c r="AB395" s="296"/>
      <c r="AC395" s="296"/>
      <c r="AD395" s="296"/>
      <c r="AE395" s="296"/>
      <c r="AR395" s="142" t="s">
        <v>135</v>
      </c>
      <c r="AT395" s="142" t="s">
        <v>132</v>
      </c>
      <c r="AU395" s="142" t="s">
        <v>77</v>
      </c>
      <c r="AY395" s="18" t="s">
        <v>130</v>
      </c>
      <c r="BE395" s="143">
        <f>IF(N395="základní",J395,0)</f>
        <v>0</v>
      </c>
      <c r="BF395" s="143">
        <f>IF(N395="snížená",J395,0)</f>
        <v>0</v>
      </c>
      <c r="BG395" s="143">
        <f>IF(N395="zákl. přenesená",J395,0)</f>
        <v>0</v>
      </c>
      <c r="BH395" s="143">
        <f>IF(N395="sníž. přenesená",J395,0)</f>
        <v>0</v>
      </c>
      <c r="BI395" s="143">
        <f>IF(N395="nulová",J395,0)</f>
        <v>0</v>
      </c>
      <c r="BJ395" s="18" t="s">
        <v>75</v>
      </c>
      <c r="BK395" s="143">
        <f>ROUND(I395*H395,2)</f>
        <v>0</v>
      </c>
      <c r="BL395" s="18" t="s">
        <v>135</v>
      </c>
      <c r="BM395" s="142" t="s">
        <v>777</v>
      </c>
    </row>
    <row r="396" spans="1:65" s="12" customFormat="1">
      <c r="B396" s="144"/>
      <c r="D396" s="145" t="s">
        <v>136</v>
      </c>
      <c r="E396" s="146" t="s">
        <v>3</v>
      </c>
      <c r="F396" s="147" t="s">
        <v>613</v>
      </c>
      <c r="H396" s="146" t="s">
        <v>3</v>
      </c>
      <c r="L396" s="144"/>
      <c r="M396" s="148"/>
      <c r="N396" s="149"/>
      <c r="O396" s="149"/>
      <c r="P396" s="149"/>
      <c r="Q396" s="149"/>
      <c r="R396" s="149"/>
      <c r="S396" s="149"/>
      <c r="T396" s="150"/>
      <c r="AT396" s="146" t="s">
        <v>136</v>
      </c>
      <c r="AU396" s="146" t="s">
        <v>77</v>
      </c>
      <c r="AV396" s="12" t="s">
        <v>75</v>
      </c>
      <c r="AW396" s="12" t="s">
        <v>30</v>
      </c>
      <c r="AX396" s="12" t="s">
        <v>70</v>
      </c>
      <c r="AY396" s="146" t="s">
        <v>130</v>
      </c>
    </row>
    <row r="397" spans="1:65" s="13" customFormat="1">
      <c r="B397" s="151"/>
      <c r="D397" s="145" t="s">
        <v>136</v>
      </c>
      <c r="E397" s="152" t="s">
        <v>3</v>
      </c>
      <c r="F397" s="153" t="s">
        <v>778</v>
      </c>
      <c r="H397" s="154">
        <v>21.25</v>
      </c>
      <c r="L397" s="151"/>
      <c r="M397" s="155"/>
      <c r="N397" s="156"/>
      <c r="O397" s="156"/>
      <c r="P397" s="156"/>
      <c r="Q397" s="156"/>
      <c r="R397" s="156"/>
      <c r="S397" s="156"/>
      <c r="T397" s="157"/>
      <c r="AT397" s="152" t="s">
        <v>136</v>
      </c>
      <c r="AU397" s="152" t="s">
        <v>77</v>
      </c>
      <c r="AV397" s="13" t="s">
        <v>77</v>
      </c>
      <c r="AW397" s="13" t="s">
        <v>30</v>
      </c>
      <c r="AX397" s="13" t="s">
        <v>70</v>
      </c>
      <c r="AY397" s="152" t="s">
        <v>130</v>
      </c>
    </row>
    <row r="398" spans="1:65" s="14" customFormat="1">
      <c r="B398" s="158"/>
      <c r="D398" s="145" t="s">
        <v>136</v>
      </c>
      <c r="E398" s="159" t="s">
        <v>3</v>
      </c>
      <c r="F398" s="160" t="s">
        <v>138</v>
      </c>
      <c r="H398" s="161">
        <v>21.25</v>
      </c>
      <c r="L398" s="158"/>
      <c r="M398" s="162"/>
      <c r="N398" s="163"/>
      <c r="O398" s="163"/>
      <c r="P398" s="163"/>
      <c r="Q398" s="163"/>
      <c r="R398" s="163"/>
      <c r="S398" s="163"/>
      <c r="T398" s="164"/>
      <c r="AT398" s="159" t="s">
        <v>136</v>
      </c>
      <c r="AU398" s="159" t="s">
        <v>77</v>
      </c>
      <c r="AV398" s="14" t="s">
        <v>135</v>
      </c>
      <c r="AW398" s="14" t="s">
        <v>30</v>
      </c>
      <c r="AX398" s="14" t="s">
        <v>75</v>
      </c>
      <c r="AY398" s="159" t="s">
        <v>130</v>
      </c>
    </row>
    <row r="399" spans="1:65" s="2" customFormat="1" ht="21.75" customHeight="1">
      <c r="A399" s="296"/>
      <c r="B399" s="131"/>
      <c r="C399" s="132">
        <v>52</v>
      </c>
      <c r="D399" s="132" t="s">
        <v>132</v>
      </c>
      <c r="E399" s="133" t="s">
        <v>779</v>
      </c>
      <c r="F399" s="134" t="s">
        <v>780</v>
      </c>
      <c r="G399" s="135" t="s">
        <v>167</v>
      </c>
      <c r="H399" s="136">
        <v>31.6</v>
      </c>
      <c r="I399" s="137"/>
      <c r="J399" s="137">
        <f>ROUND(I399*H399,2)</f>
        <v>0</v>
      </c>
      <c r="K399" s="134" t="s">
        <v>134</v>
      </c>
      <c r="L399" s="31"/>
      <c r="M399" s="138" t="s">
        <v>3</v>
      </c>
      <c r="N399" s="139" t="s">
        <v>41</v>
      </c>
      <c r="O399" s="140">
        <v>0.51800000000000002</v>
      </c>
      <c r="P399" s="140">
        <f>O399*H399</f>
        <v>16.3688</v>
      </c>
      <c r="Q399" s="140">
        <v>1.0000000000000001E-5</v>
      </c>
      <c r="R399" s="140">
        <f>Q399*H399</f>
        <v>3.1600000000000004E-4</v>
      </c>
      <c r="S399" s="140">
        <v>0</v>
      </c>
      <c r="T399" s="141">
        <f>S399*H399</f>
        <v>0</v>
      </c>
      <c r="U399" s="296"/>
      <c r="V399" s="296"/>
      <c r="W399" s="296"/>
      <c r="X399" s="296"/>
      <c r="Y399" s="296"/>
      <c r="Z399" s="296"/>
      <c r="AA399" s="296"/>
      <c r="AB399" s="296"/>
      <c r="AC399" s="296"/>
      <c r="AD399" s="296"/>
      <c r="AE399" s="296"/>
      <c r="AR399" s="142" t="s">
        <v>135</v>
      </c>
      <c r="AT399" s="142" t="s">
        <v>132</v>
      </c>
      <c r="AU399" s="142" t="s">
        <v>77</v>
      </c>
      <c r="AY399" s="18" t="s">
        <v>130</v>
      </c>
      <c r="BE399" s="143">
        <f>IF(N399="základní",J399,0)</f>
        <v>0</v>
      </c>
      <c r="BF399" s="143">
        <f>IF(N399="snížená",J399,0)</f>
        <v>0</v>
      </c>
      <c r="BG399" s="143">
        <f>IF(N399="zákl. přenesená",J399,0)</f>
        <v>0</v>
      </c>
      <c r="BH399" s="143">
        <f>IF(N399="sníž. přenesená",J399,0)</f>
        <v>0</v>
      </c>
      <c r="BI399" s="143">
        <f>IF(N399="nulová",J399,0)</f>
        <v>0</v>
      </c>
      <c r="BJ399" s="18" t="s">
        <v>75</v>
      </c>
      <c r="BK399" s="143">
        <f>ROUND(I399*H399,2)</f>
        <v>0</v>
      </c>
      <c r="BL399" s="18" t="s">
        <v>135</v>
      </c>
      <c r="BM399" s="142" t="s">
        <v>781</v>
      </c>
    </row>
    <row r="400" spans="1:65" s="12" customFormat="1">
      <c r="B400" s="144"/>
      <c r="D400" s="145" t="s">
        <v>136</v>
      </c>
      <c r="E400" s="146" t="s">
        <v>3</v>
      </c>
      <c r="F400" s="147" t="s">
        <v>613</v>
      </c>
      <c r="H400" s="146" t="s">
        <v>3</v>
      </c>
      <c r="L400" s="144"/>
      <c r="M400" s="148"/>
      <c r="N400" s="149"/>
      <c r="O400" s="149"/>
      <c r="P400" s="149"/>
      <c r="Q400" s="149"/>
      <c r="R400" s="149"/>
      <c r="S400" s="149"/>
      <c r="T400" s="150"/>
      <c r="AT400" s="146" t="s">
        <v>136</v>
      </c>
      <c r="AU400" s="146" t="s">
        <v>77</v>
      </c>
      <c r="AV400" s="12" t="s">
        <v>75</v>
      </c>
      <c r="AW400" s="12" t="s">
        <v>30</v>
      </c>
      <c r="AX400" s="12" t="s">
        <v>70</v>
      </c>
      <c r="AY400" s="146" t="s">
        <v>130</v>
      </c>
    </row>
    <row r="401" spans="1:65" s="13" customFormat="1">
      <c r="B401" s="151"/>
      <c r="D401" s="145" t="s">
        <v>136</v>
      </c>
      <c r="E401" s="152" t="s">
        <v>3</v>
      </c>
      <c r="F401" s="153" t="s">
        <v>782</v>
      </c>
      <c r="H401" s="154">
        <v>31.6</v>
      </c>
      <c r="L401" s="151"/>
      <c r="M401" s="155"/>
      <c r="N401" s="156"/>
      <c r="O401" s="156"/>
      <c r="P401" s="156"/>
      <c r="Q401" s="156"/>
      <c r="R401" s="156"/>
      <c r="S401" s="156"/>
      <c r="T401" s="157"/>
      <c r="AT401" s="152" t="s">
        <v>136</v>
      </c>
      <c r="AU401" s="152" t="s">
        <v>77</v>
      </c>
      <c r="AV401" s="13" t="s">
        <v>77</v>
      </c>
      <c r="AW401" s="13" t="s">
        <v>30</v>
      </c>
      <c r="AX401" s="13" t="s">
        <v>70</v>
      </c>
      <c r="AY401" s="152" t="s">
        <v>130</v>
      </c>
    </row>
    <row r="402" spans="1:65" s="14" customFormat="1">
      <c r="B402" s="158"/>
      <c r="D402" s="145" t="s">
        <v>136</v>
      </c>
      <c r="E402" s="159" t="s">
        <v>3</v>
      </c>
      <c r="F402" s="160" t="s">
        <v>138</v>
      </c>
      <c r="H402" s="161">
        <v>31.6</v>
      </c>
      <c r="L402" s="158"/>
      <c r="M402" s="162"/>
      <c r="N402" s="163"/>
      <c r="O402" s="163"/>
      <c r="P402" s="163"/>
      <c r="Q402" s="163"/>
      <c r="R402" s="163"/>
      <c r="S402" s="163"/>
      <c r="T402" s="164"/>
      <c r="AT402" s="159" t="s">
        <v>136</v>
      </c>
      <c r="AU402" s="159" t="s">
        <v>77</v>
      </c>
      <c r="AV402" s="14" t="s">
        <v>135</v>
      </c>
      <c r="AW402" s="14" t="s">
        <v>30</v>
      </c>
      <c r="AX402" s="14" t="s">
        <v>75</v>
      </c>
      <c r="AY402" s="159" t="s">
        <v>130</v>
      </c>
    </row>
    <row r="403" spans="1:65" s="11" customFormat="1" ht="22.9" customHeight="1">
      <c r="B403" s="119"/>
      <c r="D403" s="120" t="s">
        <v>69</v>
      </c>
      <c r="E403" s="129" t="s">
        <v>151</v>
      </c>
      <c r="F403" s="129" t="s">
        <v>227</v>
      </c>
      <c r="J403" s="371">
        <f>SUM(J404:J434)</f>
        <v>0</v>
      </c>
      <c r="L403" s="119"/>
      <c r="M403" s="123"/>
      <c r="N403" s="124"/>
      <c r="O403" s="124"/>
      <c r="P403" s="125">
        <f>SUM(P404:P435)</f>
        <v>29.331309999999998</v>
      </c>
      <c r="Q403" s="124"/>
      <c r="R403" s="125">
        <f>SUM(R404:R435)</f>
        <v>3.6339056000000003</v>
      </c>
      <c r="S403" s="124"/>
      <c r="T403" s="126">
        <f>SUM(T404:T435)</f>
        <v>0.95439999999999992</v>
      </c>
      <c r="AR403" s="120" t="s">
        <v>75</v>
      </c>
      <c r="AT403" s="127" t="s">
        <v>69</v>
      </c>
      <c r="AU403" s="127" t="s">
        <v>75</v>
      </c>
      <c r="AY403" s="120" t="s">
        <v>130</v>
      </c>
      <c r="BK403" s="128">
        <f>SUM(BK404:BK435)</f>
        <v>0</v>
      </c>
    </row>
    <row r="404" spans="1:65" s="2" customFormat="1" ht="24">
      <c r="A404" s="296"/>
      <c r="B404" s="131"/>
      <c r="C404" s="132">
        <v>53</v>
      </c>
      <c r="D404" s="132" t="s">
        <v>132</v>
      </c>
      <c r="E404" s="133" t="s">
        <v>229</v>
      </c>
      <c r="F404" s="134" t="s">
        <v>230</v>
      </c>
      <c r="G404" s="135" t="s">
        <v>189</v>
      </c>
      <c r="H404" s="136">
        <v>1</v>
      </c>
      <c r="I404" s="137"/>
      <c r="J404" s="137">
        <f>ROUND(I404*H404,2)</f>
        <v>0</v>
      </c>
      <c r="K404" s="134" t="s">
        <v>134</v>
      </c>
      <c r="L404" s="31"/>
      <c r="M404" s="138" t="s">
        <v>3</v>
      </c>
      <c r="N404" s="139" t="s">
        <v>41</v>
      </c>
      <c r="O404" s="140">
        <v>0.745</v>
      </c>
      <c r="P404" s="140">
        <f>O404*H404</f>
        <v>0.745</v>
      </c>
      <c r="Q404" s="140">
        <v>1.0000000000000001E-5</v>
      </c>
      <c r="R404" s="140">
        <f>Q404*H404</f>
        <v>1.0000000000000001E-5</v>
      </c>
      <c r="S404" s="140">
        <v>0</v>
      </c>
      <c r="T404" s="141">
        <f>S404*H404</f>
        <v>0</v>
      </c>
      <c r="U404" s="296"/>
      <c r="V404" s="296"/>
      <c r="W404" s="296"/>
      <c r="X404" s="296"/>
      <c r="Y404" s="296"/>
      <c r="Z404" s="296"/>
      <c r="AA404" s="296"/>
      <c r="AB404" s="296"/>
      <c r="AC404" s="296"/>
      <c r="AD404" s="296"/>
      <c r="AE404" s="296"/>
      <c r="AR404" s="142" t="s">
        <v>135</v>
      </c>
      <c r="AT404" s="142" t="s">
        <v>132</v>
      </c>
      <c r="AU404" s="142" t="s">
        <v>77</v>
      </c>
      <c r="AY404" s="18" t="s">
        <v>130</v>
      </c>
      <c r="BE404" s="143">
        <f>IF(N404="základní",J404,0)</f>
        <v>0</v>
      </c>
      <c r="BF404" s="143">
        <f>IF(N404="snížená",J404,0)</f>
        <v>0</v>
      </c>
      <c r="BG404" s="143">
        <f>IF(N404="zákl. přenesená",J404,0)</f>
        <v>0</v>
      </c>
      <c r="BH404" s="143">
        <f>IF(N404="sníž. přenesená",J404,0)</f>
        <v>0</v>
      </c>
      <c r="BI404" s="143">
        <f>IF(N404="nulová",J404,0)</f>
        <v>0</v>
      </c>
      <c r="BJ404" s="18" t="s">
        <v>75</v>
      </c>
      <c r="BK404" s="143">
        <f>ROUND(I404*H404,2)</f>
        <v>0</v>
      </c>
      <c r="BL404" s="18" t="s">
        <v>135</v>
      </c>
      <c r="BM404" s="142" t="s">
        <v>783</v>
      </c>
    </row>
    <row r="405" spans="1:65" s="12" customFormat="1">
      <c r="B405" s="144"/>
      <c r="D405" s="145" t="s">
        <v>136</v>
      </c>
      <c r="E405" s="146" t="s">
        <v>3</v>
      </c>
      <c r="F405" s="147" t="s">
        <v>235</v>
      </c>
      <c r="H405" s="146" t="s">
        <v>3</v>
      </c>
      <c r="L405" s="144"/>
      <c r="M405" s="148"/>
      <c r="N405" s="149"/>
      <c r="O405" s="149"/>
      <c r="P405" s="149"/>
      <c r="Q405" s="149"/>
      <c r="R405" s="149"/>
      <c r="S405" s="149"/>
      <c r="T405" s="150"/>
      <c r="AT405" s="146" t="s">
        <v>136</v>
      </c>
      <c r="AU405" s="146" t="s">
        <v>77</v>
      </c>
      <c r="AV405" s="12" t="s">
        <v>75</v>
      </c>
      <c r="AW405" s="12" t="s">
        <v>30</v>
      </c>
      <c r="AX405" s="12" t="s">
        <v>70</v>
      </c>
      <c r="AY405" s="146" t="s">
        <v>130</v>
      </c>
    </row>
    <row r="406" spans="1:65" s="13" customFormat="1">
      <c r="B406" s="151"/>
      <c r="D406" s="145" t="s">
        <v>136</v>
      </c>
      <c r="E406" s="152" t="s">
        <v>3</v>
      </c>
      <c r="F406" s="153" t="s">
        <v>784</v>
      </c>
      <c r="H406" s="154">
        <v>1</v>
      </c>
      <c r="L406" s="151"/>
      <c r="M406" s="155"/>
      <c r="N406" s="156"/>
      <c r="O406" s="156"/>
      <c r="P406" s="156"/>
      <c r="Q406" s="156"/>
      <c r="R406" s="156"/>
      <c r="S406" s="156"/>
      <c r="T406" s="157"/>
      <c r="AT406" s="152" t="s">
        <v>136</v>
      </c>
      <c r="AU406" s="152" t="s">
        <v>77</v>
      </c>
      <c r="AV406" s="13" t="s">
        <v>77</v>
      </c>
      <c r="AW406" s="13" t="s">
        <v>30</v>
      </c>
      <c r="AX406" s="13" t="s">
        <v>70</v>
      </c>
      <c r="AY406" s="152" t="s">
        <v>130</v>
      </c>
    </row>
    <row r="407" spans="1:65" s="14" customFormat="1">
      <c r="B407" s="158"/>
      <c r="D407" s="145" t="s">
        <v>136</v>
      </c>
      <c r="E407" s="159" t="s">
        <v>3</v>
      </c>
      <c r="F407" s="160" t="s">
        <v>138</v>
      </c>
      <c r="H407" s="161">
        <v>1</v>
      </c>
      <c r="L407" s="158"/>
      <c r="M407" s="162"/>
      <c r="N407" s="163"/>
      <c r="O407" s="163"/>
      <c r="P407" s="163"/>
      <c r="Q407" s="163"/>
      <c r="R407" s="163"/>
      <c r="S407" s="163"/>
      <c r="T407" s="164"/>
      <c r="AT407" s="159" t="s">
        <v>136</v>
      </c>
      <c r="AU407" s="159" t="s">
        <v>77</v>
      </c>
      <c r="AV407" s="14" t="s">
        <v>135</v>
      </c>
      <c r="AW407" s="14" t="s">
        <v>30</v>
      </c>
      <c r="AX407" s="14" t="s">
        <v>75</v>
      </c>
      <c r="AY407" s="159" t="s">
        <v>130</v>
      </c>
    </row>
    <row r="408" spans="1:65" s="2" customFormat="1" ht="16.5" customHeight="1">
      <c r="A408" s="296"/>
      <c r="B408" s="131"/>
      <c r="C408" s="168">
        <v>54</v>
      </c>
      <c r="D408" s="168" t="s">
        <v>223</v>
      </c>
      <c r="E408" s="169" t="s">
        <v>231</v>
      </c>
      <c r="F408" s="170" t="s">
        <v>232</v>
      </c>
      <c r="G408" s="171" t="s">
        <v>189</v>
      </c>
      <c r="H408" s="172">
        <v>1.03</v>
      </c>
      <c r="I408" s="173"/>
      <c r="J408" s="173">
        <f>ROUND(I408*H408,2)</f>
        <v>0</v>
      </c>
      <c r="K408" s="170" t="s">
        <v>134</v>
      </c>
      <c r="L408" s="174"/>
      <c r="M408" s="175" t="s">
        <v>3</v>
      </c>
      <c r="N408" s="176" t="s">
        <v>41</v>
      </c>
      <c r="O408" s="140">
        <v>0</v>
      </c>
      <c r="P408" s="140">
        <f>O408*H408</f>
        <v>0</v>
      </c>
      <c r="Q408" s="140">
        <v>5.1999999999999995E-4</v>
      </c>
      <c r="R408" s="140">
        <f>Q408*H408</f>
        <v>5.3560000000000001E-4</v>
      </c>
      <c r="S408" s="140">
        <v>0</v>
      </c>
      <c r="T408" s="141">
        <f>S408*H408</f>
        <v>0</v>
      </c>
      <c r="U408" s="296"/>
      <c r="V408" s="296"/>
      <c r="W408" s="296"/>
      <c r="X408" s="296"/>
      <c r="Y408" s="296"/>
      <c r="Z408" s="296"/>
      <c r="AA408" s="296"/>
      <c r="AB408" s="296"/>
      <c r="AC408" s="296"/>
      <c r="AD408" s="296"/>
      <c r="AE408" s="296"/>
      <c r="AR408" s="142" t="s">
        <v>151</v>
      </c>
      <c r="AT408" s="142" t="s">
        <v>223</v>
      </c>
      <c r="AU408" s="142" t="s">
        <v>77</v>
      </c>
      <c r="AY408" s="18" t="s">
        <v>130</v>
      </c>
      <c r="BE408" s="143">
        <f>IF(N408="základní",J408,0)</f>
        <v>0</v>
      </c>
      <c r="BF408" s="143">
        <f>IF(N408="snížená",J408,0)</f>
        <v>0</v>
      </c>
      <c r="BG408" s="143">
        <f>IF(N408="zákl. přenesená",J408,0)</f>
        <v>0</v>
      </c>
      <c r="BH408" s="143">
        <f>IF(N408="sníž. přenesená",J408,0)</f>
        <v>0</v>
      </c>
      <c r="BI408" s="143">
        <f>IF(N408="nulová",J408,0)</f>
        <v>0</v>
      </c>
      <c r="BJ408" s="18" t="s">
        <v>75</v>
      </c>
      <c r="BK408" s="143">
        <f>ROUND(I408*H408,2)</f>
        <v>0</v>
      </c>
      <c r="BL408" s="18" t="s">
        <v>135</v>
      </c>
      <c r="BM408" s="142" t="s">
        <v>785</v>
      </c>
    </row>
    <row r="409" spans="1:65" s="13" customFormat="1">
      <c r="B409" s="151"/>
      <c r="D409" s="145" t="s">
        <v>136</v>
      </c>
      <c r="F409" s="153" t="s">
        <v>786</v>
      </c>
      <c r="H409" s="154">
        <v>1.03</v>
      </c>
      <c r="L409" s="151"/>
      <c r="M409" s="155"/>
      <c r="N409" s="156"/>
      <c r="O409" s="156"/>
      <c r="P409" s="156"/>
      <c r="Q409" s="156"/>
      <c r="R409" s="156"/>
      <c r="S409" s="156"/>
      <c r="T409" s="157"/>
      <c r="AT409" s="152" t="s">
        <v>136</v>
      </c>
      <c r="AU409" s="152" t="s">
        <v>77</v>
      </c>
      <c r="AV409" s="13" t="s">
        <v>77</v>
      </c>
      <c r="AW409" s="13" t="s">
        <v>4</v>
      </c>
      <c r="AX409" s="13" t="s">
        <v>75</v>
      </c>
      <c r="AY409" s="152" t="s">
        <v>130</v>
      </c>
    </row>
    <row r="410" spans="1:65" s="2" customFormat="1" ht="21.75" customHeight="1">
      <c r="A410" s="296"/>
      <c r="B410" s="131"/>
      <c r="C410" s="132">
        <v>55</v>
      </c>
      <c r="D410" s="132" t="s">
        <v>132</v>
      </c>
      <c r="E410" s="133" t="s">
        <v>787</v>
      </c>
      <c r="F410" s="134" t="s">
        <v>788</v>
      </c>
      <c r="G410" s="135" t="s">
        <v>177</v>
      </c>
      <c r="H410" s="136">
        <v>0.44500000000000001</v>
      </c>
      <c r="I410" s="137"/>
      <c r="J410" s="137">
        <f>ROUND(I410*H410,2)</f>
        <v>0</v>
      </c>
      <c r="K410" s="134" t="s">
        <v>134</v>
      </c>
      <c r="L410" s="31"/>
      <c r="M410" s="138" t="s">
        <v>3</v>
      </c>
      <c r="N410" s="139" t="s">
        <v>41</v>
      </c>
      <c r="O410" s="140">
        <v>10.757999999999999</v>
      </c>
      <c r="P410" s="140">
        <f>O410*H410</f>
        <v>4.7873099999999997</v>
      </c>
      <c r="Q410" s="140">
        <v>0</v>
      </c>
      <c r="R410" s="140">
        <f>Q410*H410</f>
        <v>0</v>
      </c>
      <c r="S410" s="140">
        <v>1.92</v>
      </c>
      <c r="T410" s="141">
        <f>S410*H410</f>
        <v>0.85439999999999994</v>
      </c>
      <c r="U410" s="296"/>
      <c r="V410" s="296"/>
      <c r="W410" s="296"/>
      <c r="X410" s="296"/>
      <c r="Y410" s="296"/>
      <c r="Z410" s="296"/>
      <c r="AA410" s="296"/>
      <c r="AB410" s="296"/>
      <c r="AC410" s="296"/>
      <c r="AD410" s="296"/>
      <c r="AE410" s="296"/>
      <c r="AR410" s="142" t="s">
        <v>135</v>
      </c>
      <c r="AT410" s="142" t="s">
        <v>132</v>
      </c>
      <c r="AU410" s="142" t="s">
        <v>77</v>
      </c>
      <c r="AY410" s="18" t="s">
        <v>130</v>
      </c>
      <c r="BE410" s="143">
        <f>IF(N410="základní",J410,0)</f>
        <v>0</v>
      </c>
      <c r="BF410" s="143">
        <f>IF(N410="snížená",J410,0)</f>
        <v>0</v>
      </c>
      <c r="BG410" s="143">
        <f>IF(N410="zákl. přenesená",J410,0)</f>
        <v>0</v>
      </c>
      <c r="BH410" s="143">
        <f>IF(N410="sníž. přenesená",J410,0)</f>
        <v>0</v>
      </c>
      <c r="BI410" s="143">
        <f>IF(N410="nulová",J410,0)</f>
        <v>0</v>
      </c>
      <c r="BJ410" s="18" t="s">
        <v>75</v>
      </c>
      <c r="BK410" s="143">
        <f>ROUND(I410*H410,2)</f>
        <v>0</v>
      </c>
      <c r="BL410" s="18" t="s">
        <v>135</v>
      </c>
      <c r="BM410" s="142" t="s">
        <v>789</v>
      </c>
    </row>
    <row r="411" spans="1:65" s="12" customFormat="1">
      <c r="B411" s="144"/>
      <c r="D411" s="145" t="s">
        <v>136</v>
      </c>
      <c r="E411" s="146" t="s">
        <v>3</v>
      </c>
      <c r="F411" s="147" t="s">
        <v>235</v>
      </c>
      <c r="H411" s="146" t="s">
        <v>3</v>
      </c>
      <c r="L411" s="144"/>
      <c r="M411" s="148"/>
      <c r="N411" s="149"/>
      <c r="O411" s="149"/>
      <c r="P411" s="149"/>
      <c r="Q411" s="149"/>
      <c r="R411" s="149"/>
      <c r="S411" s="149"/>
      <c r="T411" s="150"/>
      <c r="AT411" s="146" t="s">
        <v>136</v>
      </c>
      <c r="AU411" s="146" t="s">
        <v>77</v>
      </c>
      <c r="AV411" s="12" t="s">
        <v>75</v>
      </c>
      <c r="AW411" s="12" t="s">
        <v>30</v>
      </c>
      <c r="AX411" s="12" t="s">
        <v>70</v>
      </c>
      <c r="AY411" s="146" t="s">
        <v>130</v>
      </c>
    </row>
    <row r="412" spans="1:65" s="13" customFormat="1">
      <c r="B412" s="151"/>
      <c r="D412" s="145" t="s">
        <v>136</v>
      </c>
      <c r="E412" s="152" t="s">
        <v>3</v>
      </c>
      <c r="F412" s="153" t="s">
        <v>790</v>
      </c>
      <c r="H412" s="154">
        <v>0.44500000000000001</v>
      </c>
      <c r="L412" s="151"/>
      <c r="M412" s="155"/>
      <c r="N412" s="156"/>
      <c r="O412" s="156"/>
      <c r="P412" s="156"/>
      <c r="Q412" s="156"/>
      <c r="R412" s="156"/>
      <c r="S412" s="156"/>
      <c r="T412" s="157"/>
      <c r="AT412" s="152" t="s">
        <v>136</v>
      </c>
      <c r="AU412" s="152" t="s">
        <v>77</v>
      </c>
      <c r="AV412" s="13" t="s">
        <v>77</v>
      </c>
      <c r="AW412" s="13" t="s">
        <v>30</v>
      </c>
      <c r="AX412" s="13" t="s">
        <v>70</v>
      </c>
      <c r="AY412" s="152" t="s">
        <v>130</v>
      </c>
    </row>
    <row r="413" spans="1:65" s="14" customFormat="1">
      <c r="B413" s="158"/>
      <c r="D413" s="145" t="s">
        <v>136</v>
      </c>
      <c r="E413" s="159" t="s">
        <v>3</v>
      </c>
      <c r="F413" s="160" t="s">
        <v>138</v>
      </c>
      <c r="H413" s="161">
        <v>0.44500000000000001</v>
      </c>
      <c r="L413" s="158"/>
      <c r="M413" s="162"/>
      <c r="N413" s="163"/>
      <c r="O413" s="163"/>
      <c r="P413" s="163"/>
      <c r="Q413" s="163"/>
      <c r="R413" s="163"/>
      <c r="S413" s="163"/>
      <c r="T413" s="164"/>
      <c r="AT413" s="159" t="s">
        <v>136</v>
      </c>
      <c r="AU413" s="159" t="s">
        <v>77</v>
      </c>
      <c r="AV413" s="14" t="s">
        <v>135</v>
      </c>
      <c r="AW413" s="14" t="s">
        <v>30</v>
      </c>
      <c r="AX413" s="14" t="s">
        <v>75</v>
      </c>
      <c r="AY413" s="159" t="s">
        <v>130</v>
      </c>
    </row>
    <row r="414" spans="1:65" s="2" customFormat="1" ht="16.5" customHeight="1">
      <c r="A414" s="296"/>
      <c r="B414" s="131"/>
      <c r="C414" s="132">
        <v>56</v>
      </c>
      <c r="D414" s="132" t="s">
        <v>132</v>
      </c>
      <c r="E414" s="133" t="s">
        <v>791</v>
      </c>
      <c r="F414" s="134" t="s">
        <v>792</v>
      </c>
      <c r="G414" s="135" t="s">
        <v>189</v>
      </c>
      <c r="H414" s="136">
        <v>1</v>
      </c>
      <c r="I414" s="137"/>
      <c r="J414" s="137">
        <f>ROUND(I414*H414,2)</f>
        <v>0</v>
      </c>
      <c r="K414" s="134" t="s">
        <v>134</v>
      </c>
      <c r="L414" s="31"/>
      <c r="M414" s="138" t="s">
        <v>3</v>
      </c>
      <c r="N414" s="139" t="s">
        <v>41</v>
      </c>
      <c r="O414" s="140">
        <v>0.73199999999999998</v>
      </c>
      <c r="P414" s="140">
        <f>O414*H414</f>
        <v>0.73199999999999998</v>
      </c>
      <c r="Q414" s="140">
        <v>0</v>
      </c>
      <c r="R414" s="140">
        <f>Q414*H414</f>
        <v>0</v>
      </c>
      <c r="S414" s="140">
        <v>0.1</v>
      </c>
      <c r="T414" s="141">
        <f>S414*H414</f>
        <v>0.1</v>
      </c>
      <c r="U414" s="296"/>
      <c r="V414" s="296"/>
      <c r="W414" s="296"/>
      <c r="X414" s="296"/>
      <c r="Y414" s="296"/>
      <c r="Z414" s="296"/>
      <c r="AA414" s="296"/>
      <c r="AB414" s="296"/>
      <c r="AC414" s="296"/>
      <c r="AD414" s="296"/>
      <c r="AE414" s="296"/>
      <c r="AR414" s="142" t="s">
        <v>135</v>
      </c>
      <c r="AT414" s="142" t="s">
        <v>132</v>
      </c>
      <c r="AU414" s="142" t="s">
        <v>77</v>
      </c>
      <c r="AY414" s="18" t="s">
        <v>130</v>
      </c>
      <c r="BE414" s="143">
        <f>IF(N414="základní",J414,0)</f>
        <v>0</v>
      </c>
      <c r="BF414" s="143">
        <f>IF(N414="snížená",J414,0)</f>
        <v>0</v>
      </c>
      <c r="BG414" s="143">
        <f>IF(N414="zákl. přenesená",J414,0)</f>
        <v>0</v>
      </c>
      <c r="BH414" s="143">
        <f>IF(N414="sníž. přenesená",J414,0)</f>
        <v>0</v>
      </c>
      <c r="BI414" s="143">
        <f>IF(N414="nulová",J414,0)</f>
        <v>0</v>
      </c>
      <c r="BJ414" s="18" t="s">
        <v>75</v>
      </c>
      <c r="BK414" s="143">
        <f>ROUND(I414*H414,2)</f>
        <v>0</v>
      </c>
      <c r="BL414" s="18" t="s">
        <v>135</v>
      </c>
      <c r="BM414" s="142" t="s">
        <v>793</v>
      </c>
    </row>
    <row r="415" spans="1:65" s="12" customFormat="1">
      <c r="B415" s="144"/>
      <c r="D415" s="145" t="s">
        <v>136</v>
      </c>
      <c r="E415" s="146" t="s">
        <v>3</v>
      </c>
      <c r="F415" s="147" t="s">
        <v>235</v>
      </c>
      <c r="H415" s="146" t="s">
        <v>3</v>
      </c>
      <c r="L415" s="144"/>
      <c r="M415" s="148"/>
      <c r="N415" s="149"/>
      <c r="O415" s="149"/>
      <c r="P415" s="149"/>
      <c r="Q415" s="149"/>
      <c r="R415" s="149"/>
      <c r="S415" s="149"/>
      <c r="T415" s="150"/>
      <c r="AT415" s="146" t="s">
        <v>136</v>
      </c>
      <c r="AU415" s="146" t="s">
        <v>77</v>
      </c>
      <c r="AV415" s="12" t="s">
        <v>75</v>
      </c>
      <c r="AW415" s="12" t="s">
        <v>30</v>
      </c>
      <c r="AX415" s="12" t="s">
        <v>70</v>
      </c>
      <c r="AY415" s="146" t="s">
        <v>130</v>
      </c>
    </row>
    <row r="416" spans="1:65" s="13" customFormat="1">
      <c r="B416" s="151"/>
      <c r="D416" s="145" t="s">
        <v>136</v>
      </c>
      <c r="E416" s="152" t="s">
        <v>3</v>
      </c>
      <c r="F416" s="153" t="s">
        <v>784</v>
      </c>
      <c r="H416" s="154">
        <v>1</v>
      </c>
      <c r="L416" s="151"/>
      <c r="M416" s="155"/>
      <c r="N416" s="156"/>
      <c r="O416" s="156"/>
      <c r="P416" s="156"/>
      <c r="Q416" s="156"/>
      <c r="R416" s="156"/>
      <c r="S416" s="156"/>
      <c r="T416" s="157"/>
      <c r="AT416" s="152" t="s">
        <v>136</v>
      </c>
      <c r="AU416" s="152" t="s">
        <v>77</v>
      </c>
      <c r="AV416" s="13" t="s">
        <v>77</v>
      </c>
      <c r="AW416" s="13" t="s">
        <v>30</v>
      </c>
      <c r="AX416" s="13" t="s">
        <v>70</v>
      </c>
      <c r="AY416" s="152" t="s">
        <v>130</v>
      </c>
    </row>
    <row r="417" spans="1:65" s="14" customFormat="1">
      <c r="B417" s="158"/>
      <c r="D417" s="145" t="s">
        <v>136</v>
      </c>
      <c r="E417" s="159" t="s">
        <v>3</v>
      </c>
      <c r="F417" s="160" t="s">
        <v>138</v>
      </c>
      <c r="H417" s="161">
        <v>1</v>
      </c>
      <c r="L417" s="158"/>
      <c r="M417" s="162"/>
      <c r="N417" s="163"/>
      <c r="O417" s="163"/>
      <c r="P417" s="163"/>
      <c r="Q417" s="163"/>
      <c r="R417" s="163"/>
      <c r="S417" s="163"/>
      <c r="T417" s="164"/>
      <c r="AT417" s="159" t="s">
        <v>136</v>
      </c>
      <c r="AU417" s="159" t="s">
        <v>77</v>
      </c>
      <c r="AV417" s="14" t="s">
        <v>135</v>
      </c>
      <c r="AW417" s="14" t="s">
        <v>30</v>
      </c>
      <c r="AX417" s="14" t="s">
        <v>75</v>
      </c>
      <c r="AY417" s="159" t="s">
        <v>130</v>
      </c>
    </row>
    <row r="418" spans="1:65" s="2" customFormat="1" ht="16.5" customHeight="1">
      <c r="A418" s="296"/>
      <c r="B418" s="131"/>
      <c r="C418" s="132">
        <v>57</v>
      </c>
      <c r="D418" s="132" t="s">
        <v>132</v>
      </c>
      <c r="E418" s="133" t="s">
        <v>794</v>
      </c>
      <c r="F418" s="134" t="s">
        <v>795</v>
      </c>
      <c r="G418" s="135" t="s">
        <v>189</v>
      </c>
      <c r="H418" s="136">
        <v>2</v>
      </c>
      <c r="I418" s="137"/>
      <c r="J418" s="137">
        <f>ROUND(I418*H418,2)</f>
        <v>0</v>
      </c>
      <c r="K418" s="134" t="s">
        <v>134</v>
      </c>
      <c r="L418" s="31"/>
      <c r="M418" s="138" t="s">
        <v>3</v>
      </c>
      <c r="N418" s="139" t="s">
        <v>41</v>
      </c>
      <c r="O418" s="140">
        <v>3.839</v>
      </c>
      <c r="P418" s="140">
        <f>O418*H418</f>
        <v>7.6779999999999999</v>
      </c>
      <c r="Q418" s="140">
        <v>0.42368</v>
      </c>
      <c r="R418" s="140">
        <f>Q418*H418</f>
        <v>0.84736</v>
      </c>
      <c r="S418" s="140">
        <v>0</v>
      </c>
      <c r="T418" s="141">
        <f>S418*H418</f>
        <v>0</v>
      </c>
      <c r="U418" s="296"/>
      <c r="V418" s="296"/>
      <c r="W418" s="296"/>
      <c r="X418" s="296"/>
      <c r="Y418" s="296"/>
      <c r="Z418" s="296"/>
      <c r="AA418" s="296"/>
      <c r="AB418" s="296"/>
      <c r="AC418" s="296"/>
      <c r="AD418" s="296"/>
      <c r="AE418" s="296"/>
      <c r="AR418" s="142" t="s">
        <v>135</v>
      </c>
      <c r="AT418" s="142" t="s">
        <v>132</v>
      </c>
      <c r="AU418" s="142" t="s">
        <v>77</v>
      </c>
      <c r="AY418" s="18" t="s">
        <v>130</v>
      </c>
      <c r="BE418" s="143">
        <f>IF(N418="základní",J418,0)</f>
        <v>0</v>
      </c>
      <c r="BF418" s="143">
        <f>IF(N418="snížená",J418,0)</f>
        <v>0</v>
      </c>
      <c r="BG418" s="143">
        <f>IF(N418="zákl. přenesená",J418,0)</f>
        <v>0</v>
      </c>
      <c r="BH418" s="143">
        <f>IF(N418="sníž. přenesená",J418,0)</f>
        <v>0</v>
      </c>
      <c r="BI418" s="143">
        <f>IF(N418="nulová",J418,0)</f>
        <v>0</v>
      </c>
      <c r="BJ418" s="18" t="s">
        <v>75</v>
      </c>
      <c r="BK418" s="143">
        <f>ROUND(I418*H418,2)</f>
        <v>0</v>
      </c>
      <c r="BL418" s="18" t="s">
        <v>135</v>
      </c>
      <c r="BM418" s="142" t="s">
        <v>796</v>
      </c>
    </row>
    <row r="419" spans="1:65" s="12" customFormat="1">
      <c r="B419" s="144"/>
      <c r="D419" s="145" t="s">
        <v>136</v>
      </c>
      <c r="E419" s="146" t="s">
        <v>3</v>
      </c>
      <c r="F419" s="147" t="s">
        <v>235</v>
      </c>
      <c r="H419" s="146" t="s">
        <v>3</v>
      </c>
      <c r="L419" s="144"/>
      <c r="M419" s="148"/>
      <c r="N419" s="149"/>
      <c r="O419" s="149"/>
      <c r="P419" s="149"/>
      <c r="Q419" s="149"/>
      <c r="R419" s="149"/>
      <c r="S419" s="149"/>
      <c r="T419" s="150"/>
      <c r="AT419" s="146" t="s">
        <v>136</v>
      </c>
      <c r="AU419" s="146" t="s">
        <v>77</v>
      </c>
      <c r="AV419" s="12" t="s">
        <v>75</v>
      </c>
      <c r="AW419" s="12" t="s">
        <v>30</v>
      </c>
      <c r="AX419" s="12" t="s">
        <v>70</v>
      </c>
      <c r="AY419" s="146" t="s">
        <v>130</v>
      </c>
    </row>
    <row r="420" spans="1:65" s="13" customFormat="1">
      <c r="B420" s="151"/>
      <c r="D420" s="145" t="s">
        <v>136</v>
      </c>
      <c r="E420" s="152" t="s">
        <v>3</v>
      </c>
      <c r="F420" s="153" t="s">
        <v>797</v>
      </c>
      <c r="H420" s="154">
        <v>2</v>
      </c>
      <c r="L420" s="151"/>
      <c r="M420" s="155"/>
      <c r="N420" s="156"/>
      <c r="O420" s="156"/>
      <c r="P420" s="156"/>
      <c r="Q420" s="156"/>
      <c r="R420" s="156"/>
      <c r="S420" s="156"/>
      <c r="T420" s="157"/>
      <c r="AT420" s="152" t="s">
        <v>136</v>
      </c>
      <c r="AU420" s="152" t="s">
        <v>77</v>
      </c>
      <c r="AV420" s="13" t="s">
        <v>77</v>
      </c>
      <c r="AW420" s="13" t="s">
        <v>30</v>
      </c>
      <c r="AX420" s="13" t="s">
        <v>70</v>
      </c>
      <c r="AY420" s="152" t="s">
        <v>130</v>
      </c>
    </row>
    <row r="421" spans="1:65" s="14" customFormat="1">
      <c r="B421" s="158"/>
      <c r="D421" s="145" t="s">
        <v>136</v>
      </c>
      <c r="E421" s="159" t="s">
        <v>3</v>
      </c>
      <c r="F421" s="160" t="s">
        <v>138</v>
      </c>
      <c r="H421" s="161">
        <v>2</v>
      </c>
      <c r="L421" s="158"/>
      <c r="M421" s="162"/>
      <c r="N421" s="163"/>
      <c r="O421" s="163"/>
      <c r="P421" s="163"/>
      <c r="Q421" s="163"/>
      <c r="R421" s="163"/>
      <c r="S421" s="163"/>
      <c r="T421" s="164"/>
      <c r="AT421" s="159" t="s">
        <v>136</v>
      </c>
      <c r="AU421" s="159" t="s">
        <v>77</v>
      </c>
      <c r="AV421" s="14" t="s">
        <v>135</v>
      </c>
      <c r="AW421" s="14" t="s">
        <v>30</v>
      </c>
      <c r="AX421" s="14" t="s">
        <v>75</v>
      </c>
      <c r="AY421" s="159" t="s">
        <v>130</v>
      </c>
    </row>
    <row r="422" spans="1:65" s="2" customFormat="1" ht="16.5" customHeight="1">
      <c r="A422" s="296"/>
      <c r="B422" s="131"/>
      <c r="C422" s="168">
        <v>58</v>
      </c>
      <c r="D422" s="168" t="s">
        <v>223</v>
      </c>
      <c r="E422" s="169" t="s">
        <v>236</v>
      </c>
      <c r="F422" s="170" t="s">
        <v>237</v>
      </c>
      <c r="G422" s="171" t="s">
        <v>189</v>
      </c>
      <c r="H422" s="172">
        <v>4</v>
      </c>
      <c r="I422" s="173"/>
      <c r="J422" s="173">
        <f>ROUND(I422*H422,2)</f>
        <v>0</v>
      </c>
      <c r="K422" s="170" t="s">
        <v>134</v>
      </c>
      <c r="L422" s="174"/>
      <c r="M422" s="175" t="s">
        <v>3</v>
      </c>
      <c r="N422" s="176" t="s">
        <v>41</v>
      </c>
      <c r="O422" s="140">
        <v>0</v>
      </c>
      <c r="P422" s="140">
        <f>O422*H422</f>
        <v>0</v>
      </c>
      <c r="Q422" s="140">
        <v>2.7E-2</v>
      </c>
      <c r="R422" s="140">
        <f>Q422*H422</f>
        <v>0.108</v>
      </c>
      <c r="S422" s="140">
        <v>0</v>
      </c>
      <c r="T422" s="141">
        <f>S422*H422</f>
        <v>0</v>
      </c>
      <c r="U422" s="296"/>
      <c r="V422" s="296"/>
      <c r="W422" s="296"/>
      <c r="X422" s="296"/>
      <c r="Y422" s="296"/>
      <c r="Z422" s="296"/>
      <c r="AA422" s="296"/>
      <c r="AB422" s="296"/>
      <c r="AC422" s="296"/>
      <c r="AD422" s="296"/>
      <c r="AE422" s="296"/>
      <c r="AR422" s="142" t="s">
        <v>151</v>
      </c>
      <c r="AT422" s="142" t="s">
        <v>223</v>
      </c>
      <c r="AU422" s="142" t="s">
        <v>77</v>
      </c>
      <c r="AY422" s="18" t="s">
        <v>130</v>
      </c>
      <c r="BE422" s="143">
        <f>IF(N422="základní",J422,0)</f>
        <v>0</v>
      </c>
      <c r="BF422" s="143">
        <f>IF(N422="snížená",J422,0)</f>
        <v>0</v>
      </c>
      <c r="BG422" s="143">
        <f>IF(N422="zákl. přenesená",J422,0)</f>
        <v>0</v>
      </c>
      <c r="BH422" s="143">
        <f>IF(N422="sníž. přenesená",J422,0)</f>
        <v>0</v>
      </c>
      <c r="BI422" s="143">
        <f>IF(N422="nulová",J422,0)</f>
        <v>0</v>
      </c>
      <c r="BJ422" s="18" t="s">
        <v>75</v>
      </c>
      <c r="BK422" s="143">
        <f>ROUND(I422*H422,2)</f>
        <v>0</v>
      </c>
      <c r="BL422" s="18" t="s">
        <v>135</v>
      </c>
      <c r="BM422" s="142" t="s">
        <v>798</v>
      </c>
    </row>
    <row r="423" spans="1:65" s="13" customFormat="1">
      <c r="B423" s="151"/>
      <c r="D423" s="145" t="s">
        <v>136</v>
      </c>
      <c r="F423" s="153" t="s">
        <v>799</v>
      </c>
      <c r="H423" s="154">
        <v>4</v>
      </c>
      <c r="L423" s="151"/>
      <c r="M423" s="155"/>
      <c r="N423" s="156"/>
      <c r="O423" s="156"/>
      <c r="P423" s="156"/>
      <c r="Q423" s="156"/>
      <c r="R423" s="156"/>
      <c r="S423" s="156"/>
      <c r="T423" s="157"/>
      <c r="AT423" s="152" t="s">
        <v>136</v>
      </c>
      <c r="AU423" s="152" t="s">
        <v>77</v>
      </c>
      <c r="AV423" s="13" t="s">
        <v>77</v>
      </c>
      <c r="AW423" s="13" t="s">
        <v>4</v>
      </c>
      <c r="AX423" s="13" t="s">
        <v>75</v>
      </c>
      <c r="AY423" s="152" t="s">
        <v>130</v>
      </c>
    </row>
    <row r="424" spans="1:65" s="2" customFormat="1" ht="16.5" customHeight="1">
      <c r="A424" s="296"/>
      <c r="B424" s="131"/>
      <c r="C424" s="132">
        <v>59</v>
      </c>
      <c r="D424" s="132" t="s">
        <v>132</v>
      </c>
      <c r="E424" s="133" t="s">
        <v>800</v>
      </c>
      <c r="F424" s="134" t="s">
        <v>801</v>
      </c>
      <c r="G424" s="135" t="s">
        <v>189</v>
      </c>
      <c r="H424" s="136">
        <v>2</v>
      </c>
      <c r="I424" s="137"/>
      <c r="J424" s="137">
        <f>ROUND(I424*H424,2)</f>
        <v>0</v>
      </c>
      <c r="K424" s="134" t="s">
        <v>134</v>
      </c>
      <c r="L424" s="31"/>
      <c r="M424" s="138" t="s">
        <v>3</v>
      </c>
      <c r="N424" s="139" t="s">
        <v>41</v>
      </c>
      <c r="O424" s="140">
        <v>3.8170000000000002</v>
      </c>
      <c r="P424" s="140">
        <f>O424*H424</f>
        <v>7.6340000000000003</v>
      </c>
      <c r="Q424" s="140">
        <v>0.42080000000000001</v>
      </c>
      <c r="R424" s="140">
        <f>Q424*H424</f>
        <v>0.84160000000000001</v>
      </c>
      <c r="S424" s="140">
        <v>0</v>
      </c>
      <c r="T424" s="141">
        <f>S424*H424</f>
        <v>0</v>
      </c>
      <c r="U424" s="296"/>
      <c r="V424" s="296"/>
      <c r="W424" s="296"/>
      <c r="X424" s="296"/>
      <c r="Y424" s="296"/>
      <c r="Z424" s="296"/>
      <c r="AA424" s="296"/>
      <c r="AB424" s="296"/>
      <c r="AC424" s="296"/>
      <c r="AD424" s="296"/>
      <c r="AE424" s="296"/>
      <c r="AR424" s="142" t="s">
        <v>135</v>
      </c>
      <c r="AT424" s="142" t="s">
        <v>132</v>
      </c>
      <c r="AU424" s="142" t="s">
        <v>77</v>
      </c>
      <c r="AY424" s="18" t="s">
        <v>130</v>
      </c>
      <c r="BE424" s="143">
        <f>IF(N424="základní",J424,0)</f>
        <v>0</v>
      </c>
      <c r="BF424" s="143">
        <f>IF(N424="snížená",J424,0)</f>
        <v>0</v>
      </c>
      <c r="BG424" s="143">
        <f>IF(N424="zákl. přenesená",J424,0)</f>
        <v>0</v>
      </c>
      <c r="BH424" s="143">
        <f>IF(N424="sníž. přenesená",J424,0)</f>
        <v>0</v>
      </c>
      <c r="BI424" s="143">
        <f>IF(N424="nulová",J424,0)</f>
        <v>0</v>
      </c>
      <c r="BJ424" s="18" t="s">
        <v>75</v>
      </c>
      <c r="BK424" s="143">
        <f>ROUND(I424*H424,2)</f>
        <v>0</v>
      </c>
      <c r="BL424" s="18" t="s">
        <v>135</v>
      </c>
      <c r="BM424" s="142" t="s">
        <v>802</v>
      </c>
    </row>
    <row r="425" spans="1:65" s="12" customFormat="1">
      <c r="B425" s="144"/>
      <c r="D425" s="145" t="s">
        <v>136</v>
      </c>
      <c r="E425" s="146" t="s">
        <v>3</v>
      </c>
      <c r="F425" s="147" t="s">
        <v>235</v>
      </c>
      <c r="H425" s="146" t="s">
        <v>3</v>
      </c>
      <c r="L425" s="144"/>
      <c r="M425" s="148"/>
      <c r="N425" s="149"/>
      <c r="O425" s="149"/>
      <c r="P425" s="149"/>
      <c r="Q425" s="149"/>
      <c r="R425" s="149"/>
      <c r="S425" s="149"/>
      <c r="T425" s="150"/>
      <c r="AT425" s="146" t="s">
        <v>136</v>
      </c>
      <c r="AU425" s="146" t="s">
        <v>77</v>
      </c>
      <c r="AV425" s="12" t="s">
        <v>75</v>
      </c>
      <c r="AW425" s="12" t="s">
        <v>30</v>
      </c>
      <c r="AX425" s="12" t="s">
        <v>70</v>
      </c>
      <c r="AY425" s="146" t="s">
        <v>130</v>
      </c>
    </row>
    <row r="426" spans="1:65" s="13" customFormat="1">
      <c r="B426" s="151"/>
      <c r="D426" s="145" t="s">
        <v>136</v>
      </c>
      <c r="E426" s="152" t="s">
        <v>3</v>
      </c>
      <c r="F426" s="153" t="s">
        <v>803</v>
      </c>
      <c r="H426" s="154">
        <v>2</v>
      </c>
      <c r="L426" s="151"/>
      <c r="M426" s="155"/>
      <c r="N426" s="156"/>
      <c r="O426" s="156"/>
      <c r="P426" s="156"/>
      <c r="Q426" s="156"/>
      <c r="R426" s="156"/>
      <c r="S426" s="156"/>
      <c r="T426" s="157"/>
      <c r="AT426" s="152" t="s">
        <v>136</v>
      </c>
      <c r="AU426" s="152" t="s">
        <v>77</v>
      </c>
      <c r="AV426" s="13" t="s">
        <v>77</v>
      </c>
      <c r="AW426" s="13" t="s">
        <v>30</v>
      </c>
      <c r="AX426" s="13" t="s">
        <v>70</v>
      </c>
      <c r="AY426" s="152" t="s">
        <v>130</v>
      </c>
    </row>
    <row r="427" spans="1:65" s="14" customFormat="1">
      <c r="B427" s="158"/>
      <c r="D427" s="145" t="s">
        <v>136</v>
      </c>
      <c r="E427" s="159" t="s">
        <v>3</v>
      </c>
      <c r="F427" s="160" t="s">
        <v>138</v>
      </c>
      <c r="H427" s="161">
        <v>2</v>
      </c>
      <c r="L427" s="158"/>
      <c r="M427" s="162"/>
      <c r="N427" s="163"/>
      <c r="O427" s="163"/>
      <c r="P427" s="163"/>
      <c r="Q427" s="163"/>
      <c r="R427" s="163"/>
      <c r="S427" s="163"/>
      <c r="T427" s="164"/>
      <c r="AT427" s="159" t="s">
        <v>136</v>
      </c>
      <c r="AU427" s="159" t="s">
        <v>77</v>
      </c>
      <c r="AV427" s="14" t="s">
        <v>135</v>
      </c>
      <c r="AW427" s="14" t="s">
        <v>30</v>
      </c>
      <c r="AX427" s="14" t="s">
        <v>75</v>
      </c>
      <c r="AY427" s="159" t="s">
        <v>130</v>
      </c>
    </row>
    <row r="428" spans="1:65" s="2" customFormat="1" ht="16.5" customHeight="1">
      <c r="A428" s="296"/>
      <c r="B428" s="131"/>
      <c r="C428" s="168">
        <v>60</v>
      </c>
      <c r="D428" s="168" t="s">
        <v>223</v>
      </c>
      <c r="E428" s="169" t="s">
        <v>225</v>
      </c>
      <c r="F428" s="170" t="s">
        <v>226</v>
      </c>
      <c r="G428" s="171" t="s">
        <v>189</v>
      </c>
      <c r="H428" s="172">
        <v>4</v>
      </c>
      <c r="I428" s="173"/>
      <c r="J428" s="173">
        <f>ROUND(I428*H428,2)</f>
        <v>0</v>
      </c>
      <c r="K428" s="170" t="s">
        <v>134</v>
      </c>
      <c r="L428" s="174"/>
      <c r="M428" s="175" t="s">
        <v>3</v>
      </c>
      <c r="N428" s="176" t="s">
        <v>41</v>
      </c>
      <c r="O428" s="140">
        <v>0</v>
      </c>
      <c r="P428" s="140">
        <f>O428*H428</f>
        <v>0</v>
      </c>
      <c r="Q428" s="140">
        <v>6.8000000000000005E-2</v>
      </c>
      <c r="R428" s="140">
        <f>Q428*H428</f>
        <v>0.27200000000000002</v>
      </c>
      <c r="S428" s="140">
        <v>0</v>
      </c>
      <c r="T428" s="141">
        <f>S428*H428</f>
        <v>0</v>
      </c>
      <c r="U428" s="296"/>
      <c r="V428" s="296"/>
      <c r="W428" s="296"/>
      <c r="X428" s="296"/>
      <c r="Y428" s="296"/>
      <c r="Z428" s="296"/>
      <c r="AA428" s="296"/>
      <c r="AB428" s="296"/>
      <c r="AC428" s="296"/>
      <c r="AD428" s="296"/>
      <c r="AE428" s="296"/>
      <c r="AR428" s="142" t="s">
        <v>151</v>
      </c>
      <c r="AT428" s="142" t="s">
        <v>223</v>
      </c>
      <c r="AU428" s="142" t="s">
        <v>77</v>
      </c>
      <c r="AY428" s="18" t="s">
        <v>130</v>
      </c>
      <c r="BE428" s="143">
        <f>IF(N428="základní",J428,0)</f>
        <v>0</v>
      </c>
      <c r="BF428" s="143">
        <f>IF(N428="snížená",J428,0)</f>
        <v>0</v>
      </c>
      <c r="BG428" s="143">
        <f>IF(N428="zákl. přenesená",J428,0)</f>
        <v>0</v>
      </c>
      <c r="BH428" s="143">
        <f>IF(N428="sníž. přenesená",J428,0)</f>
        <v>0</v>
      </c>
      <c r="BI428" s="143">
        <f>IF(N428="nulová",J428,0)</f>
        <v>0</v>
      </c>
      <c r="BJ428" s="18" t="s">
        <v>75</v>
      </c>
      <c r="BK428" s="143">
        <f>ROUND(I428*H428,2)</f>
        <v>0</v>
      </c>
      <c r="BL428" s="18" t="s">
        <v>135</v>
      </c>
      <c r="BM428" s="142" t="s">
        <v>804</v>
      </c>
    </row>
    <row r="429" spans="1:65" s="13" customFormat="1">
      <c r="B429" s="151"/>
      <c r="D429" s="145" t="s">
        <v>136</v>
      </c>
      <c r="F429" s="153" t="s">
        <v>799</v>
      </c>
      <c r="H429" s="154">
        <v>4</v>
      </c>
      <c r="L429" s="151"/>
      <c r="M429" s="155"/>
      <c r="N429" s="156"/>
      <c r="O429" s="156"/>
      <c r="P429" s="156"/>
      <c r="Q429" s="156"/>
      <c r="R429" s="156"/>
      <c r="S429" s="156"/>
      <c r="T429" s="157"/>
      <c r="AT429" s="152" t="s">
        <v>136</v>
      </c>
      <c r="AU429" s="152" t="s">
        <v>77</v>
      </c>
      <c r="AV429" s="13" t="s">
        <v>77</v>
      </c>
      <c r="AW429" s="13" t="s">
        <v>4</v>
      </c>
      <c r="AX429" s="13" t="s">
        <v>75</v>
      </c>
      <c r="AY429" s="152" t="s">
        <v>130</v>
      </c>
    </row>
    <row r="430" spans="1:65" s="2" customFormat="1" ht="24">
      <c r="A430" s="296"/>
      <c r="B430" s="131"/>
      <c r="C430" s="132">
        <v>61</v>
      </c>
      <c r="D430" s="132" t="s">
        <v>132</v>
      </c>
      <c r="E430" s="133" t="s">
        <v>805</v>
      </c>
      <c r="F430" s="134" t="s">
        <v>806</v>
      </c>
      <c r="G430" s="135" t="s">
        <v>189</v>
      </c>
      <c r="H430" s="136">
        <v>5</v>
      </c>
      <c r="I430" s="137"/>
      <c r="J430" s="137">
        <f>ROUND(I430*H430,2)</f>
        <v>0</v>
      </c>
      <c r="K430" s="134" t="s">
        <v>134</v>
      </c>
      <c r="L430" s="31"/>
      <c r="M430" s="138" t="s">
        <v>3</v>
      </c>
      <c r="N430" s="139" t="s">
        <v>41</v>
      </c>
      <c r="O430" s="140">
        <v>1.5509999999999999</v>
      </c>
      <c r="P430" s="140">
        <f>O430*H430</f>
        <v>7.7549999999999999</v>
      </c>
      <c r="Q430" s="140">
        <v>0.31108000000000002</v>
      </c>
      <c r="R430" s="140">
        <f>Q430*H430</f>
        <v>1.5554000000000001</v>
      </c>
      <c r="S430" s="140">
        <v>0</v>
      </c>
      <c r="T430" s="141">
        <f>S430*H430</f>
        <v>0</v>
      </c>
      <c r="U430" s="296"/>
      <c r="V430" s="296"/>
      <c r="W430" s="296"/>
      <c r="X430" s="296"/>
      <c r="Y430" s="296"/>
      <c r="Z430" s="296"/>
      <c r="AA430" s="296"/>
      <c r="AB430" s="296"/>
      <c r="AC430" s="296"/>
      <c r="AD430" s="296"/>
      <c r="AE430" s="296"/>
      <c r="AR430" s="142" t="s">
        <v>135</v>
      </c>
      <c r="AT430" s="142" t="s">
        <v>132</v>
      </c>
      <c r="AU430" s="142" t="s">
        <v>77</v>
      </c>
      <c r="AY430" s="18" t="s">
        <v>130</v>
      </c>
      <c r="BE430" s="143">
        <f>IF(N430="základní",J430,0)</f>
        <v>0</v>
      </c>
      <c r="BF430" s="143">
        <f>IF(N430="snížená",J430,0)</f>
        <v>0</v>
      </c>
      <c r="BG430" s="143">
        <f>IF(N430="zákl. přenesená",J430,0)</f>
        <v>0</v>
      </c>
      <c r="BH430" s="143">
        <f>IF(N430="sníž. přenesená",J430,0)</f>
        <v>0</v>
      </c>
      <c r="BI430" s="143">
        <f>IF(N430="nulová",J430,0)</f>
        <v>0</v>
      </c>
      <c r="BJ430" s="18" t="s">
        <v>75</v>
      </c>
      <c r="BK430" s="143">
        <f>ROUND(I430*H430,2)</f>
        <v>0</v>
      </c>
      <c r="BL430" s="18" t="s">
        <v>135</v>
      </c>
      <c r="BM430" s="142" t="s">
        <v>807</v>
      </c>
    </row>
    <row r="431" spans="1:65" s="12" customFormat="1">
      <c r="B431" s="144"/>
      <c r="D431" s="145" t="s">
        <v>136</v>
      </c>
      <c r="E431" s="146" t="s">
        <v>3</v>
      </c>
      <c r="F431" s="147" t="s">
        <v>235</v>
      </c>
      <c r="H431" s="146" t="s">
        <v>3</v>
      </c>
      <c r="L431" s="144"/>
      <c r="M431" s="148"/>
      <c r="N431" s="149"/>
      <c r="O431" s="149"/>
      <c r="P431" s="149"/>
      <c r="Q431" s="149"/>
      <c r="R431" s="149"/>
      <c r="S431" s="149"/>
      <c r="T431" s="150"/>
      <c r="AT431" s="146" t="s">
        <v>136</v>
      </c>
      <c r="AU431" s="146" t="s">
        <v>77</v>
      </c>
      <c r="AV431" s="12" t="s">
        <v>75</v>
      </c>
      <c r="AW431" s="12" t="s">
        <v>30</v>
      </c>
      <c r="AX431" s="12" t="s">
        <v>70</v>
      </c>
      <c r="AY431" s="146" t="s">
        <v>130</v>
      </c>
    </row>
    <row r="432" spans="1:65" s="13" customFormat="1">
      <c r="B432" s="151"/>
      <c r="D432" s="145" t="s">
        <v>136</v>
      </c>
      <c r="E432" s="152" t="s">
        <v>3</v>
      </c>
      <c r="F432" s="153" t="s">
        <v>808</v>
      </c>
      <c r="H432" s="154">
        <v>5</v>
      </c>
      <c r="L432" s="151"/>
      <c r="M432" s="155"/>
      <c r="N432" s="156"/>
      <c r="O432" s="156"/>
      <c r="P432" s="156"/>
      <c r="Q432" s="156"/>
      <c r="R432" s="156"/>
      <c r="S432" s="156"/>
      <c r="T432" s="157"/>
      <c r="AT432" s="152" t="s">
        <v>136</v>
      </c>
      <c r="AU432" s="152" t="s">
        <v>77</v>
      </c>
      <c r="AV432" s="13" t="s">
        <v>77</v>
      </c>
      <c r="AW432" s="13" t="s">
        <v>30</v>
      </c>
      <c r="AX432" s="13" t="s">
        <v>70</v>
      </c>
      <c r="AY432" s="152" t="s">
        <v>130</v>
      </c>
    </row>
    <row r="433" spans="1:65" s="14" customFormat="1">
      <c r="B433" s="158"/>
      <c r="D433" s="145" t="s">
        <v>136</v>
      </c>
      <c r="E433" s="159" t="s">
        <v>3</v>
      </c>
      <c r="F433" s="160" t="s">
        <v>138</v>
      </c>
      <c r="H433" s="161">
        <v>5</v>
      </c>
      <c r="L433" s="158"/>
      <c r="M433" s="162"/>
      <c r="N433" s="163"/>
      <c r="O433" s="163"/>
      <c r="P433" s="163"/>
      <c r="Q433" s="163"/>
      <c r="R433" s="163"/>
      <c r="S433" s="163"/>
      <c r="T433" s="164"/>
      <c r="AT433" s="159" t="s">
        <v>136</v>
      </c>
      <c r="AU433" s="159" t="s">
        <v>77</v>
      </c>
      <c r="AV433" s="14" t="s">
        <v>135</v>
      </c>
      <c r="AW433" s="14" t="s">
        <v>30</v>
      </c>
      <c r="AX433" s="14" t="s">
        <v>75</v>
      </c>
      <c r="AY433" s="159" t="s">
        <v>130</v>
      </c>
    </row>
    <row r="434" spans="1:65" s="2" customFormat="1" ht="16.5" customHeight="1">
      <c r="A434" s="296"/>
      <c r="B434" s="131"/>
      <c r="C434" s="168">
        <v>62</v>
      </c>
      <c r="D434" s="168" t="s">
        <v>223</v>
      </c>
      <c r="E434" s="169" t="s">
        <v>241</v>
      </c>
      <c r="F434" s="170" t="s">
        <v>809</v>
      </c>
      <c r="G434" s="171" t="s">
        <v>189</v>
      </c>
      <c r="H434" s="172">
        <v>10</v>
      </c>
      <c r="I434" s="173"/>
      <c r="J434" s="173">
        <f>ROUND(I434*H434,2)</f>
        <v>0</v>
      </c>
      <c r="K434" s="170" t="s">
        <v>134</v>
      </c>
      <c r="L434" s="174"/>
      <c r="M434" s="175" t="s">
        <v>3</v>
      </c>
      <c r="N434" s="176" t="s">
        <v>41</v>
      </c>
      <c r="O434" s="140">
        <v>0</v>
      </c>
      <c r="P434" s="140">
        <f>O434*H434</f>
        <v>0</v>
      </c>
      <c r="Q434" s="140">
        <v>8.9999999999999998E-4</v>
      </c>
      <c r="R434" s="140">
        <f>Q434*H434</f>
        <v>8.9999999999999993E-3</v>
      </c>
      <c r="S434" s="140">
        <v>0</v>
      </c>
      <c r="T434" s="141">
        <f>S434*H434</f>
        <v>0</v>
      </c>
      <c r="U434" s="296"/>
      <c r="V434" s="296"/>
      <c r="W434" s="296"/>
      <c r="X434" s="296"/>
      <c r="Y434" s="296"/>
      <c r="Z434" s="296"/>
      <c r="AA434" s="296"/>
      <c r="AB434" s="296"/>
      <c r="AC434" s="296"/>
      <c r="AD434" s="296"/>
      <c r="AE434" s="296"/>
      <c r="AR434" s="142" t="s">
        <v>151</v>
      </c>
      <c r="AT434" s="142" t="s">
        <v>223</v>
      </c>
      <c r="AU434" s="142" t="s">
        <v>77</v>
      </c>
      <c r="AY434" s="18" t="s">
        <v>130</v>
      </c>
      <c r="BE434" s="143">
        <f>IF(N434="základní",J434,0)</f>
        <v>0</v>
      </c>
      <c r="BF434" s="143">
        <f>IF(N434="snížená",J434,0)</f>
        <v>0</v>
      </c>
      <c r="BG434" s="143">
        <f>IF(N434="zákl. přenesená",J434,0)</f>
        <v>0</v>
      </c>
      <c r="BH434" s="143">
        <f>IF(N434="sníž. přenesená",J434,0)</f>
        <v>0</v>
      </c>
      <c r="BI434" s="143">
        <f>IF(N434="nulová",J434,0)</f>
        <v>0</v>
      </c>
      <c r="BJ434" s="18" t="s">
        <v>75</v>
      </c>
      <c r="BK434" s="143">
        <f>ROUND(I434*H434,2)</f>
        <v>0</v>
      </c>
      <c r="BL434" s="18" t="s">
        <v>135</v>
      </c>
      <c r="BM434" s="142" t="s">
        <v>810</v>
      </c>
    </row>
    <row r="435" spans="1:65" s="13" customFormat="1">
      <c r="B435" s="151"/>
      <c r="D435" s="145" t="s">
        <v>136</v>
      </c>
      <c r="F435" s="153" t="s">
        <v>811</v>
      </c>
      <c r="H435" s="154">
        <v>10</v>
      </c>
      <c r="L435" s="151"/>
      <c r="M435" s="155"/>
      <c r="N435" s="156"/>
      <c r="O435" s="156"/>
      <c r="P435" s="156"/>
      <c r="Q435" s="156"/>
      <c r="R435" s="156"/>
      <c r="S435" s="156"/>
      <c r="T435" s="157"/>
      <c r="AT435" s="152" t="s">
        <v>136</v>
      </c>
      <c r="AU435" s="152" t="s">
        <v>77</v>
      </c>
      <c r="AV435" s="13" t="s">
        <v>77</v>
      </c>
      <c r="AW435" s="13" t="s">
        <v>4</v>
      </c>
      <c r="AX435" s="13" t="s">
        <v>75</v>
      </c>
      <c r="AY435" s="152" t="s">
        <v>130</v>
      </c>
    </row>
    <row r="436" spans="1:65" s="11" customFormat="1" ht="22.9" customHeight="1">
      <c r="B436" s="119"/>
      <c r="D436" s="120" t="s">
        <v>69</v>
      </c>
      <c r="E436" s="129" t="s">
        <v>152</v>
      </c>
      <c r="F436" s="129" t="s">
        <v>186</v>
      </c>
      <c r="J436" s="371">
        <f>SUM(J437:J635)</f>
        <v>0</v>
      </c>
      <c r="L436" s="119"/>
      <c r="M436" s="123"/>
      <c r="N436" s="124"/>
      <c r="O436" s="124"/>
      <c r="P436" s="125">
        <f>SUM(P437:P638)</f>
        <v>536.30517599999973</v>
      </c>
      <c r="Q436" s="124"/>
      <c r="R436" s="125">
        <f>SUM(R437:R638)</f>
        <v>194.96328665999999</v>
      </c>
      <c r="S436" s="124"/>
      <c r="T436" s="126">
        <f>SUM(T437:T638)</f>
        <v>48.6676</v>
      </c>
      <c r="AR436" s="120" t="s">
        <v>75</v>
      </c>
      <c r="AT436" s="127" t="s">
        <v>69</v>
      </c>
      <c r="AU436" s="127" t="s">
        <v>75</v>
      </c>
      <c r="AY436" s="120" t="s">
        <v>130</v>
      </c>
      <c r="BK436" s="128">
        <f>SUM(BK437:BK638)</f>
        <v>0</v>
      </c>
    </row>
    <row r="437" spans="1:65" s="2" customFormat="1" ht="16.5" customHeight="1">
      <c r="A437" s="296"/>
      <c r="B437" s="131"/>
      <c r="C437" s="132">
        <v>63</v>
      </c>
      <c r="D437" s="132" t="s">
        <v>132</v>
      </c>
      <c r="E437" s="133" t="s">
        <v>812</v>
      </c>
      <c r="F437" s="134" t="s">
        <v>813</v>
      </c>
      <c r="G437" s="135" t="s">
        <v>189</v>
      </c>
      <c r="H437" s="136">
        <v>5</v>
      </c>
      <c r="I437" s="137"/>
      <c r="J437" s="137">
        <f>ROUND(I437*H437,2)</f>
        <v>0</v>
      </c>
      <c r="K437" s="134" t="s">
        <v>134</v>
      </c>
      <c r="L437" s="31"/>
      <c r="M437" s="138" t="s">
        <v>3</v>
      </c>
      <c r="N437" s="139" t="s">
        <v>41</v>
      </c>
      <c r="O437" s="140">
        <v>0.2</v>
      </c>
      <c r="P437" s="140">
        <f>O437*H437</f>
        <v>1</v>
      </c>
      <c r="Q437" s="140">
        <v>6.9999999999999999E-4</v>
      </c>
      <c r="R437" s="140">
        <f>Q437*H437</f>
        <v>3.5000000000000001E-3</v>
      </c>
      <c r="S437" s="140">
        <v>0</v>
      </c>
      <c r="T437" s="141">
        <f>S437*H437</f>
        <v>0</v>
      </c>
      <c r="U437" s="296"/>
      <c r="V437" s="296"/>
      <c r="W437" s="296"/>
      <c r="X437" s="296"/>
      <c r="Y437" s="296"/>
      <c r="Z437" s="296"/>
      <c r="AA437" s="296"/>
      <c r="AB437" s="296"/>
      <c r="AC437" s="296"/>
      <c r="AD437" s="296"/>
      <c r="AE437" s="296"/>
      <c r="AR437" s="142" t="s">
        <v>135</v>
      </c>
      <c r="AT437" s="142" t="s">
        <v>132</v>
      </c>
      <c r="AU437" s="142" t="s">
        <v>77</v>
      </c>
      <c r="AY437" s="18" t="s">
        <v>130</v>
      </c>
      <c r="BE437" s="143">
        <f>IF(N437="základní",J437,0)</f>
        <v>0</v>
      </c>
      <c r="BF437" s="143">
        <f>IF(N437="snížená",J437,0)</f>
        <v>0</v>
      </c>
      <c r="BG437" s="143">
        <f>IF(N437="zákl. přenesená",J437,0)</f>
        <v>0</v>
      </c>
      <c r="BH437" s="143">
        <f>IF(N437="sníž. přenesená",J437,0)</f>
        <v>0</v>
      </c>
      <c r="BI437" s="143">
        <f>IF(N437="nulová",J437,0)</f>
        <v>0</v>
      </c>
      <c r="BJ437" s="18" t="s">
        <v>75</v>
      </c>
      <c r="BK437" s="143">
        <f>ROUND(I437*H437,2)</f>
        <v>0</v>
      </c>
      <c r="BL437" s="18" t="s">
        <v>135</v>
      </c>
      <c r="BM437" s="142" t="s">
        <v>814</v>
      </c>
    </row>
    <row r="438" spans="1:65" s="12" customFormat="1">
      <c r="B438" s="144"/>
      <c r="D438" s="145" t="s">
        <v>136</v>
      </c>
      <c r="E438" s="146" t="s">
        <v>3</v>
      </c>
      <c r="F438" s="147" t="s">
        <v>815</v>
      </c>
      <c r="H438" s="146" t="s">
        <v>3</v>
      </c>
      <c r="L438" s="144"/>
      <c r="M438" s="148"/>
      <c r="N438" s="149"/>
      <c r="O438" s="149"/>
      <c r="P438" s="149"/>
      <c r="Q438" s="149"/>
      <c r="R438" s="149"/>
      <c r="S438" s="149"/>
      <c r="T438" s="150"/>
      <c r="AT438" s="146" t="s">
        <v>136</v>
      </c>
      <c r="AU438" s="146" t="s">
        <v>77</v>
      </c>
      <c r="AV438" s="12" t="s">
        <v>75</v>
      </c>
      <c r="AW438" s="12" t="s">
        <v>30</v>
      </c>
      <c r="AX438" s="12" t="s">
        <v>70</v>
      </c>
      <c r="AY438" s="146" t="s">
        <v>130</v>
      </c>
    </row>
    <row r="439" spans="1:65" s="13" customFormat="1">
      <c r="B439" s="151"/>
      <c r="D439" s="145" t="s">
        <v>136</v>
      </c>
      <c r="E439" s="152" t="s">
        <v>3</v>
      </c>
      <c r="F439" s="153" t="s">
        <v>816</v>
      </c>
      <c r="H439" s="154">
        <v>2</v>
      </c>
      <c r="L439" s="151"/>
      <c r="M439" s="155"/>
      <c r="N439" s="156"/>
      <c r="O439" s="156"/>
      <c r="P439" s="156"/>
      <c r="Q439" s="156"/>
      <c r="R439" s="156"/>
      <c r="S439" s="156"/>
      <c r="T439" s="157"/>
      <c r="AT439" s="152" t="s">
        <v>136</v>
      </c>
      <c r="AU439" s="152" t="s">
        <v>77</v>
      </c>
      <c r="AV439" s="13" t="s">
        <v>77</v>
      </c>
      <c r="AW439" s="13" t="s">
        <v>30</v>
      </c>
      <c r="AX439" s="13" t="s">
        <v>70</v>
      </c>
      <c r="AY439" s="152" t="s">
        <v>130</v>
      </c>
    </row>
    <row r="440" spans="1:65" s="13" customFormat="1">
      <c r="B440" s="151"/>
      <c r="D440" s="145" t="s">
        <v>136</v>
      </c>
      <c r="E440" s="152" t="s">
        <v>3</v>
      </c>
      <c r="F440" s="153" t="s">
        <v>817</v>
      </c>
      <c r="H440" s="154">
        <v>1</v>
      </c>
      <c r="L440" s="151"/>
      <c r="M440" s="155"/>
      <c r="N440" s="156"/>
      <c r="O440" s="156"/>
      <c r="P440" s="156"/>
      <c r="Q440" s="156"/>
      <c r="R440" s="156"/>
      <c r="S440" s="156"/>
      <c r="T440" s="157"/>
      <c r="AT440" s="152" t="s">
        <v>136</v>
      </c>
      <c r="AU440" s="152" t="s">
        <v>77</v>
      </c>
      <c r="AV440" s="13" t="s">
        <v>77</v>
      </c>
      <c r="AW440" s="13" t="s">
        <v>30</v>
      </c>
      <c r="AX440" s="13" t="s">
        <v>70</v>
      </c>
      <c r="AY440" s="152" t="s">
        <v>130</v>
      </c>
    </row>
    <row r="441" spans="1:65" s="13" customFormat="1">
      <c r="B441" s="151"/>
      <c r="D441" s="145" t="s">
        <v>136</v>
      </c>
      <c r="E441" s="152" t="s">
        <v>3</v>
      </c>
      <c r="F441" s="153" t="s">
        <v>818</v>
      </c>
      <c r="H441" s="154">
        <v>1</v>
      </c>
      <c r="L441" s="151"/>
      <c r="M441" s="155"/>
      <c r="N441" s="156"/>
      <c r="O441" s="156"/>
      <c r="P441" s="156"/>
      <c r="Q441" s="156"/>
      <c r="R441" s="156"/>
      <c r="S441" s="156"/>
      <c r="T441" s="157"/>
      <c r="AT441" s="152" t="s">
        <v>136</v>
      </c>
      <c r="AU441" s="152" t="s">
        <v>77</v>
      </c>
      <c r="AV441" s="13" t="s">
        <v>77</v>
      </c>
      <c r="AW441" s="13" t="s">
        <v>30</v>
      </c>
      <c r="AX441" s="13" t="s">
        <v>70</v>
      </c>
      <c r="AY441" s="152" t="s">
        <v>130</v>
      </c>
    </row>
    <row r="442" spans="1:65" s="15" customFormat="1">
      <c r="B442" s="189"/>
      <c r="D442" s="145" t="s">
        <v>136</v>
      </c>
      <c r="E442" s="190" t="s">
        <v>3</v>
      </c>
      <c r="F442" s="191" t="s">
        <v>819</v>
      </c>
      <c r="H442" s="192">
        <v>4</v>
      </c>
      <c r="L442" s="189"/>
      <c r="M442" s="193"/>
      <c r="N442" s="194"/>
      <c r="O442" s="194"/>
      <c r="P442" s="194"/>
      <c r="Q442" s="194"/>
      <c r="R442" s="194"/>
      <c r="S442" s="194"/>
      <c r="T442" s="195"/>
      <c r="AT442" s="190" t="s">
        <v>136</v>
      </c>
      <c r="AU442" s="190" t="s">
        <v>77</v>
      </c>
      <c r="AV442" s="15" t="s">
        <v>141</v>
      </c>
      <c r="AW442" s="15" t="s">
        <v>30</v>
      </c>
      <c r="AX442" s="15" t="s">
        <v>70</v>
      </c>
      <c r="AY442" s="190" t="s">
        <v>130</v>
      </c>
    </row>
    <row r="443" spans="1:65" s="13" customFormat="1">
      <c r="B443" s="151"/>
      <c r="D443" s="145" t="s">
        <v>136</v>
      </c>
      <c r="E443" s="152" t="s">
        <v>3</v>
      </c>
      <c r="F443" s="153" t="s">
        <v>820</v>
      </c>
      <c r="H443" s="154">
        <v>1</v>
      </c>
      <c r="L443" s="151"/>
      <c r="M443" s="155"/>
      <c r="N443" s="156"/>
      <c r="O443" s="156"/>
      <c r="P443" s="156"/>
      <c r="Q443" s="156"/>
      <c r="R443" s="156"/>
      <c r="S443" s="156"/>
      <c r="T443" s="157"/>
      <c r="AT443" s="152" t="s">
        <v>136</v>
      </c>
      <c r="AU443" s="152" t="s">
        <v>77</v>
      </c>
      <c r="AV443" s="13" t="s">
        <v>77</v>
      </c>
      <c r="AW443" s="13" t="s">
        <v>30</v>
      </c>
      <c r="AX443" s="13" t="s">
        <v>70</v>
      </c>
      <c r="AY443" s="152" t="s">
        <v>130</v>
      </c>
    </row>
    <row r="444" spans="1:65" s="15" customFormat="1">
      <c r="B444" s="189"/>
      <c r="D444" s="145" t="s">
        <v>136</v>
      </c>
      <c r="E444" s="190" t="s">
        <v>3</v>
      </c>
      <c r="F444" s="191" t="s">
        <v>821</v>
      </c>
      <c r="H444" s="192">
        <v>1</v>
      </c>
      <c r="L444" s="189"/>
      <c r="M444" s="193"/>
      <c r="N444" s="194"/>
      <c r="O444" s="194"/>
      <c r="P444" s="194"/>
      <c r="Q444" s="194"/>
      <c r="R444" s="194"/>
      <c r="S444" s="194"/>
      <c r="T444" s="195"/>
      <c r="AT444" s="190" t="s">
        <v>136</v>
      </c>
      <c r="AU444" s="190" t="s">
        <v>77</v>
      </c>
      <c r="AV444" s="15" t="s">
        <v>141</v>
      </c>
      <c r="AW444" s="15" t="s">
        <v>30</v>
      </c>
      <c r="AX444" s="15" t="s">
        <v>70</v>
      </c>
      <c r="AY444" s="190" t="s">
        <v>130</v>
      </c>
    </row>
    <row r="445" spans="1:65" s="14" customFormat="1">
      <c r="B445" s="158"/>
      <c r="D445" s="145" t="s">
        <v>136</v>
      </c>
      <c r="E445" s="159" t="s">
        <v>3</v>
      </c>
      <c r="F445" s="160" t="s">
        <v>138</v>
      </c>
      <c r="H445" s="161">
        <v>5</v>
      </c>
      <c r="L445" s="158"/>
      <c r="M445" s="162"/>
      <c r="N445" s="163"/>
      <c r="O445" s="163"/>
      <c r="P445" s="163"/>
      <c r="Q445" s="163"/>
      <c r="R445" s="163"/>
      <c r="S445" s="163"/>
      <c r="T445" s="164"/>
      <c r="AT445" s="159" t="s">
        <v>136</v>
      </c>
      <c r="AU445" s="159" t="s">
        <v>77</v>
      </c>
      <c r="AV445" s="14" t="s">
        <v>135</v>
      </c>
      <c r="AW445" s="14" t="s">
        <v>30</v>
      </c>
      <c r="AX445" s="14" t="s">
        <v>75</v>
      </c>
      <c r="AY445" s="159" t="s">
        <v>130</v>
      </c>
    </row>
    <row r="446" spans="1:65" s="2" customFormat="1" ht="16.5" customHeight="1">
      <c r="A446" s="296"/>
      <c r="B446" s="131"/>
      <c r="C446" s="168">
        <v>64</v>
      </c>
      <c r="D446" s="168" t="s">
        <v>223</v>
      </c>
      <c r="E446" s="169" t="s">
        <v>822</v>
      </c>
      <c r="F446" s="170" t="s">
        <v>823</v>
      </c>
      <c r="G446" s="171" t="s">
        <v>189</v>
      </c>
      <c r="H446" s="172">
        <v>2</v>
      </c>
      <c r="I446" s="173"/>
      <c r="J446" s="173">
        <f>ROUND(I446*H446,2)</f>
        <v>0</v>
      </c>
      <c r="K446" s="170" t="s">
        <v>134</v>
      </c>
      <c r="L446" s="174"/>
      <c r="M446" s="175" t="s">
        <v>3</v>
      </c>
      <c r="N446" s="176" t="s">
        <v>41</v>
      </c>
      <c r="O446" s="140">
        <v>0</v>
      </c>
      <c r="P446" s="140">
        <f>O446*H446</f>
        <v>0</v>
      </c>
      <c r="Q446" s="140">
        <v>4.0000000000000001E-3</v>
      </c>
      <c r="R446" s="140">
        <f>Q446*H446</f>
        <v>8.0000000000000002E-3</v>
      </c>
      <c r="S446" s="140">
        <v>0</v>
      </c>
      <c r="T446" s="141">
        <f>S446*H446</f>
        <v>0</v>
      </c>
      <c r="U446" s="296"/>
      <c r="V446" s="296"/>
      <c r="W446" s="296"/>
      <c r="X446" s="296"/>
      <c r="Y446" s="296"/>
      <c r="Z446" s="296"/>
      <c r="AA446" s="296"/>
      <c r="AB446" s="296"/>
      <c r="AC446" s="296"/>
      <c r="AD446" s="296"/>
      <c r="AE446" s="296"/>
      <c r="AR446" s="142" t="s">
        <v>151</v>
      </c>
      <c r="AT446" s="142" t="s">
        <v>223</v>
      </c>
      <c r="AU446" s="142" t="s">
        <v>77</v>
      </c>
      <c r="AY446" s="18" t="s">
        <v>130</v>
      </c>
      <c r="BE446" s="143">
        <f>IF(N446="základní",J446,0)</f>
        <v>0</v>
      </c>
      <c r="BF446" s="143">
        <f>IF(N446="snížená",J446,0)</f>
        <v>0</v>
      </c>
      <c r="BG446" s="143">
        <f>IF(N446="zákl. přenesená",J446,0)</f>
        <v>0</v>
      </c>
      <c r="BH446" s="143">
        <f>IF(N446="sníž. přenesená",J446,0)</f>
        <v>0</v>
      </c>
      <c r="BI446" s="143">
        <f>IF(N446="nulová",J446,0)</f>
        <v>0</v>
      </c>
      <c r="BJ446" s="18" t="s">
        <v>75</v>
      </c>
      <c r="BK446" s="143">
        <f>ROUND(I446*H446,2)</f>
        <v>0</v>
      </c>
      <c r="BL446" s="18" t="s">
        <v>135</v>
      </c>
      <c r="BM446" s="142" t="s">
        <v>824</v>
      </c>
    </row>
    <row r="447" spans="1:65" s="2" customFormat="1" ht="16.5" customHeight="1">
      <c r="A447" s="296"/>
      <c r="B447" s="131"/>
      <c r="C447" s="168">
        <v>65</v>
      </c>
      <c r="D447" s="168" t="s">
        <v>223</v>
      </c>
      <c r="E447" s="169" t="s">
        <v>825</v>
      </c>
      <c r="F447" s="170" t="s">
        <v>826</v>
      </c>
      <c r="G447" s="171" t="s">
        <v>189</v>
      </c>
      <c r="H447" s="172">
        <v>1</v>
      </c>
      <c r="I447" s="173"/>
      <c r="J447" s="173">
        <f>ROUND(I447*H447,2)</f>
        <v>0</v>
      </c>
      <c r="K447" s="170" t="s">
        <v>134</v>
      </c>
      <c r="L447" s="174"/>
      <c r="M447" s="175" t="s">
        <v>3</v>
      </c>
      <c r="N447" s="176" t="s">
        <v>41</v>
      </c>
      <c r="O447" s="140">
        <v>0</v>
      </c>
      <c r="P447" s="140">
        <f>O447*H447</f>
        <v>0</v>
      </c>
      <c r="Q447" s="140">
        <v>5.0000000000000001E-3</v>
      </c>
      <c r="R447" s="140">
        <f>Q447*H447</f>
        <v>5.0000000000000001E-3</v>
      </c>
      <c r="S447" s="140">
        <v>0</v>
      </c>
      <c r="T447" s="141">
        <f>S447*H447</f>
        <v>0</v>
      </c>
      <c r="U447" s="296"/>
      <c r="V447" s="296"/>
      <c r="W447" s="296"/>
      <c r="X447" s="296"/>
      <c r="Y447" s="296"/>
      <c r="Z447" s="296"/>
      <c r="AA447" s="296"/>
      <c r="AB447" s="296"/>
      <c r="AC447" s="296"/>
      <c r="AD447" s="296"/>
      <c r="AE447" s="296"/>
      <c r="AR447" s="142" t="s">
        <v>151</v>
      </c>
      <c r="AT447" s="142" t="s">
        <v>223</v>
      </c>
      <c r="AU447" s="142" t="s">
        <v>77</v>
      </c>
      <c r="AY447" s="18" t="s">
        <v>130</v>
      </c>
      <c r="BE447" s="143">
        <f>IF(N447="základní",J447,0)</f>
        <v>0</v>
      </c>
      <c r="BF447" s="143">
        <f>IF(N447="snížená",J447,0)</f>
        <v>0</v>
      </c>
      <c r="BG447" s="143">
        <f>IF(N447="zákl. přenesená",J447,0)</f>
        <v>0</v>
      </c>
      <c r="BH447" s="143">
        <f>IF(N447="sníž. přenesená",J447,0)</f>
        <v>0</v>
      </c>
      <c r="BI447" s="143">
        <f>IF(N447="nulová",J447,0)</f>
        <v>0</v>
      </c>
      <c r="BJ447" s="18" t="s">
        <v>75</v>
      </c>
      <c r="BK447" s="143">
        <f>ROUND(I447*H447,2)</f>
        <v>0</v>
      </c>
      <c r="BL447" s="18" t="s">
        <v>135</v>
      </c>
      <c r="BM447" s="142" t="s">
        <v>827</v>
      </c>
    </row>
    <row r="448" spans="1:65" s="2" customFormat="1" ht="16.5" customHeight="1">
      <c r="A448" s="296"/>
      <c r="B448" s="131"/>
      <c r="C448" s="168">
        <v>66</v>
      </c>
      <c r="D448" s="168" t="s">
        <v>223</v>
      </c>
      <c r="E448" s="169" t="s">
        <v>828</v>
      </c>
      <c r="F448" s="170" t="s">
        <v>829</v>
      </c>
      <c r="G448" s="171" t="s">
        <v>189</v>
      </c>
      <c r="H448" s="172">
        <v>1</v>
      </c>
      <c r="I448" s="173"/>
      <c r="J448" s="173">
        <f>ROUND(I448*H448,2)</f>
        <v>0</v>
      </c>
      <c r="K448" s="170" t="s">
        <v>134</v>
      </c>
      <c r="L448" s="174"/>
      <c r="M448" s="175" t="s">
        <v>3</v>
      </c>
      <c r="N448" s="176" t="s">
        <v>41</v>
      </c>
      <c r="O448" s="140">
        <v>0</v>
      </c>
      <c r="P448" s="140">
        <f>O448*H448</f>
        <v>0</v>
      </c>
      <c r="Q448" s="140">
        <v>3.5000000000000001E-3</v>
      </c>
      <c r="R448" s="140">
        <f>Q448*H448</f>
        <v>3.5000000000000001E-3</v>
      </c>
      <c r="S448" s="140">
        <v>0</v>
      </c>
      <c r="T448" s="141">
        <f>S448*H448</f>
        <v>0</v>
      </c>
      <c r="U448" s="296"/>
      <c r="V448" s="296"/>
      <c r="W448" s="296"/>
      <c r="X448" s="296"/>
      <c r="Y448" s="296"/>
      <c r="Z448" s="296"/>
      <c r="AA448" s="296"/>
      <c r="AB448" s="296"/>
      <c r="AC448" s="296"/>
      <c r="AD448" s="296"/>
      <c r="AE448" s="296"/>
      <c r="AR448" s="142" t="s">
        <v>151</v>
      </c>
      <c r="AT448" s="142" t="s">
        <v>223</v>
      </c>
      <c r="AU448" s="142" t="s">
        <v>77</v>
      </c>
      <c r="AY448" s="18" t="s">
        <v>130</v>
      </c>
      <c r="BE448" s="143">
        <f>IF(N448="základní",J448,0)</f>
        <v>0</v>
      </c>
      <c r="BF448" s="143">
        <f>IF(N448="snížená",J448,0)</f>
        <v>0</v>
      </c>
      <c r="BG448" s="143">
        <f>IF(N448="zákl. přenesená",J448,0)</f>
        <v>0</v>
      </c>
      <c r="BH448" s="143">
        <f>IF(N448="sníž. přenesená",J448,0)</f>
        <v>0</v>
      </c>
      <c r="BI448" s="143">
        <f>IF(N448="nulová",J448,0)</f>
        <v>0</v>
      </c>
      <c r="BJ448" s="18" t="s">
        <v>75</v>
      </c>
      <c r="BK448" s="143">
        <f>ROUND(I448*H448,2)</f>
        <v>0</v>
      </c>
      <c r="BL448" s="18" t="s">
        <v>135</v>
      </c>
      <c r="BM448" s="142" t="s">
        <v>830</v>
      </c>
    </row>
    <row r="449" spans="1:65" s="2" customFormat="1" ht="16.5" customHeight="1">
      <c r="A449" s="296"/>
      <c r="B449" s="131"/>
      <c r="C449" s="168">
        <v>67</v>
      </c>
      <c r="D449" s="168" t="s">
        <v>223</v>
      </c>
      <c r="E449" s="169" t="s">
        <v>831</v>
      </c>
      <c r="F449" s="170" t="s">
        <v>832</v>
      </c>
      <c r="G449" s="171" t="s">
        <v>189</v>
      </c>
      <c r="H449" s="172">
        <v>10</v>
      </c>
      <c r="I449" s="173"/>
      <c r="J449" s="173">
        <f>ROUND(I449*H449,2)</f>
        <v>0</v>
      </c>
      <c r="K449" s="170" t="s">
        <v>134</v>
      </c>
      <c r="L449" s="174"/>
      <c r="M449" s="175" t="s">
        <v>3</v>
      </c>
      <c r="N449" s="176" t="s">
        <v>41</v>
      </c>
      <c r="O449" s="140">
        <v>0</v>
      </c>
      <c r="P449" s="140">
        <f>O449*H449</f>
        <v>0</v>
      </c>
      <c r="Q449" s="140">
        <v>4.0000000000000002E-4</v>
      </c>
      <c r="R449" s="140">
        <f>Q449*H449</f>
        <v>4.0000000000000001E-3</v>
      </c>
      <c r="S449" s="140">
        <v>0</v>
      </c>
      <c r="T449" s="141">
        <f>S449*H449</f>
        <v>0</v>
      </c>
      <c r="U449" s="296"/>
      <c r="V449" s="296"/>
      <c r="W449" s="296"/>
      <c r="X449" s="296"/>
      <c r="Y449" s="296"/>
      <c r="Z449" s="296"/>
      <c r="AA449" s="296"/>
      <c r="AB449" s="296"/>
      <c r="AC449" s="296"/>
      <c r="AD449" s="296"/>
      <c r="AE449" s="296"/>
      <c r="AR449" s="142" t="s">
        <v>151</v>
      </c>
      <c r="AT449" s="142" t="s">
        <v>223</v>
      </c>
      <c r="AU449" s="142" t="s">
        <v>77</v>
      </c>
      <c r="AY449" s="18" t="s">
        <v>130</v>
      </c>
      <c r="BE449" s="143">
        <f>IF(N449="základní",J449,0)</f>
        <v>0</v>
      </c>
      <c r="BF449" s="143">
        <f>IF(N449="snížená",J449,0)</f>
        <v>0</v>
      </c>
      <c r="BG449" s="143">
        <f>IF(N449="zákl. přenesená",J449,0)</f>
        <v>0</v>
      </c>
      <c r="BH449" s="143">
        <f>IF(N449="sníž. přenesená",J449,0)</f>
        <v>0</v>
      </c>
      <c r="BI449" s="143">
        <f>IF(N449="nulová",J449,0)</f>
        <v>0</v>
      </c>
      <c r="BJ449" s="18" t="s">
        <v>75</v>
      </c>
      <c r="BK449" s="143">
        <f>ROUND(I449*H449,2)</f>
        <v>0</v>
      </c>
      <c r="BL449" s="18" t="s">
        <v>135</v>
      </c>
      <c r="BM449" s="142" t="s">
        <v>833</v>
      </c>
    </row>
    <row r="450" spans="1:65" s="2" customFormat="1" ht="16.5" customHeight="1">
      <c r="A450" s="296"/>
      <c r="B450" s="131"/>
      <c r="C450" s="132">
        <v>68</v>
      </c>
      <c r="D450" s="132" t="s">
        <v>132</v>
      </c>
      <c r="E450" s="133" t="s">
        <v>834</v>
      </c>
      <c r="F450" s="134" t="s">
        <v>835</v>
      </c>
      <c r="G450" s="135" t="s">
        <v>189</v>
      </c>
      <c r="H450" s="136">
        <v>4</v>
      </c>
      <c r="I450" s="137"/>
      <c r="J450" s="137">
        <f>ROUND(I450*H450,2)</f>
        <v>0</v>
      </c>
      <c r="K450" s="134" t="s">
        <v>134</v>
      </c>
      <c r="L450" s="31"/>
      <c r="M450" s="138" t="s">
        <v>3</v>
      </c>
      <c r="N450" s="139" t="s">
        <v>41</v>
      </c>
      <c r="O450" s="140">
        <v>0.41</v>
      </c>
      <c r="P450" s="140">
        <f>O450*H450</f>
        <v>1.64</v>
      </c>
      <c r="Q450" s="140">
        <v>1.0499999999999999E-3</v>
      </c>
      <c r="R450" s="140">
        <f>Q450*H450</f>
        <v>4.1999999999999997E-3</v>
      </c>
      <c r="S450" s="140">
        <v>0</v>
      </c>
      <c r="T450" s="141">
        <f>S450*H450</f>
        <v>0</v>
      </c>
      <c r="U450" s="296"/>
      <c r="V450" s="296"/>
      <c r="W450" s="296"/>
      <c r="X450" s="296"/>
      <c r="Y450" s="296"/>
      <c r="Z450" s="296"/>
      <c r="AA450" s="296"/>
      <c r="AB450" s="296"/>
      <c r="AC450" s="296"/>
      <c r="AD450" s="296"/>
      <c r="AE450" s="296"/>
      <c r="AR450" s="142" t="s">
        <v>135</v>
      </c>
      <c r="AT450" s="142" t="s">
        <v>132</v>
      </c>
      <c r="AU450" s="142" t="s">
        <v>77</v>
      </c>
      <c r="AY450" s="18" t="s">
        <v>130</v>
      </c>
      <c r="BE450" s="143">
        <f>IF(N450="základní",J450,0)</f>
        <v>0</v>
      </c>
      <c r="BF450" s="143">
        <f>IF(N450="snížená",J450,0)</f>
        <v>0</v>
      </c>
      <c r="BG450" s="143">
        <f>IF(N450="zákl. přenesená",J450,0)</f>
        <v>0</v>
      </c>
      <c r="BH450" s="143">
        <f>IF(N450="sníž. přenesená",J450,0)</f>
        <v>0</v>
      </c>
      <c r="BI450" s="143">
        <f>IF(N450="nulová",J450,0)</f>
        <v>0</v>
      </c>
      <c r="BJ450" s="18" t="s">
        <v>75</v>
      </c>
      <c r="BK450" s="143">
        <f>ROUND(I450*H450,2)</f>
        <v>0</v>
      </c>
      <c r="BL450" s="18" t="s">
        <v>135</v>
      </c>
      <c r="BM450" s="142" t="s">
        <v>836</v>
      </c>
    </row>
    <row r="451" spans="1:65" s="12" customFormat="1">
      <c r="B451" s="144"/>
      <c r="D451" s="145" t="s">
        <v>136</v>
      </c>
      <c r="E451" s="146" t="s">
        <v>3</v>
      </c>
      <c r="F451" s="147" t="s">
        <v>815</v>
      </c>
      <c r="H451" s="146" t="s">
        <v>3</v>
      </c>
      <c r="L451" s="144"/>
      <c r="M451" s="148"/>
      <c r="N451" s="149"/>
      <c r="O451" s="149"/>
      <c r="P451" s="149"/>
      <c r="Q451" s="149"/>
      <c r="R451" s="149"/>
      <c r="S451" s="149"/>
      <c r="T451" s="150"/>
      <c r="AT451" s="146" t="s">
        <v>136</v>
      </c>
      <c r="AU451" s="146" t="s">
        <v>77</v>
      </c>
      <c r="AV451" s="12" t="s">
        <v>75</v>
      </c>
      <c r="AW451" s="12" t="s">
        <v>30</v>
      </c>
      <c r="AX451" s="12" t="s">
        <v>70</v>
      </c>
      <c r="AY451" s="146" t="s">
        <v>130</v>
      </c>
    </row>
    <row r="452" spans="1:65" s="13" customFormat="1">
      <c r="B452" s="151"/>
      <c r="D452" s="145" t="s">
        <v>136</v>
      </c>
      <c r="E452" s="152" t="s">
        <v>3</v>
      </c>
      <c r="F452" s="153" t="s">
        <v>837</v>
      </c>
      <c r="H452" s="154">
        <v>2</v>
      </c>
      <c r="L452" s="151"/>
      <c r="M452" s="155"/>
      <c r="N452" s="156"/>
      <c r="O452" s="156"/>
      <c r="P452" s="156"/>
      <c r="Q452" s="156"/>
      <c r="R452" s="156"/>
      <c r="S452" s="156"/>
      <c r="T452" s="157"/>
      <c r="AT452" s="152" t="s">
        <v>136</v>
      </c>
      <c r="AU452" s="152" t="s">
        <v>77</v>
      </c>
      <c r="AV452" s="13" t="s">
        <v>77</v>
      </c>
      <c r="AW452" s="13" t="s">
        <v>30</v>
      </c>
      <c r="AX452" s="13" t="s">
        <v>70</v>
      </c>
      <c r="AY452" s="152" t="s">
        <v>130</v>
      </c>
    </row>
    <row r="453" spans="1:65" s="13" customFormat="1">
      <c r="B453" s="151"/>
      <c r="D453" s="145" t="s">
        <v>136</v>
      </c>
      <c r="E453" s="152" t="s">
        <v>3</v>
      </c>
      <c r="F453" s="153" t="s">
        <v>838</v>
      </c>
      <c r="H453" s="154">
        <v>2</v>
      </c>
      <c r="L453" s="151"/>
      <c r="M453" s="155"/>
      <c r="N453" s="156"/>
      <c r="O453" s="156"/>
      <c r="P453" s="156"/>
      <c r="Q453" s="156"/>
      <c r="R453" s="156"/>
      <c r="S453" s="156"/>
      <c r="T453" s="157"/>
      <c r="AT453" s="152" t="s">
        <v>136</v>
      </c>
      <c r="AU453" s="152" t="s">
        <v>77</v>
      </c>
      <c r="AV453" s="13" t="s">
        <v>77</v>
      </c>
      <c r="AW453" s="13" t="s">
        <v>30</v>
      </c>
      <c r="AX453" s="13" t="s">
        <v>70</v>
      </c>
      <c r="AY453" s="152" t="s">
        <v>130</v>
      </c>
    </row>
    <row r="454" spans="1:65" s="15" customFormat="1">
      <c r="B454" s="189"/>
      <c r="D454" s="145" t="s">
        <v>136</v>
      </c>
      <c r="E454" s="190" t="s">
        <v>3</v>
      </c>
      <c r="F454" s="191" t="s">
        <v>839</v>
      </c>
      <c r="H454" s="192">
        <v>4</v>
      </c>
      <c r="L454" s="189"/>
      <c r="M454" s="193"/>
      <c r="N454" s="194"/>
      <c r="O454" s="194"/>
      <c r="P454" s="194"/>
      <c r="Q454" s="194"/>
      <c r="R454" s="194"/>
      <c r="S454" s="194"/>
      <c r="T454" s="195"/>
      <c r="AT454" s="190" t="s">
        <v>136</v>
      </c>
      <c r="AU454" s="190" t="s">
        <v>77</v>
      </c>
      <c r="AV454" s="15" t="s">
        <v>141</v>
      </c>
      <c r="AW454" s="15" t="s">
        <v>30</v>
      </c>
      <c r="AX454" s="15" t="s">
        <v>70</v>
      </c>
      <c r="AY454" s="190" t="s">
        <v>130</v>
      </c>
    </row>
    <row r="455" spans="1:65" s="14" customFormat="1">
      <c r="B455" s="158"/>
      <c r="D455" s="145" t="s">
        <v>136</v>
      </c>
      <c r="E455" s="159" t="s">
        <v>3</v>
      </c>
      <c r="F455" s="160" t="s">
        <v>138</v>
      </c>
      <c r="H455" s="161">
        <v>4</v>
      </c>
      <c r="L455" s="158"/>
      <c r="M455" s="162"/>
      <c r="N455" s="163"/>
      <c r="O455" s="163"/>
      <c r="P455" s="163"/>
      <c r="Q455" s="163"/>
      <c r="R455" s="163"/>
      <c r="S455" s="163"/>
      <c r="T455" s="164"/>
      <c r="AT455" s="159" t="s">
        <v>136</v>
      </c>
      <c r="AU455" s="159" t="s">
        <v>77</v>
      </c>
      <c r="AV455" s="14" t="s">
        <v>135</v>
      </c>
      <c r="AW455" s="14" t="s">
        <v>30</v>
      </c>
      <c r="AX455" s="14" t="s">
        <v>75</v>
      </c>
      <c r="AY455" s="159" t="s">
        <v>130</v>
      </c>
    </row>
    <row r="456" spans="1:65" s="2" customFormat="1" ht="16.5" customHeight="1">
      <c r="A456" s="296"/>
      <c r="B456" s="131"/>
      <c r="C456" s="168">
        <v>69</v>
      </c>
      <c r="D456" s="168" t="s">
        <v>223</v>
      </c>
      <c r="E456" s="169" t="s">
        <v>840</v>
      </c>
      <c r="F456" s="170" t="s">
        <v>841</v>
      </c>
      <c r="G456" s="171" t="s">
        <v>189</v>
      </c>
      <c r="H456" s="172">
        <v>4</v>
      </c>
      <c r="I456" s="173"/>
      <c r="J456" s="173">
        <f>ROUND(I456*H456,2)</f>
        <v>0</v>
      </c>
      <c r="K456" s="170" t="s">
        <v>134</v>
      </c>
      <c r="L456" s="174"/>
      <c r="M456" s="175" t="s">
        <v>3</v>
      </c>
      <c r="N456" s="176" t="s">
        <v>41</v>
      </c>
      <c r="O456" s="140">
        <v>0</v>
      </c>
      <c r="P456" s="140">
        <f>O456*H456</f>
        <v>0</v>
      </c>
      <c r="Q456" s="140">
        <v>1.55E-2</v>
      </c>
      <c r="R456" s="140">
        <f>Q456*H456</f>
        <v>6.2E-2</v>
      </c>
      <c r="S456" s="140">
        <v>0</v>
      </c>
      <c r="T456" s="141">
        <f>S456*H456</f>
        <v>0</v>
      </c>
      <c r="U456" s="296"/>
      <c r="V456" s="296"/>
      <c r="W456" s="296"/>
      <c r="X456" s="296"/>
      <c r="Y456" s="296"/>
      <c r="Z456" s="296"/>
      <c r="AA456" s="296"/>
      <c r="AB456" s="296"/>
      <c r="AC456" s="296"/>
      <c r="AD456" s="296"/>
      <c r="AE456" s="296"/>
      <c r="AR456" s="142" t="s">
        <v>151</v>
      </c>
      <c r="AT456" s="142" t="s">
        <v>223</v>
      </c>
      <c r="AU456" s="142" t="s">
        <v>77</v>
      </c>
      <c r="AY456" s="18" t="s">
        <v>130</v>
      </c>
      <c r="BE456" s="143">
        <f>IF(N456="základní",J456,0)</f>
        <v>0</v>
      </c>
      <c r="BF456" s="143">
        <f>IF(N456="snížená",J456,0)</f>
        <v>0</v>
      </c>
      <c r="BG456" s="143">
        <f>IF(N456="zákl. přenesená",J456,0)</f>
        <v>0</v>
      </c>
      <c r="BH456" s="143">
        <f>IF(N456="sníž. přenesená",J456,0)</f>
        <v>0</v>
      </c>
      <c r="BI456" s="143">
        <f>IF(N456="nulová",J456,0)</f>
        <v>0</v>
      </c>
      <c r="BJ456" s="18" t="s">
        <v>75</v>
      </c>
      <c r="BK456" s="143">
        <f>ROUND(I456*H456,2)</f>
        <v>0</v>
      </c>
      <c r="BL456" s="18" t="s">
        <v>135</v>
      </c>
      <c r="BM456" s="142" t="s">
        <v>842</v>
      </c>
    </row>
    <row r="457" spans="1:65" s="2" customFormat="1" ht="16.5" customHeight="1">
      <c r="A457" s="296"/>
      <c r="B457" s="131"/>
      <c r="C457" s="168">
        <v>70</v>
      </c>
      <c r="D457" s="168" t="s">
        <v>223</v>
      </c>
      <c r="E457" s="169" t="s">
        <v>831</v>
      </c>
      <c r="F457" s="170" t="s">
        <v>832</v>
      </c>
      <c r="G457" s="171" t="s">
        <v>189</v>
      </c>
      <c r="H457" s="172">
        <v>32</v>
      </c>
      <c r="I457" s="173"/>
      <c r="J457" s="173">
        <f>ROUND(I457*H457,2)</f>
        <v>0</v>
      </c>
      <c r="K457" s="170" t="s">
        <v>134</v>
      </c>
      <c r="L457" s="174"/>
      <c r="M457" s="175" t="s">
        <v>3</v>
      </c>
      <c r="N457" s="176" t="s">
        <v>41</v>
      </c>
      <c r="O457" s="140">
        <v>0</v>
      </c>
      <c r="P457" s="140">
        <f>O457*H457</f>
        <v>0</v>
      </c>
      <c r="Q457" s="140">
        <v>4.0000000000000002E-4</v>
      </c>
      <c r="R457" s="140">
        <f>Q457*H457</f>
        <v>1.2800000000000001E-2</v>
      </c>
      <c r="S457" s="140">
        <v>0</v>
      </c>
      <c r="T457" s="141">
        <f>S457*H457</f>
        <v>0</v>
      </c>
      <c r="U457" s="296"/>
      <c r="V457" s="296"/>
      <c r="W457" s="296"/>
      <c r="X457" s="296"/>
      <c r="Y457" s="296"/>
      <c r="Z457" s="296"/>
      <c r="AA457" s="296"/>
      <c r="AB457" s="296"/>
      <c r="AC457" s="296"/>
      <c r="AD457" s="296"/>
      <c r="AE457" s="296"/>
      <c r="AR457" s="142" t="s">
        <v>151</v>
      </c>
      <c r="AT457" s="142" t="s">
        <v>223</v>
      </c>
      <c r="AU457" s="142" t="s">
        <v>77</v>
      </c>
      <c r="AY457" s="18" t="s">
        <v>130</v>
      </c>
      <c r="BE457" s="143">
        <f>IF(N457="základní",J457,0)</f>
        <v>0</v>
      </c>
      <c r="BF457" s="143">
        <f>IF(N457="snížená",J457,0)</f>
        <v>0</v>
      </c>
      <c r="BG457" s="143">
        <f>IF(N457="zákl. přenesená",J457,0)</f>
        <v>0</v>
      </c>
      <c r="BH457" s="143">
        <f>IF(N457="sníž. přenesená",J457,0)</f>
        <v>0</v>
      </c>
      <c r="BI457" s="143">
        <f>IF(N457="nulová",J457,0)</f>
        <v>0</v>
      </c>
      <c r="BJ457" s="18" t="s">
        <v>75</v>
      </c>
      <c r="BK457" s="143">
        <f>ROUND(I457*H457,2)</f>
        <v>0</v>
      </c>
      <c r="BL457" s="18" t="s">
        <v>135</v>
      </c>
      <c r="BM457" s="142" t="s">
        <v>843</v>
      </c>
    </row>
    <row r="458" spans="1:65" s="2" customFormat="1" ht="16.5" customHeight="1">
      <c r="A458" s="296"/>
      <c r="B458" s="131"/>
      <c r="C458" s="132">
        <v>71</v>
      </c>
      <c r="D458" s="132" t="s">
        <v>132</v>
      </c>
      <c r="E458" s="133" t="s">
        <v>844</v>
      </c>
      <c r="F458" s="134" t="s">
        <v>845</v>
      </c>
      <c r="G458" s="135" t="s">
        <v>189</v>
      </c>
      <c r="H458" s="136">
        <v>11</v>
      </c>
      <c r="I458" s="137"/>
      <c r="J458" s="137">
        <f>ROUND(I458*H458,2)</f>
        <v>0</v>
      </c>
      <c r="K458" s="134" t="s">
        <v>134</v>
      </c>
      <c r="L458" s="31"/>
      <c r="M458" s="138" t="s">
        <v>3</v>
      </c>
      <c r="N458" s="139" t="s">
        <v>41</v>
      </c>
      <c r="O458" s="140">
        <v>0.54900000000000004</v>
      </c>
      <c r="P458" s="140">
        <f>O458*H458</f>
        <v>6.0390000000000006</v>
      </c>
      <c r="Q458" s="140">
        <v>0.11241</v>
      </c>
      <c r="R458" s="140">
        <f>Q458*H458</f>
        <v>1.23651</v>
      </c>
      <c r="S458" s="140">
        <v>0</v>
      </c>
      <c r="T458" s="141">
        <f>S458*H458</f>
        <v>0</v>
      </c>
      <c r="U458" s="296"/>
      <c r="V458" s="296"/>
      <c r="W458" s="296"/>
      <c r="X458" s="296"/>
      <c r="Y458" s="296"/>
      <c r="Z458" s="296"/>
      <c r="AA458" s="296"/>
      <c r="AB458" s="296"/>
      <c r="AC458" s="296"/>
      <c r="AD458" s="296"/>
      <c r="AE458" s="296"/>
      <c r="AR458" s="142" t="s">
        <v>135</v>
      </c>
      <c r="AT458" s="142" t="s">
        <v>132</v>
      </c>
      <c r="AU458" s="142" t="s">
        <v>77</v>
      </c>
      <c r="AY458" s="18" t="s">
        <v>130</v>
      </c>
      <c r="BE458" s="143">
        <f>IF(N458="základní",J458,0)</f>
        <v>0</v>
      </c>
      <c r="BF458" s="143">
        <f>IF(N458="snížená",J458,0)</f>
        <v>0</v>
      </c>
      <c r="BG458" s="143">
        <f>IF(N458="zákl. přenesená",J458,0)</f>
        <v>0</v>
      </c>
      <c r="BH458" s="143">
        <f>IF(N458="sníž. přenesená",J458,0)</f>
        <v>0</v>
      </c>
      <c r="BI458" s="143">
        <f>IF(N458="nulová",J458,0)</f>
        <v>0</v>
      </c>
      <c r="BJ458" s="18" t="s">
        <v>75</v>
      </c>
      <c r="BK458" s="143">
        <f>ROUND(I458*H458,2)</f>
        <v>0</v>
      </c>
      <c r="BL458" s="18" t="s">
        <v>135</v>
      </c>
      <c r="BM458" s="142" t="s">
        <v>846</v>
      </c>
    </row>
    <row r="459" spans="1:65" s="12" customFormat="1">
      <c r="B459" s="144"/>
      <c r="D459" s="145" t="s">
        <v>136</v>
      </c>
      <c r="E459" s="146" t="s">
        <v>3</v>
      </c>
      <c r="F459" s="147" t="s">
        <v>815</v>
      </c>
      <c r="H459" s="146" t="s">
        <v>3</v>
      </c>
      <c r="L459" s="144"/>
      <c r="M459" s="148"/>
      <c r="N459" s="149"/>
      <c r="O459" s="149"/>
      <c r="P459" s="149"/>
      <c r="Q459" s="149"/>
      <c r="R459" s="149"/>
      <c r="S459" s="149"/>
      <c r="T459" s="150"/>
      <c r="AT459" s="146" t="s">
        <v>136</v>
      </c>
      <c r="AU459" s="146" t="s">
        <v>77</v>
      </c>
      <c r="AV459" s="12" t="s">
        <v>75</v>
      </c>
      <c r="AW459" s="12" t="s">
        <v>30</v>
      </c>
      <c r="AX459" s="12" t="s">
        <v>70</v>
      </c>
      <c r="AY459" s="146" t="s">
        <v>130</v>
      </c>
    </row>
    <row r="460" spans="1:65" s="13" customFormat="1">
      <c r="B460" s="151"/>
      <c r="D460" s="145" t="s">
        <v>136</v>
      </c>
      <c r="E460" s="152" t="s">
        <v>3</v>
      </c>
      <c r="F460" s="153" t="s">
        <v>816</v>
      </c>
      <c r="H460" s="154">
        <v>2</v>
      </c>
      <c r="L460" s="151"/>
      <c r="M460" s="155"/>
      <c r="N460" s="156"/>
      <c r="O460" s="156"/>
      <c r="P460" s="156"/>
      <c r="Q460" s="156"/>
      <c r="R460" s="156"/>
      <c r="S460" s="156"/>
      <c r="T460" s="157"/>
      <c r="AT460" s="152" t="s">
        <v>136</v>
      </c>
      <c r="AU460" s="152" t="s">
        <v>77</v>
      </c>
      <c r="AV460" s="13" t="s">
        <v>77</v>
      </c>
      <c r="AW460" s="13" t="s">
        <v>30</v>
      </c>
      <c r="AX460" s="13" t="s">
        <v>70</v>
      </c>
      <c r="AY460" s="152" t="s">
        <v>130</v>
      </c>
    </row>
    <row r="461" spans="1:65" s="13" customFormat="1">
      <c r="B461" s="151"/>
      <c r="D461" s="145" t="s">
        <v>136</v>
      </c>
      <c r="E461" s="152" t="s">
        <v>3</v>
      </c>
      <c r="F461" s="153" t="s">
        <v>818</v>
      </c>
      <c r="H461" s="154">
        <v>1</v>
      </c>
      <c r="L461" s="151"/>
      <c r="M461" s="155"/>
      <c r="N461" s="156"/>
      <c r="O461" s="156"/>
      <c r="P461" s="156"/>
      <c r="Q461" s="156"/>
      <c r="R461" s="156"/>
      <c r="S461" s="156"/>
      <c r="T461" s="157"/>
      <c r="AT461" s="152" t="s">
        <v>136</v>
      </c>
      <c r="AU461" s="152" t="s">
        <v>77</v>
      </c>
      <c r="AV461" s="13" t="s">
        <v>77</v>
      </c>
      <c r="AW461" s="13" t="s">
        <v>30</v>
      </c>
      <c r="AX461" s="13" t="s">
        <v>70</v>
      </c>
      <c r="AY461" s="152" t="s">
        <v>130</v>
      </c>
    </row>
    <row r="462" spans="1:65" s="13" customFormat="1">
      <c r="B462" s="151"/>
      <c r="D462" s="145" t="s">
        <v>136</v>
      </c>
      <c r="E462" s="152" t="s">
        <v>3</v>
      </c>
      <c r="F462" s="153" t="s">
        <v>847</v>
      </c>
      <c r="H462" s="154">
        <v>4</v>
      </c>
      <c r="L462" s="151"/>
      <c r="M462" s="155"/>
      <c r="N462" s="156"/>
      <c r="O462" s="156"/>
      <c r="P462" s="156"/>
      <c r="Q462" s="156"/>
      <c r="R462" s="156"/>
      <c r="S462" s="156"/>
      <c r="T462" s="157"/>
      <c r="AT462" s="152" t="s">
        <v>136</v>
      </c>
      <c r="AU462" s="152" t="s">
        <v>77</v>
      </c>
      <c r="AV462" s="13" t="s">
        <v>77</v>
      </c>
      <c r="AW462" s="13" t="s">
        <v>30</v>
      </c>
      <c r="AX462" s="13" t="s">
        <v>70</v>
      </c>
      <c r="AY462" s="152" t="s">
        <v>130</v>
      </c>
    </row>
    <row r="463" spans="1:65" s="13" customFormat="1">
      <c r="B463" s="151"/>
      <c r="D463" s="145" t="s">
        <v>136</v>
      </c>
      <c r="E463" s="152" t="s">
        <v>3</v>
      </c>
      <c r="F463" s="153" t="s">
        <v>848</v>
      </c>
      <c r="H463" s="154">
        <v>4</v>
      </c>
      <c r="L463" s="151"/>
      <c r="M463" s="155"/>
      <c r="N463" s="156"/>
      <c r="O463" s="156"/>
      <c r="P463" s="156"/>
      <c r="Q463" s="156"/>
      <c r="R463" s="156"/>
      <c r="S463" s="156"/>
      <c r="T463" s="157"/>
      <c r="AT463" s="152" t="s">
        <v>136</v>
      </c>
      <c r="AU463" s="152" t="s">
        <v>77</v>
      </c>
      <c r="AV463" s="13" t="s">
        <v>77</v>
      </c>
      <c r="AW463" s="13" t="s">
        <v>30</v>
      </c>
      <c r="AX463" s="13" t="s">
        <v>70</v>
      </c>
      <c r="AY463" s="152" t="s">
        <v>130</v>
      </c>
    </row>
    <row r="464" spans="1:65" s="14" customFormat="1">
      <c r="B464" s="158"/>
      <c r="D464" s="145" t="s">
        <v>136</v>
      </c>
      <c r="E464" s="159" t="s">
        <v>3</v>
      </c>
      <c r="F464" s="160" t="s">
        <v>138</v>
      </c>
      <c r="H464" s="161">
        <v>11</v>
      </c>
      <c r="L464" s="158"/>
      <c r="M464" s="162"/>
      <c r="N464" s="163"/>
      <c r="O464" s="163"/>
      <c r="P464" s="163"/>
      <c r="Q464" s="163"/>
      <c r="R464" s="163"/>
      <c r="S464" s="163"/>
      <c r="T464" s="164"/>
      <c r="AT464" s="159" t="s">
        <v>136</v>
      </c>
      <c r="AU464" s="159" t="s">
        <v>77</v>
      </c>
      <c r="AV464" s="14" t="s">
        <v>135</v>
      </c>
      <c r="AW464" s="14" t="s">
        <v>30</v>
      </c>
      <c r="AX464" s="14" t="s">
        <v>75</v>
      </c>
      <c r="AY464" s="159" t="s">
        <v>130</v>
      </c>
    </row>
    <row r="465" spans="1:65" s="2" customFormat="1" ht="16.5" customHeight="1">
      <c r="A465" s="296"/>
      <c r="B465" s="131"/>
      <c r="C465" s="168">
        <v>72</v>
      </c>
      <c r="D465" s="168" t="s">
        <v>223</v>
      </c>
      <c r="E465" s="169" t="s">
        <v>849</v>
      </c>
      <c r="F465" s="170" t="s">
        <v>850</v>
      </c>
      <c r="G465" s="171" t="s">
        <v>189</v>
      </c>
      <c r="H465" s="172">
        <v>11</v>
      </c>
      <c r="I465" s="173"/>
      <c r="J465" s="173">
        <f>ROUND(I465*H465,2)</f>
        <v>0</v>
      </c>
      <c r="K465" s="170" t="s">
        <v>134</v>
      </c>
      <c r="L465" s="174"/>
      <c r="M465" s="175" t="s">
        <v>3</v>
      </c>
      <c r="N465" s="176" t="s">
        <v>41</v>
      </c>
      <c r="O465" s="140">
        <v>0</v>
      </c>
      <c r="P465" s="140">
        <f>O465*H465</f>
        <v>0</v>
      </c>
      <c r="Q465" s="140">
        <v>6.4999999999999997E-3</v>
      </c>
      <c r="R465" s="140">
        <f>Q465*H465</f>
        <v>7.1499999999999994E-2</v>
      </c>
      <c r="S465" s="140">
        <v>0</v>
      </c>
      <c r="T465" s="141">
        <f>S465*H465</f>
        <v>0</v>
      </c>
      <c r="U465" s="296"/>
      <c r="V465" s="296"/>
      <c r="W465" s="296"/>
      <c r="X465" s="296"/>
      <c r="Y465" s="296"/>
      <c r="Z465" s="296"/>
      <c r="AA465" s="296"/>
      <c r="AB465" s="296"/>
      <c r="AC465" s="296"/>
      <c r="AD465" s="296"/>
      <c r="AE465" s="296"/>
      <c r="AR465" s="142" t="s">
        <v>151</v>
      </c>
      <c r="AT465" s="142" t="s">
        <v>223</v>
      </c>
      <c r="AU465" s="142" t="s">
        <v>77</v>
      </c>
      <c r="AY465" s="18" t="s">
        <v>130</v>
      </c>
      <c r="BE465" s="143">
        <f>IF(N465="základní",J465,0)</f>
        <v>0</v>
      </c>
      <c r="BF465" s="143">
        <f>IF(N465="snížená",J465,0)</f>
        <v>0</v>
      </c>
      <c r="BG465" s="143">
        <f>IF(N465="zákl. přenesená",J465,0)</f>
        <v>0</v>
      </c>
      <c r="BH465" s="143">
        <f>IF(N465="sníž. přenesená",J465,0)</f>
        <v>0</v>
      </c>
      <c r="BI465" s="143">
        <f>IF(N465="nulová",J465,0)</f>
        <v>0</v>
      </c>
      <c r="BJ465" s="18" t="s">
        <v>75</v>
      </c>
      <c r="BK465" s="143">
        <f>ROUND(I465*H465,2)</f>
        <v>0</v>
      </c>
      <c r="BL465" s="18" t="s">
        <v>135</v>
      </c>
      <c r="BM465" s="142" t="s">
        <v>851</v>
      </c>
    </row>
    <row r="466" spans="1:65" s="2" customFormat="1" ht="16.5" customHeight="1">
      <c r="A466" s="296"/>
      <c r="B466" s="131"/>
      <c r="C466" s="132">
        <v>73</v>
      </c>
      <c r="D466" s="132" t="s">
        <v>132</v>
      </c>
      <c r="E466" s="133" t="s">
        <v>852</v>
      </c>
      <c r="F466" s="134" t="s">
        <v>853</v>
      </c>
      <c r="G466" s="135" t="s">
        <v>133</v>
      </c>
      <c r="H466" s="136">
        <v>3</v>
      </c>
      <c r="I466" s="137"/>
      <c r="J466" s="137">
        <f>ROUND(I466*H466,2)</f>
        <v>0</v>
      </c>
      <c r="K466" s="134" t="s">
        <v>134</v>
      </c>
      <c r="L466" s="31"/>
      <c r="M466" s="138" t="s">
        <v>3</v>
      </c>
      <c r="N466" s="139" t="s">
        <v>41</v>
      </c>
      <c r="O466" s="140">
        <v>0.108</v>
      </c>
      <c r="P466" s="140">
        <f>O466*H466</f>
        <v>0.32400000000000001</v>
      </c>
      <c r="Q466" s="140">
        <v>5.9999999999999995E-4</v>
      </c>
      <c r="R466" s="140">
        <f>Q466*H466</f>
        <v>1.8E-3</v>
      </c>
      <c r="S466" s="140">
        <v>0</v>
      </c>
      <c r="T466" s="141">
        <f>S466*H466</f>
        <v>0</v>
      </c>
      <c r="U466" s="296"/>
      <c r="V466" s="296"/>
      <c r="W466" s="296"/>
      <c r="X466" s="296"/>
      <c r="Y466" s="296"/>
      <c r="Z466" s="296"/>
      <c r="AA466" s="296"/>
      <c r="AB466" s="296"/>
      <c r="AC466" s="296"/>
      <c r="AD466" s="296"/>
      <c r="AE466" s="296"/>
      <c r="AR466" s="142" t="s">
        <v>135</v>
      </c>
      <c r="AT466" s="142" t="s">
        <v>132</v>
      </c>
      <c r="AU466" s="142" t="s">
        <v>77</v>
      </c>
      <c r="AY466" s="18" t="s">
        <v>130</v>
      </c>
      <c r="BE466" s="143">
        <f>IF(N466="základní",J466,0)</f>
        <v>0</v>
      </c>
      <c r="BF466" s="143">
        <f>IF(N466="snížená",J466,0)</f>
        <v>0</v>
      </c>
      <c r="BG466" s="143">
        <f>IF(N466="zákl. přenesená",J466,0)</f>
        <v>0</v>
      </c>
      <c r="BH466" s="143">
        <f>IF(N466="sníž. přenesená",J466,0)</f>
        <v>0</v>
      </c>
      <c r="BI466" s="143">
        <f>IF(N466="nulová",J466,0)</f>
        <v>0</v>
      </c>
      <c r="BJ466" s="18" t="s">
        <v>75</v>
      </c>
      <c r="BK466" s="143">
        <f>ROUND(I466*H466,2)</f>
        <v>0</v>
      </c>
      <c r="BL466" s="18" t="s">
        <v>135</v>
      </c>
      <c r="BM466" s="142" t="s">
        <v>854</v>
      </c>
    </row>
    <row r="467" spans="1:65" s="12" customFormat="1">
      <c r="B467" s="144"/>
      <c r="D467" s="145" t="s">
        <v>136</v>
      </c>
      <c r="E467" s="146" t="s">
        <v>3</v>
      </c>
      <c r="F467" s="147" t="s">
        <v>815</v>
      </c>
      <c r="H467" s="146" t="s">
        <v>3</v>
      </c>
      <c r="L467" s="144"/>
      <c r="M467" s="148"/>
      <c r="N467" s="149"/>
      <c r="O467" s="149"/>
      <c r="P467" s="149"/>
      <c r="Q467" s="149"/>
      <c r="R467" s="149"/>
      <c r="S467" s="149"/>
      <c r="T467" s="150"/>
      <c r="AT467" s="146" t="s">
        <v>136</v>
      </c>
      <c r="AU467" s="146" t="s">
        <v>77</v>
      </c>
      <c r="AV467" s="12" t="s">
        <v>75</v>
      </c>
      <c r="AW467" s="12" t="s">
        <v>30</v>
      </c>
      <c r="AX467" s="12" t="s">
        <v>70</v>
      </c>
      <c r="AY467" s="146" t="s">
        <v>130</v>
      </c>
    </row>
    <row r="468" spans="1:65" s="13" customFormat="1">
      <c r="B468" s="151"/>
      <c r="D468" s="145" t="s">
        <v>136</v>
      </c>
      <c r="E468" s="152" t="s">
        <v>3</v>
      </c>
      <c r="F468" s="153" t="s">
        <v>855</v>
      </c>
      <c r="H468" s="154">
        <v>3</v>
      </c>
      <c r="L468" s="151"/>
      <c r="M468" s="155"/>
      <c r="N468" s="156"/>
      <c r="O468" s="156"/>
      <c r="P468" s="156"/>
      <c r="Q468" s="156"/>
      <c r="R468" s="156"/>
      <c r="S468" s="156"/>
      <c r="T468" s="157"/>
      <c r="AT468" s="152" t="s">
        <v>136</v>
      </c>
      <c r="AU468" s="152" t="s">
        <v>77</v>
      </c>
      <c r="AV468" s="13" t="s">
        <v>77</v>
      </c>
      <c r="AW468" s="13" t="s">
        <v>30</v>
      </c>
      <c r="AX468" s="13" t="s">
        <v>70</v>
      </c>
      <c r="AY468" s="152" t="s">
        <v>130</v>
      </c>
    </row>
    <row r="469" spans="1:65" s="14" customFormat="1">
      <c r="B469" s="158"/>
      <c r="D469" s="145" t="s">
        <v>136</v>
      </c>
      <c r="E469" s="159" t="s">
        <v>3</v>
      </c>
      <c r="F469" s="160" t="s">
        <v>138</v>
      </c>
      <c r="H469" s="161">
        <v>3</v>
      </c>
      <c r="L469" s="158"/>
      <c r="M469" s="162"/>
      <c r="N469" s="163"/>
      <c r="O469" s="163"/>
      <c r="P469" s="163"/>
      <c r="Q469" s="163"/>
      <c r="R469" s="163"/>
      <c r="S469" s="163"/>
      <c r="T469" s="164"/>
      <c r="AT469" s="159" t="s">
        <v>136</v>
      </c>
      <c r="AU469" s="159" t="s">
        <v>77</v>
      </c>
      <c r="AV469" s="14" t="s">
        <v>135</v>
      </c>
      <c r="AW469" s="14" t="s">
        <v>30</v>
      </c>
      <c r="AX469" s="14" t="s">
        <v>75</v>
      </c>
      <c r="AY469" s="159" t="s">
        <v>130</v>
      </c>
    </row>
    <row r="470" spans="1:65" s="2" customFormat="1" ht="16.5" customHeight="1">
      <c r="A470" s="296"/>
      <c r="B470" s="131"/>
      <c r="C470" s="132">
        <v>74</v>
      </c>
      <c r="D470" s="132" t="s">
        <v>132</v>
      </c>
      <c r="E470" s="133" t="s">
        <v>856</v>
      </c>
      <c r="F470" s="134" t="s">
        <v>857</v>
      </c>
      <c r="G470" s="135" t="s">
        <v>189</v>
      </c>
      <c r="H470" s="136">
        <v>12</v>
      </c>
      <c r="I470" s="137"/>
      <c r="J470" s="137">
        <f>ROUND(I470*H470,2)</f>
        <v>0</v>
      </c>
      <c r="K470" s="134" t="s">
        <v>134</v>
      </c>
      <c r="L470" s="31"/>
      <c r="M470" s="138" t="s">
        <v>3</v>
      </c>
      <c r="N470" s="139" t="s">
        <v>41</v>
      </c>
      <c r="O470" s="140">
        <v>0.1</v>
      </c>
      <c r="P470" s="140">
        <f>O470*H470</f>
        <v>1.2000000000000002</v>
      </c>
      <c r="Q470" s="140">
        <v>5.1999999999999995E-4</v>
      </c>
      <c r="R470" s="140">
        <f>Q470*H470</f>
        <v>6.239999999999999E-3</v>
      </c>
      <c r="S470" s="140">
        <v>0</v>
      </c>
      <c r="T470" s="141">
        <f>S470*H470</f>
        <v>0</v>
      </c>
      <c r="U470" s="296"/>
      <c r="V470" s="296"/>
      <c r="W470" s="296"/>
      <c r="X470" s="296"/>
      <c r="Y470" s="296"/>
      <c r="Z470" s="296"/>
      <c r="AA470" s="296"/>
      <c r="AB470" s="296"/>
      <c r="AC470" s="296"/>
      <c r="AD470" s="296"/>
      <c r="AE470" s="296"/>
      <c r="AR470" s="142" t="s">
        <v>135</v>
      </c>
      <c r="AT470" s="142" t="s">
        <v>132</v>
      </c>
      <c r="AU470" s="142" t="s">
        <v>77</v>
      </c>
      <c r="AY470" s="18" t="s">
        <v>130</v>
      </c>
      <c r="BE470" s="143">
        <f>IF(N470="základní",J470,0)</f>
        <v>0</v>
      </c>
      <c r="BF470" s="143">
        <f>IF(N470="snížená",J470,0)</f>
        <v>0</v>
      </c>
      <c r="BG470" s="143">
        <f>IF(N470="zákl. přenesená",J470,0)</f>
        <v>0</v>
      </c>
      <c r="BH470" s="143">
        <f>IF(N470="sníž. přenesená",J470,0)</f>
        <v>0</v>
      </c>
      <c r="BI470" s="143">
        <f>IF(N470="nulová",J470,0)</f>
        <v>0</v>
      </c>
      <c r="BJ470" s="18" t="s">
        <v>75</v>
      </c>
      <c r="BK470" s="143">
        <f>ROUND(I470*H470,2)</f>
        <v>0</v>
      </c>
      <c r="BL470" s="18" t="s">
        <v>135</v>
      </c>
      <c r="BM470" s="142" t="s">
        <v>858</v>
      </c>
    </row>
    <row r="471" spans="1:65" s="12" customFormat="1">
      <c r="B471" s="144"/>
      <c r="D471" s="145" t="s">
        <v>136</v>
      </c>
      <c r="E471" s="146" t="s">
        <v>3</v>
      </c>
      <c r="F471" s="147" t="s">
        <v>815</v>
      </c>
      <c r="H471" s="146" t="s">
        <v>3</v>
      </c>
      <c r="L471" s="144"/>
      <c r="M471" s="148"/>
      <c r="N471" s="149"/>
      <c r="O471" s="149"/>
      <c r="P471" s="149"/>
      <c r="Q471" s="149"/>
      <c r="R471" s="149"/>
      <c r="S471" s="149"/>
      <c r="T471" s="150"/>
      <c r="AT471" s="146" t="s">
        <v>136</v>
      </c>
      <c r="AU471" s="146" t="s">
        <v>77</v>
      </c>
      <c r="AV471" s="12" t="s">
        <v>75</v>
      </c>
      <c r="AW471" s="12" t="s">
        <v>30</v>
      </c>
      <c r="AX471" s="12" t="s">
        <v>70</v>
      </c>
      <c r="AY471" s="146" t="s">
        <v>130</v>
      </c>
    </row>
    <row r="472" spans="1:65" s="13" customFormat="1">
      <c r="B472" s="151"/>
      <c r="D472" s="145" t="s">
        <v>136</v>
      </c>
      <c r="E472" s="152" t="s">
        <v>3</v>
      </c>
      <c r="F472" s="153" t="s">
        <v>859</v>
      </c>
      <c r="H472" s="154">
        <v>12</v>
      </c>
      <c r="L472" s="151"/>
      <c r="M472" s="155"/>
      <c r="N472" s="156"/>
      <c r="O472" s="156"/>
      <c r="P472" s="156"/>
      <c r="Q472" s="156"/>
      <c r="R472" s="156"/>
      <c r="S472" s="156"/>
      <c r="T472" s="157"/>
      <c r="AT472" s="152" t="s">
        <v>136</v>
      </c>
      <c r="AU472" s="152" t="s">
        <v>77</v>
      </c>
      <c r="AV472" s="13" t="s">
        <v>77</v>
      </c>
      <c r="AW472" s="13" t="s">
        <v>30</v>
      </c>
      <c r="AX472" s="13" t="s">
        <v>70</v>
      </c>
      <c r="AY472" s="152" t="s">
        <v>130</v>
      </c>
    </row>
    <row r="473" spans="1:65" s="14" customFormat="1">
      <c r="B473" s="158"/>
      <c r="D473" s="145" t="s">
        <v>136</v>
      </c>
      <c r="E473" s="159" t="s">
        <v>3</v>
      </c>
      <c r="F473" s="160" t="s">
        <v>138</v>
      </c>
      <c r="H473" s="161">
        <v>12</v>
      </c>
      <c r="L473" s="158"/>
      <c r="M473" s="162"/>
      <c r="N473" s="163"/>
      <c r="O473" s="163"/>
      <c r="P473" s="163"/>
      <c r="Q473" s="163"/>
      <c r="R473" s="163"/>
      <c r="S473" s="163"/>
      <c r="T473" s="164"/>
      <c r="AT473" s="159" t="s">
        <v>136</v>
      </c>
      <c r="AU473" s="159" t="s">
        <v>77</v>
      </c>
      <c r="AV473" s="14" t="s">
        <v>135</v>
      </c>
      <c r="AW473" s="14" t="s">
        <v>30</v>
      </c>
      <c r="AX473" s="14" t="s">
        <v>75</v>
      </c>
      <c r="AY473" s="159" t="s">
        <v>130</v>
      </c>
    </row>
    <row r="474" spans="1:65" s="2" customFormat="1" ht="24">
      <c r="A474" s="296"/>
      <c r="B474" s="131"/>
      <c r="C474" s="132">
        <v>75</v>
      </c>
      <c r="D474" s="132" t="s">
        <v>132</v>
      </c>
      <c r="E474" s="133" t="s">
        <v>860</v>
      </c>
      <c r="F474" s="134" t="s">
        <v>861</v>
      </c>
      <c r="G474" s="135" t="s">
        <v>167</v>
      </c>
      <c r="H474" s="136">
        <v>12.48</v>
      </c>
      <c r="I474" s="137"/>
      <c r="J474" s="137">
        <f>ROUND(I474*H474,2)</f>
        <v>0</v>
      </c>
      <c r="K474" s="134" t="s">
        <v>134</v>
      </c>
      <c r="L474" s="31"/>
      <c r="M474" s="138" t="s">
        <v>3</v>
      </c>
      <c r="N474" s="139" t="s">
        <v>41</v>
      </c>
      <c r="O474" s="140">
        <v>8.8999999999999996E-2</v>
      </c>
      <c r="P474" s="140">
        <f>O474*H474</f>
        <v>1.1107199999999999</v>
      </c>
      <c r="Q474" s="140">
        <v>1.67E-2</v>
      </c>
      <c r="R474" s="140">
        <f>Q474*H474</f>
        <v>0.20841599999999999</v>
      </c>
      <c r="S474" s="140">
        <v>0</v>
      </c>
      <c r="T474" s="141">
        <f>S474*H474</f>
        <v>0</v>
      </c>
      <c r="U474" s="296"/>
      <c r="V474" s="296"/>
      <c r="W474" s="296"/>
      <c r="X474" s="296"/>
      <c r="Y474" s="296"/>
      <c r="Z474" s="296"/>
      <c r="AA474" s="296"/>
      <c r="AB474" s="296"/>
      <c r="AC474" s="296"/>
      <c r="AD474" s="296"/>
      <c r="AE474" s="296"/>
      <c r="AR474" s="142" t="s">
        <v>135</v>
      </c>
      <c r="AT474" s="142" t="s">
        <v>132</v>
      </c>
      <c r="AU474" s="142" t="s">
        <v>77</v>
      </c>
      <c r="AY474" s="18" t="s">
        <v>130</v>
      </c>
      <c r="BE474" s="143">
        <f>IF(N474="základní",J474,0)</f>
        <v>0</v>
      </c>
      <c r="BF474" s="143">
        <f>IF(N474="snížená",J474,0)</f>
        <v>0</v>
      </c>
      <c r="BG474" s="143">
        <f>IF(N474="zákl. přenesená",J474,0)</f>
        <v>0</v>
      </c>
      <c r="BH474" s="143">
        <f>IF(N474="sníž. přenesená",J474,0)</f>
        <v>0</v>
      </c>
      <c r="BI474" s="143">
        <f>IF(N474="nulová",J474,0)</f>
        <v>0</v>
      </c>
      <c r="BJ474" s="18" t="s">
        <v>75</v>
      </c>
      <c r="BK474" s="143">
        <f>ROUND(I474*H474,2)</f>
        <v>0</v>
      </c>
      <c r="BL474" s="18" t="s">
        <v>135</v>
      </c>
      <c r="BM474" s="142" t="s">
        <v>862</v>
      </c>
    </row>
    <row r="475" spans="1:65" s="12" customFormat="1">
      <c r="B475" s="144"/>
      <c r="D475" s="145" t="s">
        <v>136</v>
      </c>
      <c r="E475" s="146" t="s">
        <v>3</v>
      </c>
      <c r="F475" s="147" t="s">
        <v>815</v>
      </c>
      <c r="H475" s="146" t="s">
        <v>3</v>
      </c>
      <c r="L475" s="144"/>
      <c r="M475" s="148"/>
      <c r="N475" s="149"/>
      <c r="O475" s="149"/>
      <c r="P475" s="149"/>
      <c r="Q475" s="149"/>
      <c r="R475" s="149"/>
      <c r="S475" s="149"/>
      <c r="T475" s="150"/>
      <c r="AT475" s="146" t="s">
        <v>136</v>
      </c>
      <c r="AU475" s="146" t="s">
        <v>77</v>
      </c>
      <c r="AV475" s="12" t="s">
        <v>75</v>
      </c>
      <c r="AW475" s="12" t="s">
        <v>30</v>
      </c>
      <c r="AX475" s="12" t="s">
        <v>70</v>
      </c>
      <c r="AY475" s="146" t="s">
        <v>130</v>
      </c>
    </row>
    <row r="476" spans="1:65" s="13" customFormat="1">
      <c r="B476" s="151"/>
      <c r="D476" s="145" t="s">
        <v>136</v>
      </c>
      <c r="E476" s="152" t="s">
        <v>3</v>
      </c>
      <c r="F476" s="153" t="s">
        <v>863</v>
      </c>
      <c r="H476" s="154">
        <v>7.48</v>
      </c>
      <c r="L476" s="151"/>
      <c r="M476" s="155"/>
      <c r="N476" s="156"/>
      <c r="O476" s="156"/>
      <c r="P476" s="156"/>
      <c r="Q476" s="156"/>
      <c r="R476" s="156"/>
      <c r="S476" s="156"/>
      <c r="T476" s="157"/>
      <c r="AT476" s="152" t="s">
        <v>136</v>
      </c>
      <c r="AU476" s="152" t="s">
        <v>77</v>
      </c>
      <c r="AV476" s="13" t="s">
        <v>77</v>
      </c>
      <c r="AW476" s="13" t="s">
        <v>30</v>
      </c>
      <c r="AX476" s="13" t="s">
        <v>70</v>
      </c>
      <c r="AY476" s="152" t="s">
        <v>130</v>
      </c>
    </row>
    <row r="477" spans="1:65" s="13" customFormat="1">
      <c r="B477" s="151"/>
      <c r="D477" s="145" t="s">
        <v>136</v>
      </c>
      <c r="E477" s="152" t="s">
        <v>3</v>
      </c>
      <c r="F477" s="153" t="s">
        <v>864</v>
      </c>
      <c r="H477" s="154">
        <v>5</v>
      </c>
      <c r="L477" s="151"/>
      <c r="M477" s="155"/>
      <c r="N477" s="156"/>
      <c r="O477" s="156"/>
      <c r="P477" s="156"/>
      <c r="Q477" s="156"/>
      <c r="R477" s="156"/>
      <c r="S477" s="156"/>
      <c r="T477" s="157"/>
      <c r="AT477" s="152" t="s">
        <v>136</v>
      </c>
      <c r="AU477" s="152" t="s">
        <v>77</v>
      </c>
      <c r="AV477" s="13" t="s">
        <v>77</v>
      </c>
      <c r="AW477" s="13" t="s">
        <v>30</v>
      </c>
      <c r="AX477" s="13" t="s">
        <v>70</v>
      </c>
      <c r="AY477" s="152" t="s">
        <v>130</v>
      </c>
    </row>
    <row r="478" spans="1:65" s="14" customFormat="1">
      <c r="B478" s="158"/>
      <c r="D478" s="145" t="s">
        <v>136</v>
      </c>
      <c r="E478" s="159" t="s">
        <v>3</v>
      </c>
      <c r="F478" s="160" t="s">
        <v>138</v>
      </c>
      <c r="H478" s="161">
        <v>12.48</v>
      </c>
      <c r="L478" s="158"/>
      <c r="M478" s="162"/>
      <c r="N478" s="163"/>
      <c r="O478" s="163"/>
      <c r="P478" s="163"/>
      <c r="Q478" s="163"/>
      <c r="R478" s="163"/>
      <c r="S478" s="163"/>
      <c r="T478" s="164"/>
      <c r="AT478" s="159" t="s">
        <v>136</v>
      </c>
      <c r="AU478" s="159" t="s">
        <v>77</v>
      </c>
      <c r="AV478" s="14" t="s">
        <v>135</v>
      </c>
      <c r="AW478" s="14" t="s">
        <v>30</v>
      </c>
      <c r="AX478" s="14" t="s">
        <v>75</v>
      </c>
      <c r="AY478" s="159" t="s">
        <v>130</v>
      </c>
    </row>
    <row r="479" spans="1:65" s="2" customFormat="1" ht="16.5" customHeight="1">
      <c r="A479" s="296"/>
      <c r="B479" s="131"/>
      <c r="C479" s="168">
        <v>76</v>
      </c>
      <c r="D479" s="168" t="s">
        <v>223</v>
      </c>
      <c r="E479" s="169" t="s">
        <v>759</v>
      </c>
      <c r="F479" s="170" t="s">
        <v>760</v>
      </c>
      <c r="G479" s="171" t="s">
        <v>133</v>
      </c>
      <c r="H479" s="172">
        <v>2.5750000000000002</v>
      </c>
      <c r="I479" s="173"/>
      <c r="J479" s="173">
        <f>ROUND(I479*H479,2)</f>
        <v>0</v>
      </c>
      <c r="K479" s="170" t="s">
        <v>134</v>
      </c>
      <c r="L479" s="174"/>
      <c r="M479" s="175" t="s">
        <v>3</v>
      </c>
      <c r="N479" s="176" t="s">
        <v>41</v>
      </c>
      <c r="O479" s="140">
        <v>0</v>
      </c>
      <c r="P479" s="140">
        <f>O479*H479</f>
        <v>0</v>
      </c>
      <c r="Q479" s="140">
        <v>0.17599999999999999</v>
      </c>
      <c r="R479" s="140">
        <f>Q479*H479</f>
        <v>0.45319999999999999</v>
      </c>
      <c r="S479" s="140">
        <v>0</v>
      </c>
      <c r="T479" s="141">
        <f>S479*H479</f>
        <v>0</v>
      </c>
      <c r="U479" s="296"/>
      <c r="V479" s="296"/>
      <c r="W479" s="296"/>
      <c r="X479" s="296"/>
      <c r="Y479" s="296"/>
      <c r="Z479" s="296"/>
      <c r="AA479" s="296"/>
      <c r="AB479" s="296"/>
      <c r="AC479" s="296"/>
      <c r="AD479" s="296"/>
      <c r="AE479" s="296"/>
      <c r="AR479" s="142" t="s">
        <v>151</v>
      </c>
      <c r="AT479" s="142" t="s">
        <v>223</v>
      </c>
      <c r="AU479" s="142" t="s">
        <v>77</v>
      </c>
      <c r="AY479" s="18" t="s">
        <v>130</v>
      </c>
      <c r="BE479" s="143">
        <f>IF(N479="základní",J479,0)</f>
        <v>0</v>
      </c>
      <c r="BF479" s="143">
        <f>IF(N479="snížená",J479,0)</f>
        <v>0</v>
      </c>
      <c r="BG479" s="143">
        <f>IF(N479="zákl. přenesená",J479,0)</f>
        <v>0</v>
      </c>
      <c r="BH479" s="143">
        <f>IF(N479="sníž. přenesená",J479,0)</f>
        <v>0</v>
      </c>
      <c r="BI479" s="143">
        <f>IF(N479="nulová",J479,0)</f>
        <v>0</v>
      </c>
      <c r="BJ479" s="18" t="s">
        <v>75</v>
      </c>
      <c r="BK479" s="143">
        <f>ROUND(I479*H479,2)</f>
        <v>0</v>
      </c>
      <c r="BL479" s="18" t="s">
        <v>135</v>
      </c>
      <c r="BM479" s="142" t="s">
        <v>865</v>
      </c>
    </row>
    <row r="480" spans="1:65" s="13" customFormat="1">
      <c r="B480" s="151"/>
      <c r="D480" s="145" t="s">
        <v>136</v>
      </c>
      <c r="F480" s="153" t="s">
        <v>866</v>
      </c>
      <c r="H480" s="154">
        <v>2.5750000000000002</v>
      </c>
      <c r="L480" s="151"/>
      <c r="M480" s="155"/>
      <c r="N480" s="156"/>
      <c r="O480" s="156"/>
      <c r="P480" s="156"/>
      <c r="Q480" s="156"/>
      <c r="R480" s="156"/>
      <c r="S480" s="156"/>
      <c r="T480" s="157"/>
      <c r="AT480" s="152" t="s">
        <v>136</v>
      </c>
      <c r="AU480" s="152" t="s">
        <v>77</v>
      </c>
      <c r="AV480" s="13" t="s">
        <v>77</v>
      </c>
      <c r="AW480" s="13" t="s">
        <v>4</v>
      </c>
      <c r="AX480" s="13" t="s">
        <v>75</v>
      </c>
      <c r="AY480" s="152" t="s">
        <v>130</v>
      </c>
    </row>
    <row r="481" spans="1:65" s="2" customFormat="1" ht="24">
      <c r="A481" s="296"/>
      <c r="B481" s="131"/>
      <c r="C481" s="132">
        <v>77</v>
      </c>
      <c r="D481" s="132" t="s">
        <v>132</v>
      </c>
      <c r="E481" s="133" t="s">
        <v>867</v>
      </c>
      <c r="F481" s="134" t="s">
        <v>868</v>
      </c>
      <c r="G481" s="135" t="s">
        <v>133</v>
      </c>
      <c r="H481" s="136">
        <v>3</v>
      </c>
      <c r="I481" s="137"/>
      <c r="J481" s="137">
        <f>ROUND(I481*H481,2)</f>
        <v>0</v>
      </c>
      <c r="K481" s="134" t="s">
        <v>134</v>
      </c>
      <c r="L481" s="31"/>
      <c r="M481" s="138" t="s">
        <v>3</v>
      </c>
      <c r="N481" s="139" t="s">
        <v>41</v>
      </c>
      <c r="O481" s="140">
        <v>8.3000000000000004E-2</v>
      </c>
      <c r="P481" s="140">
        <f>O481*H481</f>
        <v>0.249</v>
      </c>
      <c r="Q481" s="140">
        <v>1.0000000000000001E-5</v>
      </c>
      <c r="R481" s="140">
        <f>Q481*H481</f>
        <v>3.0000000000000004E-5</v>
      </c>
      <c r="S481" s="140">
        <v>0</v>
      </c>
      <c r="T481" s="141">
        <f>S481*H481</f>
        <v>0</v>
      </c>
      <c r="U481" s="296"/>
      <c r="V481" s="296"/>
      <c r="W481" s="296"/>
      <c r="X481" s="296"/>
      <c r="Y481" s="296"/>
      <c r="Z481" s="296"/>
      <c r="AA481" s="296"/>
      <c r="AB481" s="296"/>
      <c r="AC481" s="296"/>
      <c r="AD481" s="296"/>
      <c r="AE481" s="296"/>
      <c r="AR481" s="142" t="s">
        <v>135</v>
      </c>
      <c r="AT481" s="142" t="s">
        <v>132</v>
      </c>
      <c r="AU481" s="142" t="s">
        <v>77</v>
      </c>
      <c r="AY481" s="18" t="s">
        <v>130</v>
      </c>
      <c r="BE481" s="143">
        <f>IF(N481="základní",J481,0)</f>
        <v>0</v>
      </c>
      <c r="BF481" s="143">
        <f>IF(N481="snížená",J481,0)</f>
        <v>0</v>
      </c>
      <c r="BG481" s="143">
        <f>IF(N481="zákl. přenesená",J481,0)</f>
        <v>0</v>
      </c>
      <c r="BH481" s="143">
        <f>IF(N481="sníž. přenesená",J481,0)</f>
        <v>0</v>
      </c>
      <c r="BI481" s="143">
        <f>IF(N481="nulová",J481,0)</f>
        <v>0</v>
      </c>
      <c r="BJ481" s="18" t="s">
        <v>75</v>
      </c>
      <c r="BK481" s="143">
        <f>ROUND(I481*H481,2)</f>
        <v>0</v>
      </c>
      <c r="BL481" s="18" t="s">
        <v>135</v>
      </c>
      <c r="BM481" s="142" t="s">
        <v>869</v>
      </c>
    </row>
    <row r="482" spans="1:65" s="12" customFormat="1">
      <c r="B482" s="144"/>
      <c r="D482" s="145" t="s">
        <v>136</v>
      </c>
      <c r="E482" s="146" t="s">
        <v>3</v>
      </c>
      <c r="F482" s="147" t="s">
        <v>870</v>
      </c>
      <c r="H482" s="146" t="s">
        <v>3</v>
      </c>
      <c r="L482" s="144"/>
      <c r="M482" s="148"/>
      <c r="N482" s="149"/>
      <c r="O482" s="149"/>
      <c r="P482" s="149"/>
      <c r="Q482" s="149"/>
      <c r="R482" s="149"/>
      <c r="S482" s="149"/>
      <c r="T482" s="150"/>
      <c r="AT482" s="146" t="s">
        <v>136</v>
      </c>
      <c r="AU482" s="146" t="s">
        <v>77</v>
      </c>
      <c r="AV482" s="12" t="s">
        <v>75</v>
      </c>
      <c r="AW482" s="12" t="s">
        <v>30</v>
      </c>
      <c r="AX482" s="12" t="s">
        <v>70</v>
      </c>
      <c r="AY482" s="146" t="s">
        <v>130</v>
      </c>
    </row>
    <row r="483" spans="1:65" s="13" customFormat="1">
      <c r="B483" s="151"/>
      <c r="D483" s="145" t="s">
        <v>136</v>
      </c>
      <c r="E483" s="152" t="s">
        <v>3</v>
      </c>
      <c r="F483" s="153" t="s">
        <v>318</v>
      </c>
      <c r="H483" s="154">
        <v>3</v>
      </c>
      <c r="L483" s="151"/>
      <c r="M483" s="155"/>
      <c r="N483" s="156"/>
      <c r="O483" s="156"/>
      <c r="P483" s="156"/>
      <c r="Q483" s="156"/>
      <c r="R483" s="156"/>
      <c r="S483" s="156"/>
      <c r="T483" s="157"/>
      <c r="AT483" s="152" t="s">
        <v>136</v>
      </c>
      <c r="AU483" s="152" t="s">
        <v>77</v>
      </c>
      <c r="AV483" s="13" t="s">
        <v>77</v>
      </c>
      <c r="AW483" s="13" t="s">
        <v>30</v>
      </c>
      <c r="AX483" s="13" t="s">
        <v>75</v>
      </c>
      <c r="AY483" s="152" t="s">
        <v>130</v>
      </c>
    </row>
    <row r="484" spans="1:65" s="2" customFormat="1" ht="24">
      <c r="A484" s="296"/>
      <c r="B484" s="131"/>
      <c r="C484" s="132">
        <v>78</v>
      </c>
      <c r="D484" s="132" t="s">
        <v>132</v>
      </c>
      <c r="E484" s="133" t="s">
        <v>871</v>
      </c>
      <c r="F484" s="134" t="s">
        <v>872</v>
      </c>
      <c r="G484" s="135" t="s">
        <v>167</v>
      </c>
      <c r="H484" s="136">
        <v>373.6</v>
      </c>
      <c r="I484" s="137"/>
      <c r="J484" s="137">
        <f>ROUND(I484*H484,2)</f>
        <v>0</v>
      </c>
      <c r="K484" s="134" t="s">
        <v>134</v>
      </c>
      <c r="L484" s="31"/>
      <c r="M484" s="138" t="s">
        <v>3</v>
      </c>
      <c r="N484" s="139" t="s">
        <v>41</v>
      </c>
      <c r="O484" s="140">
        <v>0.26800000000000002</v>
      </c>
      <c r="P484" s="140">
        <f>O484*H484</f>
        <v>100.12480000000001</v>
      </c>
      <c r="Q484" s="140">
        <v>0.15540000000000001</v>
      </c>
      <c r="R484" s="140">
        <f>Q484*H484</f>
        <v>58.057440000000007</v>
      </c>
      <c r="S484" s="140">
        <v>0</v>
      </c>
      <c r="T484" s="141">
        <f>S484*H484</f>
        <v>0</v>
      </c>
      <c r="U484" s="296"/>
      <c r="V484" s="296"/>
      <c r="W484" s="296"/>
      <c r="X484" s="296"/>
      <c r="Y484" s="296"/>
      <c r="Z484" s="296"/>
      <c r="AA484" s="296"/>
      <c r="AB484" s="296"/>
      <c r="AC484" s="296"/>
      <c r="AD484" s="296"/>
      <c r="AE484" s="296"/>
      <c r="AR484" s="142" t="s">
        <v>135</v>
      </c>
      <c r="AT484" s="142" t="s">
        <v>132</v>
      </c>
      <c r="AU484" s="142" t="s">
        <v>77</v>
      </c>
      <c r="AY484" s="18" t="s">
        <v>130</v>
      </c>
      <c r="BE484" s="143">
        <f>IF(N484="základní",J484,0)</f>
        <v>0</v>
      </c>
      <c r="BF484" s="143">
        <f>IF(N484="snížená",J484,0)</f>
        <v>0</v>
      </c>
      <c r="BG484" s="143">
        <f>IF(N484="zákl. přenesená",J484,0)</f>
        <v>0</v>
      </c>
      <c r="BH484" s="143">
        <f>IF(N484="sníž. přenesená",J484,0)</f>
        <v>0</v>
      </c>
      <c r="BI484" s="143">
        <f>IF(N484="nulová",J484,0)</f>
        <v>0</v>
      </c>
      <c r="BJ484" s="18" t="s">
        <v>75</v>
      </c>
      <c r="BK484" s="143">
        <f>ROUND(I484*H484,2)</f>
        <v>0</v>
      </c>
      <c r="BL484" s="18" t="s">
        <v>135</v>
      </c>
      <c r="BM484" s="142" t="s">
        <v>873</v>
      </c>
    </row>
    <row r="485" spans="1:65" s="12" customFormat="1">
      <c r="B485" s="144"/>
      <c r="D485" s="145" t="s">
        <v>136</v>
      </c>
      <c r="E485" s="146" t="s">
        <v>3</v>
      </c>
      <c r="F485" s="147" t="s">
        <v>235</v>
      </c>
      <c r="H485" s="146" t="s">
        <v>3</v>
      </c>
      <c r="L485" s="144"/>
      <c r="M485" s="148"/>
      <c r="N485" s="149"/>
      <c r="O485" s="149"/>
      <c r="P485" s="149"/>
      <c r="Q485" s="149"/>
      <c r="R485" s="149"/>
      <c r="S485" s="149"/>
      <c r="T485" s="150"/>
      <c r="AT485" s="146" t="s">
        <v>136</v>
      </c>
      <c r="AU485" s="146" t="s">
        <v>77</v>
      </c>
      <c r="AV485" s="12" t="s">
        <v>75</v>
      </c>
      <c r="AW485" s="12" t="s">
        <v>30</v>
      </c>
      <c r="AX485" s="12" t="s">
        <v>70</v>
      </c>
      <c r="AY485" s="146" t="s">
        <v>130</v>
      </c>
    </row>
    <row r="486" spans="1:65" s="12" customFormat="1">
      <c r="B486" s="144"/>
      <c r="D486" s="145" t="s">
        <v>136</v>
      </c>
      <c r="E486" s="146" t="s">
        <v>3</v>
      </c>
      <c r="F486" s="147" t="s">
        <v>625</v>
      </c>
      <c r="H486" s="146" t="s">
        <v>3</v>
      </c>
      <c r="L486" s="144"/>
      <c r="M486" s="148"/>
      <c r="N486" s="149"/>
      <c r="O486" s="149"/>
      <c r="P486" s="149"/>
      <c r="Q486" s="149"/>
      <c r="R486" s="149"/>
      <c r="S486" s="149"/>
      <c r="T486" s="150"/>
      <c r="AT486" s="146" t="s">
        <v>136</v>
      </c>
      <c r="AU486" s="146" t="s">
        <v>77</v>
      </c>
      <c r="AV486" s="12" t="s">
        <v>75</v>
      </c>
      <c r="AW486" s="12" t="s">
        <v>30</v>
      </c>
      <c r="AX486" s="12" t="s">
        <v>70</v>
      </c>
      <c r="AY486" s="146" t="s">
        <v>130</v>
      </c>
    </row>
    <row r="487" spans="1:65" s="12" customFormat="1">
      <c r="B487" s="144"/>
      <c r="D487" s="145" t="s">
        <v>136</v>
      </c>
      <c r="E487" s="146" t="s">
        <v>3</v>
      </c>
      <c r="F487" s="147" t="s">
        <v>874</v>
      </c>
      <c r="H487" s="146" t="s">
        <v>3</v>
      </c>
      <c r="L487" s="144"/>
      <c r="M487" s="148"/>
      <c r="N487" s="149"/>
      <c r="O487" s="149"/>
      <c r="P487" s="149"/>
      <c r="Q487" s="149"/>
      <c r="R487" s="149"/>
      <c r="S487" s="149"/>
      <c r="T487" s="150"/>
      <c r="AT487" s="146" t="s">
        <v>136</v>
      </c>
      <c r="AU487" s="146" t="s">
        <v>77</v>
      </c>
      <c r="AV487" s="12" t="s">
        <v>75</v>
      </c>
      <c r="AW487" s="12" t="s">
        <v>30</v>
      </c>
      <c r="AX487" s="12" t="s">
        <v>70</v>
      </c>
      <c r="AY487" s="146" t="s">
        <v>130</v>
      </c>
    </row>
    <row r="488" spans="1:65" s="13" customFormat="1">
      <c r="B488" s="151"/>
      <c r="D488" s="145" t="s">
        <v>136</v>
      </c>
      <c r="E488" s="152" t="s">
        <v>3</v>
      </c>
      <c r="F488" s="153" t="s">
        <v>592</v>
      </c>
      <c r="H488" s="154">
        <v>316.27999999999997</v>
      </c>
      <c r="L488" s="151"/>
      <c r="M488" s="155"/>
      <c r="N488" s="156"/>
      <c r="O488" s="156"/>
      <c r="P488" s="156"/>
      <c r="Q488" s="156"/>
      <c r="R488" s="156"/>
      <c r="S488" s="156"/>
      <c r="T488" s="157"/>
      <c r="AT488" s="152" t="s">
        <v>136</v>
      </c>
      <c r="AU488" s="152" t="s">
        <v>77</v>
      </c>
      <c r="AV488" s="13" t="s">
        <v>77</v>
      </c>
      <c r="AW488" s="13" t="s">
        <v>30</v>
      </c>
      <c r="AX488" s="13" t="s">
        <v>70</v>
      </c>
      <c r="AY488" s="152" t="s">
        <v>130</v>
      </c>
    </row>
    <row r="489" spans="1:65" s="13" customFormat="1">
      <c r="B489" s="151"/>
      <c r="D489" s="145" t="s">
        <v>136</v>
      </c>
      <c r="E489" s="152" t="s">
        <v>3</v>
      </c>
      <c r="F489" s="153" t="s">
        <v>589</v>
      </c>
      <c r="H489" s="154">
        <v>57.32</v>
      </c>
      <c r="L489" s="151"/>
      <c r="M489" s="155"/>
      <c r="N489" s="156"/>
      <c r="O489" s="156"/>
      <c r="P489" s="156"/>
      <c r="Q489" s="156"/>
      <c r="R489" s="156"/>
      <c r="S489" s="156"/>
      <c r="T489" s="157"/>
      <c r="AT489" s="152" t="s">
        <v>136</v>
      </c>
      <c r="AU489" s="152" t="s">
        <v>77</v>
      </c>
      <c r="AV489" s="13" t="s">
        <v>77</v>
      </c>
      <c r="AW489" s="13" t="s">
        <v>30</v>
      </c>
      <c r="AX489" s="13" t="s">
        <v>70</v>
      </c>
      <c r="AY489" s="152" t="s">
        <v>130</v>
      </c>
    </row>
    <row r="490" spans="1:65" s="14" customFormat="1">
      <c r="B490" s="158"/>
      <c r="D490" s="145" t="s">
        <v>136</v>
      </c>
      <c r="E490" s="159" t="s">
        <v>3</v>
      </c>
      <c r="F490" s="160" t="s">
        <v>138</v>
      </c>
      <c r="H490" s="161">
        <v>373.6</v>
      </c>
      <c r="L490" s="158"/>
      <c r="M490" s="162"/>
      <c r="N490" s="163"/>
      <c r="O490" s="163"/>
      <c r="P490" s="163"/>
      <c r="Q490" s="163"/>
      <c r="R490" s="163"/>
      <c r="S490" s="163"/>
      <c r="T490" s="164"/>
      <c r="AT490" s="159" t="s">
        <v>136</v>
      </c>
      <c r="AU490" s="159" t="s">
        <v>77</v>
      </c>
      <c r="AV490" s="14" t="s">
        <v>135</v>
      </c>
      <c r="AW490" s="14" t="s">
        <v>30</v>
      </c>
      <c r="AX490" s="14" t="s">
        <v>75</v>
      </c>
      <c r="AY490" s="159" t="s">
        <v>130</v>
      </c>
    </row>
    <row r="491" spans="1:65" s="2" customFormat="1" ht="16.5" customHeight="1">
      <c r="A491" s="296"/>
      <c r="B491" s="131"/>
      <c r="C491" s="168">
        <v>79</v>
      </c>
      <c r="D491" s="168" t="s">
        <v>223</v>
      </c>
      <c r="E491" s="169" t="s">
        <v>875</v>
      </c>
      <c r="F491" s="170" t="s">
        <v>876</v>
      </c>
      <c r="G491" s="171" t="s">
        <v>167</v>
      </c>
      <c r="H491" s="172">
        <v>322.60599999999999</v>
      </c>
      <c r="I491" s="173"/>
      <c r="J491" s="173">
        <f>ROUND(I491*H491,2)</f>
        <v>0</v>
      </c>
      <c r="K491" s="170" t="s">
        <v>134</v>
      </c>
      <c r="L491" s="174"/>
      <c r="M491" s="175" t="s">
        <v>3</v>
      </c>
      <c r="N491" s="176" t="s">
        <v>41</v>
      </c>
      <c r="O491" s="140">
        <v>0</v>
      </c>
      <c r="P491" s="140">
        <f>O491*H491</f>
        <v>0</v>
      </c>
      <c r="Q491" s="140">
        <v>5.5E-2</v>
      </c>
      <c r="R491" s="140">
        <f>Q491*H491</f>
        <v>17.74333</v>
      </c>
      <c r="S491" s="140">
        <v>0</v>
      </c>
      <c r="T491" s="141">
        <f>S491*H491</f>
        <v>0</v>
      </c>
      <c r="U491" s="296"/>
      <c r="V491" s="296"/>
      <c r="W491" s="296"/>
      <c r="X491" s="296"/>
      <c r="Y491" s="296"/>
      <c r="Z491" s="296"/>
      <c r="AA491" s="296"/>
      <c r="AB491" s="296"/>
      <c r="AC491" s="296"/>
      <c r="AD491" s="296"/>
      <c r="AE491" s="296"/>
      <c r="AR491" s="142" t="s">
        <v>151</v>
      </c>
      <c r="AT491" s="142" t="s">
        <v>223</v>
      </c>
      <c r="AU491" s="142" t="s">
        <v>77</v>
      </c>
      <c r="AY491" s="18" t="s">
        <v>130</v>
      </c>
      <c r="BE491" s="143">
        <f>IF(N491="základní",J491,0)</f>
        <v>0</v>
      </c>
      <c r="BF491" s="143">
        <f>IF(N491="snížená",J491,0)</f>
        <v>0</v>
      </c>
      <c r="BG491" s="143">
        <f>IF(N491="zákl. přenesená",J491,0)</f>
        <v>0</v>
      </c>
      <c r="BH491" s="143">
        <f>IF(N491="sníž. přenesená",J491,0)</f>
        <v>0</v>
      </c>
      <c r="BI491" s="143">
        <f>IF(N491="nulová",J491,0)</f>
        <v>0</v>
      </c>
      <c r="BJ491" s="18" t="s">
        <v>75</v>
      </c>
      <c r="BK491" s="143">
        <f>ROUND(I491*H491,2)</f>
        <v>0</v>
      </c>
      <c r="BL491" s="18" t="s">
        <v>135</v>
      </c>
      <c r="BM491" s="142" t="s">
        <v>877</v>
      </c>
    </row>
    <row r="492" spans="1:65" s="13" customFormat="1">
      <c r="B492" s="151"/>
      <c r="D492" s="145" t="s">
        <v>136</v>
      </c>
      <c r="E492" s="152" t="s">
        <v>3</v>
      </c>
      <c r="F492" s="153" t="s">
        <v>592</v>
      </c>
      <c r="H492" s="154">
        <v>316.27999999999997</v>
      </c>
      <c r="L492" s="151"/>
      <c r="M492" s="155"/>
      <c r="N492" s="156"/>
      <c r="O492" s="156"/>
      <c r="P492" s="156"/>
      <c r="Q492" s="156"/>
      <c r="R492" s="156"/>
      <c r="S492" s="156"/>
      <c r="T492" s="157"/>
      <c r="AT492" s="152" t="s">
        <v>136</v>
      </c>
      <c r="AU492" s="152" t="s">
        <v>77</v>
      </c>
      <c r="AV492" s="13" t="s">
        <v>77</v>
      </c>
      <c r="AW492" s="13" t="s">
        <v>30</v>
      </c>
      <c r="AX492" s="13" t="s">
        <v>75</v>
      </c>
      <c r="AY492" s="152" t="s">
        <v>130</v>
      </c>
    </row>
    <row r="493" spans="1:65" s="13" customFormat="1">
      <c r="B493" s="151"/>
      <c r="D493" s="145" t="s">
        <v>136</v>
      </c>
      <c r="F493" s="153" t="s">
        <v>878</v>
      </c>
      <c r="H493" s="154">
        <v>322.60599999999999</v>
      </c>
      <c r="L493" s="151"/>
      <c r="M493" s="155"/>
      <c r="N493" s="156"/>
      <c r="O493" s="156"/>
      <c r="P493" s="156"/>
      <c r="Q493" s="156"/>
      <c r="R493" s="156"/>
      <c r="S493" s="156"/>
      <c r="T493" s="157"/>
      <c r="AT493" s="152" t="s">
        <v>136</v>
      </c>
      <c r="AU493" s="152" t="s">
        <v>77</v>
      </c>
      <c r="AV493" s="13" t="s">
        <v>77</v>
      </c>
      <c r="AW493" s="13" t="s">
        <v>4</v>
      </c>
      <c r="AX493" s="13" t="s">
        <v>75</v>
      </c>
      <c r="AY493" s="152" t="s">
        <v>130</v>
      </c>
    </row>
    <row r="494" spans="1:65" s="2" customFormat="1" ht="16.5" customHeight="1">
      <c r="A494" s="296"/>
      <c r="B494" s="131"/>
      <c r="C494" s="168">
        <v>80</v>
      </c>
      <c r="D494" s="168" t="s">
        <v>223</v>
      </c>
      <c r="E494" s="169" t="s">
        <v>879</v>
      </c>
      <c r="F494" s="170" t="s">
        <v>880</v>
      </c>
      <c r="G494" s="171" t="s">
        <v>167</v>
      </c>
      <c r="H494" s="172">
        <v>58.466000000000001</v>
      </c>
      <c r="I494" s="173"/>
      <c r="J494" s="173">
        <f>ROUND(I494*H494,2)</f>
        <v>0</v>
      </c>
      <c r="K494" s="170" t="s">
        <v>134</v>
      </c>
      <c r="L494" s="174"/>
      <c r="M494" s="175" t="s">
        <v>3</v>
      </c>
      <c r="N494" s="176" t="s">
        <v>41</v>
      </c>
      <c r="O494" s="140">
        <v>0</v>
      </c>
      <c r="P494" s="140">
        <f>O494*H494</f>
        <v>0</v>
      </c>
      <c r="Q494" s="140">
        <v>0.08</v>
      </c>
      <c r="R494" s="140">
        <f>Q494*H494</f>
        <v>4.6772800000000005</v>
      </c>
      <c r="S494" s="140">
        <v>0</v>
      </c>
      <c r="T494" s="141">
        <f>S494*H494</f>
        <v>0</v>
      </c>
      <c r="U494" s="296"/>
      <c r="V494" s="296"/>
      <c r="W494" s="296"/>
      <c r="X494" s="296"/>
      <c r="Y494" s="296"/>
      <c r="Z494" s="296"/>
      <c r="AA494" s="296"/>
      <c r="AB494" s="296"/>
      <c r="AC494" s="296"/>
      <c r="AD494" s="296"/>
      <c r="AE494" s="296"/>
      <c r="AR494" s="142" t="s">
        <v>151</v>
      </c>
      <c r="AT494" s="142" t="s">
        <v>223</v>
      </c>
      <c r="AU494" s="142" t="s">
        <v>77</v>
      </c>
      <c r="AY494" s="18" t="s">
        <v>130</v>
      </c>
      <c r="BE494" s="143">
        <f>IF(N494="základní",J494,0)</f>
        <v>0</v>
      </c>
      <c r="BF494" s="143">
        <f>IF(N494="snížená",J494,0)</f>
        <v>0</v>
      </c>
      <c r="BG494" s="143">
        <f>IF(N494="zákl. přenesená",J494,0)</f>
        <v>0</v>
      </c>
      <c r="BH494" s="143">
        <f>IF(N494="sníž. přenesená",J494,0)</f>
        <v>0</v>
      </c>
      <c r="BI494" s="143">
        <f>IF(N494="nulová",J494,0)</f>
        <v>0</v>
      </c>
      <c r="BJ494" s="18" t="s">
        <v>75</v>
      </c>
      <c r="BK494" s="143">
        <f>ROUND(I494*H494,2)</f>
        <v>0</v>
      </c>
      <c r="BL494" s="18" t="s">
        <v>135</v>
      </c>
      <c r="BM494" s="142" t="s">
        <v>881</v>
      </c>
    </row>
    <row r="495" spans="1:65" s="13" customFormat="1">
      <c r="B495" s="151"/>
      <c r="D495" s="145" t="s">
        <v>136</v>
      </c>
      <c r="E495" s="152" t="s">
        <v>3</v>
      </c>
      <c r="F495" s="153" t="s">
        <v>589</v>
      </c>
      <c r="H495" s="154">
        <v>57.32</v>
      </c>
      <c r="L495" s="151"/>
      <c r="M495" s="155"/>
      <c r="N495" s="156"/>
      <c r="O495" s="156"/>
      <c r="P495" s="156"/>
      <c r="Q495" s="156"/>
      <c r="R495" s="156"/>
      <c r="S495" s="156"/>
      <c r="T495" s="157"/>
      <c r="AT495" s="152" t="s">
        <v>136</v>
      </c>
      <c r="AU495" s="152" t="s">
        <v>77</v>
      </c>
      <c r="AV495" s="13" t="s">
        <v>77</v>
      </c>
      <c r="AW495" s="13" t="s">
        <v>30</v>
      </c>
      <c r="AX495" s="13" t="s">
        <v>75</v>
      </c>
      <c r="AY495" s="152" t="s">
        <v>130</v>
      </c>
    </row>
    <row r="496" spans="1:65" s="13" customFormat="1">
      <c r="B496" s="151"/>
      <c r="D496" s="145" t="s">
        <v>136</v>
      </c>
      <c r="F496" s="153" t="s">
        <v>882</v>
      </c>
      <c r="H496" s="154">
        <v>58.466000000000001</v>
      </c>
      <c r="L496" s="151"/>
      <c r="M496" s="155"/>
      <c r="N496" s="156"/>
      <c r="O496" s="156"/>
      <c r="P496" s="156"/>
      <c r="Q496" s="156"/>
      <c r="R496" s="156"/>
      <c r="S496" s="156"/>
      <c r="T496" s="157"/>
      <c r="AT496" s="152" t="s">
        <v>136</v>
      </c>
      <c r="AU496" s="152" t="s">
        <v>77</v>
      </c>
      <c r="AV496" s="13" t="s">
        <v>77</v>
      </c>
      <c r="AW496" s="13" t="s">
        <v>4</v>
      </c>
      <c r="AX496" s="13" t="s">
        <v>75</v>
      </c>
      <c r="AY496" s="152" t="s">
        <v>130</v>
      </c>
    </row>
    <row r="497" spans="1:65" s="2" customFormat="1" ht="24">
      <c r="A497" s="296"/>
      <c r="B497" s="131"/>
      <c r="C497" s="132">
        <v>81</v>
      </c>
      <c r="D497" s="132" t="s">
        <v>132</v>
      </c>
      <c r="E497" s="133" t="s">
        <v>883</v>
      </c>
      <c r="F497" s="134" t="s">
        <v>884</v>
      </c>
      <c r="G497" s="135" t="s">
        <v>167</v>
      </c>
      <c r="H497" s="136">
        <v>6.87</v>
      </c>
      <c r="I497" s="137"/>
      <c r="J497" s="137">
        <f>ROUND(I497*H497,2)</f>
        <v>0</v>
      </c>
      <c r="K497" s="134" t="s">
        <v>134</v>
      </c>
      <c r="L497" s="31"/>
      <c r="M497" s="138" t="s">
        <v>3</v>
      </c>
      <c r="N497" s="139" t="s">
        <v>41</v>
      </c>
      <c r="O497" s="140">
        <v>0.23899999999999999</v>
      </c>
      <c r="P497" s="140">
        <f>O497*H497</f>
        <v>1.6419299999999999</v>
      </c>
      <c r="Q497" s="140">
        <v>0.1295</v>
      </c>
      <c r="R497" s="140">
        <f>Q497*H497</f>
        <v>0.88966500000000004</v>
      </c>
      <c r="S497" s="140">
        <v>0</v>
      </c>
      <c r="T497" s="141">
        <f>S497*H497</f>
        <v>0</v>
      </c>
      <c r="U497" s="296"/>
      <c r="V497" s="296"/>
      <c r="W497" s="296"/>
      <c r="X497" s="296"/>
      <c r="Y497" s="296"/>
      <c r="Z497" s="296"/>
      <c r="AA497" s="296"/>
      <c r="AB497" s="296"/>
      <c r="AC497" s="296"/>
      <c r="AD497" s="296"/>
      <c r="AE497" s="296"/>
      <c r="AR497" s="142" t="s">
        <v>135</v>
      </c>
      <c r="AT497" s="142" t="s">
        <v>132</v>
      </c>
      <c r="AU497" s="142" t="s">
        <v>77</v>
      </c>
      <c r="AY497" s="18" t="s">
        <v>130</v>
      </c>
      <c r="BE497" s="143">
        <f>IF(N497="základní",J497,0)</f>
        <v>0</v>
      </c>
      <c r="BF497" s="143">
        <f>IF(N497="snížená",J497,0)</f>
        <v>0</v>
      </c>
      <c r="BG497" s="143">
        <f>IF(N497="zákl. přenesená",J497,0)</f>
        <v>0</v>
      </c>
      <c r="BH497" s="143">
        <f>IF(N497="sníž. přenesená",J497,0)</f>
        <v>0</v>
      </c>
      <c r="BI497" s="143">
        <f>IF(N497="nulová",J497,0)</f>
        <v>0</v>
      </c>
      <c r="BJ497" s="18" t="s">
        <v>75</v>
      </c>
      <c r="BK497" s="143">
        <f>ROUND(I497*H497,2)</f>
        <v>0</v>
      </c>
      <c r="BL497" s="18" t="s">
        <v>135</v>
      </c>
      <c r="BM497" s="142" t="s">
        <v>885</v>
      </c>
    </row>
    <row r="498" spans="1:65" s="12" customFormat="1">
      <c r="B498" s="144"/>
      <c r="D498" s="145" t="s">
        <v>136</v>
      </c>
      <c r="E498" s="146" t="s">
        <v>3</v>
      </c>
      <c r="F498" s="147" t="s">
        <v>235</v>
      </c>
      <c r="H498" s="146" t="s">
        <v>3</v>
      </c>
      <c r="L498" s="144"/>
      <c r="M498" s="148"/>
      <c r="N498" s="149"/>
      <c r="O498" s="149"/>
      <c r="P498" s="149"/>
      <c r="Q498" s="149"/>
      <c r="R498" s="149"/>
      <c r="S498" s="149"/>
      <c r="T498" s="150"/>
      <c r="AT498" s="146" t="s">
        <v>136</v>
      </c>
      <c r="AU498" s="146" t="s">
        <v>77</v>
      </c>
      <c r="AV498" s="12" t="s">
        <v>75</v>
      </c>
      <c r="AW498" s="12" t="s">
        <v>30</v>
      </c>
      <c r="AX498" s="12" t="s">
        <v>70</v>
      </c>
      <c r="AY498" s="146" t="s">
        <v>130</v>
      </c>
    </row>
    <row r="499" spans="1:65" s="12" customFormat="1">
      <c r="B499" s="144"/>
      <c r="D499" s="145" t="s">
        <v>136</v>
      </c>
      <c r="E499" s="146" t="s">
        <v>3</v>
      </c>
      <c r="F499" s="147" t="s">
        <v>625</v>
      </c>
      <c r="H499" s="146" t="s">
        <v>3</v>
      </c>
      <c r="L499" s="144"/>
      <c r="M499" s="148"/>
      <c r="N499" s="149"/>
      <c r="O499" s="149"/>
      <c r="P499" s="149"/>
      <c r="Q499" s="149"/>
      <c r="R499" s="149"/>
      <c r="S499" s="149"/>
      <c r="T499" s="150"/>
      <c r="AT499" s="146" t="s">
        <v>136</v>
      </c>
      <c r="AU499" s="146" t="s">
        <v>77</v>
      </c>
      <c r="AV499" s="12" t="s">
        <v>75</v>
      </c>
      <c r="AW499" s="12" t="s">
        <v>30</v>
      </c>
      <c r="AX499" s="12" t="s">
        <v>70</v>
      </c>
      <c r="AY499" s="146" t="s">
        <v>130</v>
      </c>
    </row>
    <row r="500" spans="1:65" s="12" customFormat="1">
      <c r="B500" s="144"/>
      <c r="D500" s="145" t="s">
        <v>136</v>
      </c>
      <c r="E500" s="146" t="s">
        <v>3</v>
      </c>
      <c r="F500" s="147" t="s">
        <v>874</v>
      </c>
      <c r="H500" s="146" t="s">
        <v>3</v>
      </c>
      <c r="L500" s="144"/>
      <c r="M500" s="148"/>
      <c r="N500" s="149"/>
      <c r="O500" s="149"/>
      <c r="P500" s="149"/>
      <c r="Q500" s="149"/>
      <c r="R500" s="149"/>
      <c r="S500" s="149"/>
      <c r="T500" s="150"/>
      <c r="AT500" s="146" t="s">
        <v>136</v>
      </c>
      <c r="AU500" s="146" t="s">
        <v>77</v>
      </c>
      <c r="AV500" s="12" t="s">
        <v>75</v>
      </c>
      <c r="AW500" s="12" t="s">
        <v>30</v>
      </c>
      <c r="AX500" s="12" t="s">
        <v>70</v>
      </c>
      <c r="AY500" s="146" t="s">
        <v>130</v>
      </c>
    </row>
    <row r="501" spans="1:65" s="13" customFormat="1">
      <c r="B501" s="151"/>
      <c r="D501" s="145" t="s">
        <v>136</v>
      </c>
      <c r="E501" s="152" t="s">
        <v>3</v>
      </c>
      <c r="F501" s="153" t="s">
        <v>595</v>
      </c>
      <c r="H501" s="154">
        <v>6.87</v>
      </c>
      <c r="L501" s="151"/>
      <c r="M501" s="155"/>
      <c r="N501" s="156"/>
      <c r="O501" s="156"/>
      <c r="P501" s="156"/>
      <c r="Q501" s="156"/>
      <c r="R501" s="156"/>
      <c r="S501" s="156"/>
      <c r="T501" s="157"/>
      <c r="AT501" s="152" t="s">
        <v>136</v>
      </c>
      <c r="AU501" s="152" t="s">
        <v>77</v>
      </c>
      <c r="AV501" s="13" t="s">
        <v>77</v>
      </c>
      <c r="AW501" s="13" t="s">
        <v>30</v>
      </c>
      <c r="AX501" s="13" t="s">
        <v>70</v>
      </c>
      <c r="AY501" s="152" t="s">
        <v>130</v>
      </c>
    </row>
    <row r="502" spans="1:65" s="14" customFormat="1">
      <c r="B502" s="158"/>
      <c r="D502" s="145" t="s">
        <v>136</v>
      </c>
      <c r="E502" s="159" t="s">
        <v>3</v>
      </c>
      <c r="F502" s="160" t="s">
        <v>138</v>
      </c>
      <c r="H502" s="161">
        <v>6.87</v>
      </c>
      <c r="L502" s="158"/>
      <c r="M502" s="162"/>
      <c r="N502" s="163"/>
      <c r="O502" s="163"/>
      <c r="P502" s="163"/>
      <c r="Q502" s="163"/>
      <c r="R502" s="163"/>
      <c r="S502" s="163"/>
      <c r="T502" s="164"/>
      <c r="AT502" s="159" t="s">
        <v>136</v>
      </c>
      <c r="AU502" s="159" t="s">
        <v>77</v>
      </c>
      <c r="AV502" s="14" t="s">
        <v>135</v>
      </c>
      <c r="AW502" s="14" t="s">
        <v>30</v>
      </c>
      <c r="AX502" s="14" t="s">
        <v>75</v>
      </c>
      <c r="AY502" s="159" t="s">
        <v>130</v>
      </c>
    </row>
    <row r="503" spans="1:65" s="2" customFormat="1" ht="16.5" customHeight="1">
      <c r="A503" s="296"/>
      <c r="B503" s="131"/>
      <c r="C503" s="168">
        <v>82</v>
      </c>
      <c r="D503" s="168" t="s">
        <v>223</v>
      </c>
      <c r="E503" s="169" t="s">
        <v>886</v>
      </c>
      <c r="F503" s="170" t="s">
        <v>887</v>
      </c>
      <c r="G503" s="171" t="s">
        <v>167</v>
      </c>
      <c r="H503" s="172">
        <v>7.0069999999999997</v>
      </c>
      <c r="I503" s="173"/>
      <c r="J503" s="173">
        <f>ROUND(I503*H503,2)</f>
        <v>0</v>
      </c>
      <c r="K503" s="170" t="s">
        <v>134</v>
      </c>
      <c r="L503" s="174"/>
      <c r="M503" s="175" t="s">
        <v>3</v>
      </c>
      <c r="N503" s="176" t="s">
        <v>41</v>
      </c>
      <c r="O503" s="140">
        <v>0</v>
      </c>
      <c r="P503" s="140">
        <f>O503*H503</f>
        <v>0</v>
      </c>
      <c r="Q503" s="140">
        <v>5.6120000000000003E-2</v>
      </c>
      <c r="R503" s="140">
        <f>Q503*H503</f>
        <v>0.39323284000000003</v>
      </c>
      <c r="S503" s="140">
        <v>0</v>
      </c>
      <c r="T503" s="141">
        <f>S503*H503</f>
        <v>0</v>
      </c>
      <c r="U503" s="296"/>
      <c r="V503" s="296"/>
      <c r="W503" s="296"/>
      <c r="X503" s="296"/>
      <c r="Y503" s="296"/>
      <c r="Z503" s="296"/>
      <c r="AA503" s="296"/>
      <c r="AB503" s="296"/>
      <c r="AC503" s="296"/>
      <c r="AD503" s="296"/>
      <c r="AE503" s="296"/>
      <c r="AR503" s="142" t="s">
        <v>151</v>
      </c>
      <c r="AT503" s="142" t="s">
        <v>223</v>
      </c>
      <c r="AU503" s="142" t="s">
        <v>77</v>
      </c>
      <c r="AY503" s="18" t="s">
        <v>130</v>
      </c>
      <c r="BE503" s="143">
        <f>IF(N503="základní",J503,0)</f>
        <v>0</v>
      </c>
      <c r="BF503" s="143">
        <f>IF(N503="snížená",J503,0)</f>
        <v>0</v>
      </c>
      <c r="BG503" s="143">
        <f>IF(N503="zákl. přenesená",J503,0)</f>
        <v>0</v>
      </c>
      <c r="BH503" s="143">
        <f>IF(N503="sníž. přenesená",J503,0)</f>
        <v>0</v>
      </c>
      <c r="BI503" s="143">
        <f>IF(N503="nulová",J503,0)</f>
        <v>0</v>
      </c>
      <c r="BJ503" s="18" t="s">
        <v>75</v>
      </c>
      <c r="BK503" s="143">
        <f>ROUND(I503*H503,2)</f>
        <v>0</v>
      </c>
      <c r="BL503" s="18" t="s">
        <v>135</v>
      </c>
      <c r="BM503" s="142" t="s">
        <v>888</v>
      </c>
    </row>
    <row r="504" spans="1:65" s="13" customFormat="1">
      <c r="B504" s="151"/>
      <c r="D504" s="145" t="s">
        <v>136</v>
      </c>
      <c r="E504" s="152" t="s">
        <v>3</v>
      </c>
      <c r="F504" s="153" t="s">
        <v>595</v>
      </c>
      <c r="H504" s="154">
        <v>6.87</v>
      </c>
      <c r="L504" s="151"/>
      <c r="M504" s="155"/>
      <c r="N504" s="156"/>
      <c r="O504" s="156"/>
      <c r="P504" s="156"/>
      <c r="Q504" s="156"/>
      <c r="R504" s="156"/>
      <c r="S504" s="156"/>
      <c r="T504" s="157"/>
      <c r="AT504" s="152" t="s">
        <v>136</v>
      </c>
      <c r="AU504" s="152" t="s">
        <v>77</v>
      </c>
      <c r="AV504" s="13" t="s">
        <v>77</v>
      </c>
      <c r="AW504" s="13" t="s">
        <v>30</v>
      </c>
      <c r="AX504" s="13" t="s">
        <v>75</v>
      </c>
      <c r="AY504" s="152" t="s">
        <v>130</v>
      </c>
    </row>
    <row r="505" spans="1:65" s="13" customFormat="1">
      <c r="B505" s="151"/>
      <c r="D505" s="145" t="s">
        <v>136</v>
      </c>
      <c r="F505" s="153" t="s">
        <v>889</v>
      </c>
      <c r="H505" s="154">
        <v>7.0069999999999997</v>
      </c>
      <c r="L505" s="151"/>
      <c r="M505" s="155"/>
      <c r="N505" s="156"/>
      <c r="O505" s="156"/>
      <c r="P505" s="156"/>
      <c r="Q505" s="156"/>
      <c r="R505" s="156"/>
      <c r="S505" s="156"/>
      <c r="T505" s="157"/>
      <c r="AT505" s="152" t="s">
        <v>136</v>
      </c>
      <c r="AU505" s="152" t="s">
        <v>77</v>
      </c>
      <c r="AV505" s="13" t="s">
        <v>77</v>
      </c>
      <c r="AW505" s="13" t="s">
        <v>4</v>
      </c>
      <c r="AX505" s="13" t="s">
        <v>75</v>
      </c>
      <c r="AY505" s="152" t="s">
        <v>130</v>
      </c>
    </row>
    <row r="506" spans="1:65" s="2" customFormat="1" ht="33" customHeight="1">
      <c r="A506" s="296"/>
      <c r="B506" s="131"/>
      <c r="C506" s="132">
        <v>83</v>
      </c>
      <c r="D506" s="132" t="s">
        <v>132</v>
      </c>
      <c r="E506" s="133" t="s">
        <v>890</v>
      </c>
      <c r="F506" s="134" t="s">
        <v>891</v>
      </c>
      <c r="G506" s="135" t="s">
        <v>167</v>
      </c>
      <c r="H506" s="136">
        <v>60.243000000000002</v>
      </c>
      <c r="I506" s="137"/>
      <c r="J506" s="137">
        <f>ROUND(I506*H506,2)</f>
        <v>0</v>
      </c>
      <c r="K506" s="134" t="s">
        <v>134</v>
      </c>
      <c r="L506" s="31"/>
      <c r="M506" s="138" t="s">
        <v>3</v>
      </c>
      <c r="N506" s="139" t="s">
        <v>41</v>
      </c>
      <c r="O506" s="140">
        <v>0.09</v>
      </c>
      <c r="P506" s="140">
        <f>O506*H506</f>
        <v>5.4218700000000002</v>
      </c>
      <c r="Q506" s="140">
        <v>0</v>
      </c>
      <c r="R506" s="140">
        <f>Q506*H506</f>
        <v>0</v>
      </c>
      <c r="S506" s="140">
        <v>0</v>
      </c>
      <c r="T506" s="141">
        <f>S506*H506</f>
        <v>0</v>
      </c>
      <c r="U506" s="296"/>
      <c r="V506" s="296"/>
      <c r="W506" s="296"/>
      <c r="X506" s="296"/>
      <c r="Y506" s="296"/>
      <c r="Z506" s="296"/>
      <c r="AA506" s="296"/>
      <c r="AB506" s="296"/>
      <c r="AC506" s="296"/>
      <c r="AD506" s="296"/>
      <c r="AE506" s="296"/>
      <c r="AR506" s="142" t="s">
        <v>135</v>
      </c>
      <c r="AT506" s="142" t="s">
        <v>132</v>
      </c>
      <c r="AU506" s="142" t="s">
        <v>77</v>
      </c>
      <c r="AY506" s="18" t="s">
        <v>130</v>
      </c>
      <c r="BE506" s="143">
        <f>IF(N506="základní",J506,0)</f>
        <v>0</v>
      </c>
      <c r="BF506" s="143">
        <f>IF(N506="snížená",J506,0)</f>
        <v>0</v>
      </c>
      <c r="BG506" s="143">
        <f>IF(N506="zákl. přenesená",J506,0)</f>
        <v>0</v>
      </c>
      <c r="BH506" s="143">
        <f>IF(N506="sníž. přenesená",J506,0)</f>
        <v>0</v>
      </c>
      <c r="BI506" s="143">
        <f>IF(N506="nulová",J506,0)</f>
        <v>0</v>
      </c>
      <c r="BJ506" s="18" t="s">
        <v>75</v>
      </c>
      <c r="BK506" s="143">
        <f>ROUND(I506*H506,2)</f>
        <v>0</v>
      </c>
      <c r="BL506" s="18" t="s">
        <v>135</v>
      </c>
      <c r="BM506" s="142" t="s">
        <v>892</v>
      </c>
    </row>
    <row r="507" spans="1:65" s="13" customFormat="1">
      <c r="B507" s="151"/>
      <c r="D507" s="145" t="s">
        <v>136</v>
      </c>
      <c r="E507" s="152" t="s">
        <v>3</v>
      </c>
      <c r="F507" s="153" t="s">
        <v>893</v>
      </c>
      <c r="H507" s="154">
        <v>60.243000000000002</v>
      </c>
      <c r="L507" s="151"/>
      <c r="M507" s="155"/>
      <c r="N507" s="156"/>
      <c r="O507" s="156"/>
      <c r="P507" s="156"/>
      <c r="Q507" s="156"/>
      <c r="R507" s="156"/>
      <c r="S507" s="156"/>
      <c r="T507" s="157"/>
      <c r="AT507" s="152" t="s">
        <v>136</v>
      </c>
      <c r="AU507" s="152" t="s">
        <v>77</v>
      </c>
      <c r="AV507" s="13" t="s">
        <v>77</v>
      </c>
      <c r="AW507" s="13" t="s">
        <v>30</v>
      </c>
      <c r="AX507" s="13" t="s">
        <v>75</v>
      </c>
      <c r="AY507" s="152" t="s">
        <v>130</v>
      </c>
    </row>
    <row r="508" spans="1:65" s="2" customFormat="1" ht="24">
      <c r="A508" s="296"/>
      <c r="B508" s="131"/>
      <c r="C508" s="132">
        <v>84</v>
      </c>
      <c r="D508" s="132" t="s">
        <v>132</v>
      </c>
      <c r="E508" s="133" t="s">
        <v>894</v>
      </c>
      <c r="F508" s="134" t="s">
        <v>895</v>
      </c>
      <c r="G508" s="135" t="s">
        <v>167</v>
      </c>
      <c r="H508" s="136">
        <v>21.15</v>
      </c>
      <c r="I508" s="137"/>
      <c r="J508" s="137">
        <f>ROUND(I508*H508,2)</f>
        <v>0</v>
      </c>
      <c r="K508" s="134" t="s">
        <v>134</v>
      </c>
      <c r="L508" s="31"/>
      <c r="M508" s="138" t="s">
        <v>3</v>
      </c>
      <c r="N508" s="139" t="s">
        <v>41</v>
      </c>
      <c r="O508" s="140">
        <v>0.309</v>
      </c>
      <c r="P508" s="140">
        <f>O508*H508</f>
        <v>6.5353499999999993</v>
      </c>
      <c r="Q508" s="140">
        <v>0.16849</v>
      </c>
      <c r="R508" s="140">
        <f>Q508*H508</f>
        <v>3.5635634999999999</v>
      </c>
      <c r="S508" s="140">
        <v>0</v>
      </c>
      <c r="T508" s="141">
        <f>S508*H508</f>
        <v>0</v>
      </c>
      <c r="U508" s="296"/>
      <c r="V508" s="296"/>
      <c r="W508" s="296"/>
      <c r="X508" s="296"/>
      <c r="Y508" s="296"/>
      <c r="Z508" s="296"/>
      <c r="AA508" s="296"/>
      <c r="AB508" s="296"/>
      <c r="AC508" s="296"/>
      <c r="AD508" s="296"/>
      <c r="AE508" s="296"/>
      <c r="AR508" s="142" t="s">
        <v>135</v>
      </c>
      <c r="AT508" s="142" t="s">
        <v>132</v>
      </c>
      <c r="AU508" s="142" t="s">
        <v>77</v>
      </c>
      <c r="AY508" s="18" t="s">
        <v>130</v>
      </c>
      <c r="BE508" s="143">
        <f>IF(N508="základní",J508,0)</f>
        <v>0</v>
      </c>
      <c r="BF508" s="143">
        <f>IF(N508="snížená",J508,0)</f>
        <v>0</v>
      </c>
      <c r="BG508" s="143">
        <f>IF(N508="zákl. přenesená",J508,0)</f>
        <v>0</v>
      </c>
      <c r="BH508" s="143">
        <f>IF(N508="sníž. přenesená",J508,0)</f>
        <v>0</v>
      </c>
      <c r="BI508" s="143">
        <f>IF(N508="nulová",J508,0)</f>
        <v>0</v>
      </c>
      <c r="BJ508" s="18" t="s">
        <v>75</v>
      </c>
      <c r="BK508" s="143">
        <f>ROUND(I508*H508,2)</f>
        <v>0</v>
      </c>
      <c r="BL508" s="18" t="s">
        <v>135</v>
      </c>
      <c r="BM508" s="142" t="s">
        <v>896</v>
      </c>
    </row>
    <row r="509" spans="1:65" s="12" customFormat="1">
      <c r="B509" s="144"/>
      <c r="D509" s="145" t="s">
        <v>136</v>
      </c>
      <c r="E509" s="146" t="s">
        <v>3</v>
      </c>
      <c r="F509" s="147" t="s">
        <v>235</v>
      </c>
      <c r="H509" s="146" t="s">
        <v>3</v>
      </c>
      <c r="L509" s="144"/>
      <c r="M509" s="148"/>
      <c r="N509" s="149"/>
      <c r="O509" s="149"/>
      <c r="P509" s="149"/>
      <c r="Q509" s="149"/>
      <c r="R509" s="149"/>
      <c r="S509" s="149"/>
      <c r="T509" s="150"/>
      <c r="AT509" s="146" t="s">
        <v>136</v>
      </c>
      <c r="AU509" s="146" t="s">
        <v>77</v>
      </c>
      <c r="AV509" s="12" t="s">
        <v>75</v>
      </c>
      <c r="AW509" s="12" t="s">
        <v>30</v>
      </c>
      <c r="AX509" s="12" t="s">
        <v>70</v>
      </c>
      <c r="AY509" s="146" t="s">
        <v>130</v>
      </c>
    </row>
    <row r="510" spans="1:65" s="12" customFormat="1">
      <c r="B510" s="144"/>
      <c r="D510" s="145" t="s">
        <v>136</v>
      </c>
      <c r="E510" s="146" t="s">
        <v>3</v>
      </c>
      <c r="F510" s="147" t="s">
        <v>625</v>
      </c>
      <c r="H510" s="146" t="s">
        <v>3</v>
      </c>
      <c r="L510" s="144"/>
      <c r="M510" s="148"/>
      <c r="N510" s="149"/>
      <c r="O510" s="149"/>
      <c r="P510" s="149"/>
      <c r="Q510" s="149"/>
      <c r="R510" s="149"/>
      <c r="S510" s="149"/>
      <c r="T510" s="150"/>
      <c r="AT510" s="146" t="s">
        <v>136</v>
      </c>
      <c r="AU510" s="146" t="s">
        <v>77</v>
      </c>
      <c r="AV510" s="12" t="s">
        <v>75</v>
      </c>
      <c r="AW510" s="12" t="s">
        <v>30</v>
      </c>
      <c r="AX510" s="12" t="s">
        <v>70</v>
      </c>
      <c r="AY510" s="146" t="s">
        <v>130</v>
      </c>
    </row>
    <row r="511" spans="1:65" s="12" customFormat="1">
      <c r="B511" s="144"/>
      <c r="D511" s="145" t="s">
        <v>136</v>
      </c>
      <c r="E511" s="146" t="s">
        <v>3</v>
      </c>
      <c r="F511" s="147" t="s">
        <v>874</v>
      </c>
      <c r="H511" s="146" t="s">
        <v>3</v>
      </c>
      <c r="L511" s="144"/>
      <c r="M511" s="148"/>
      <c r="N511" s="149"/>
      <c r="O511" s="149"/>
      <c r="P511" s="149"/>
      <c r="Q511" s="149"/>
      <c r="R511" s="149"/>
      <c r="S511" s="149"/>
      <c r="T511" s="150"/>
      <c r="AT511" s="146" t="s">
        <v>136</v>
      </c>
      <c r="AU511" s="146" t="s">
        <v>77</v>
      </c>
      <c r="AV511" s="12" t="s">
        <v>75</v>
      </c>
      <c r="AW511" s="12" t="s">
        <v>30</v>
      </c>
      <c r="AX511" s="12" t="s">
        <v>70</v>
      </c>
      <c r="AY511" s="146" t="s">
        <v>130</v>
      </c>
    </row>
    <row r="512" spans="1:65" s="13" customFormat="1">
      <c r="B512" s="151"/>
      <c r="D512" s="145" t="s">
        <v>136</v>
      </c>
      <c r="E512" s="152" t="s">
        <v>3</v>
      </c>
      <c r="F512" s="153" t="s">
        <v>598</v>
      </c>
      <c r="H512" s="154">
        <v>21.15</v>
      </c>
      <c r="L512" s="151"/>
      <c r="M512" s="155"/>
      <c r="N512" s="156"/>
      <c r="O512" s="156"/>
      <c r="P512" s="156"/>
      <c r="Q512" s="156"/>
      <c r="R512" s="156"/>
      <c r="S512" s="156"/>
      <c r="T512" s="157"/>
      <c r="AT512" s="152" t="s">
        <v>136</v>
      </c>
      <c r="AU512" s="152" t="s">
        <v>77</v>
      </c>
      <c r="AV512" s="13" t="s">
        <v>77</v>
      </c>
      <c r="AW512" s="13" t="s">
        <v>30</v>
      </c>
      <c r="AX512" s="13" t="s">
        <v>70</v>
      </c>
      <c r="AY512" s="152" t="s">
        <v>130</v>
      </c>
    </row>
    <row r="513" spans="1:65" s="14" customFormat="1">
      <c r="B513" s="158"/>
      <c r="D513" s="145" t="s">
        <v>136</v>
      </c>
      <c r="E513" s="159" t="s">
        <v>3</v>
      </c>
      <c r="F513" s="160" t="s">
        <v>138</v>
      </c>
      <c r="H513" s="161">
        <v>21.15</v>
      </c>
      <c r="L513" s="158"/>
      <c r="M513" s="162"/>
      <c r="N513" s="163"/>
      <c r="O513" s="163"/>
      <c r="P513" s="163"/>
      <c r="Q513" s="163"/>
      <c r="R513" s="163"/>
      <c r="S513" s="163"/>
      <c r="T513" s="164"/>
      <c r="AT513" s="159" t="s">
        <v>136</v>
      </c>
      <c r="AU513" s="159" t="s">
        <v>77</v>
      </c>
      <c r="AV513" s="14" t="s">
        <v>135</v>
      </c>
      <c r="AW513" s="14" t="s">
        <v>30</v>
      </c>
      <c r="AX513" s="14" t="s">
        <v>75</v>
      </c>
      <c r="AY513" s="159" t="s">
        <v>130</v>
      </c>
    </row>
    <row r="514" spans="1:65" s="2" customFormat="1" ht="16.5" customHeight="1">
      <c r="A514" s="296"/>
      <c r="B514" s="131"/>
      <c r="C514" s="168">
        <v>85</v>
      </c>
      <c r="D514" s="168" t="s">
        <v>223</v>
      </c>
      <c r="E514" s="169" t="s">
        <v>897</v>
      </c>
      <c r="F514" s="170" t="s">
        <v>898</v>
      </c>
      <c r="G514" s="171" t="s">
        <v>167</v>
      </c>
      <c r="H514" s="172">
        <v>21.573</v>
      </c>
      <c r="I514" s="173"/>
      <c r="J514" s="173">
        <f>ROUND(I514*H514,2)</f>
        <v>0</v>
      </c>
      <c r="K514" s="170" t="s">
        <v>134</v>
      </c>
      <c r="L514" s="174"/>
      <c r="M514" s="175" t="s">
        <v>3</v>
      </c>
      <c r="N514" s="176" t="s">
        <v>41</v>
      </c>
      <c r="O514" s="140">
        <v>0</v>
      </c>
      <c r="P514" s="140">
        <f>O514*H514</f>
        <v>0</v>
      </c>
      <c r="Q514" s="140">
        <v>0.125</v>
      </c>
      <c r="R514" s="140">
        <f>Q514*H514</f>
        <v>2.696625</v>
      </c>
      <c r="S514" s="140">
        <v>0</v>
      </c>
      <c r="T514" s="141">
        <f>S514*H514</f>
        <v>0</v>
      </c>
      <c r="U514" s="296"/>
      <c r="V514" s="296"/>
      <c r="W514" s="296"/>
      <c r="X514" s="296"/>
      <c r="Y514" s="296"/>
      <c r="Z514" s="296"/>
      <c r="AA514" s="296"/>
      <c r="AB514" s="296"/>
      <c r="AC514" s="296"/>
      <c r="AD514" s="296"/>
      <c r="AE514" s="296"/>
      <c r="AR514" s="142" t="s">
        <v>151</v>
      </c>
      <c r="AT514" s="142" t="s">
        <v>223</v>
      </c>
      <c r="AU514" s="142" t="s">
        <v>77</v>
      </c>
      <c r="AY514" s="18" t="s">
        <v>130</v>
      </c>
      <c r="BE514" s="143">
        <f>IF(N514="základní",J514,0)</f>
        <v>0</v>
      </c>
      <c r="BF514" s="143">
        <f>IF(N514="snížená",J514,0)</f>
        <v>0</v>
      </c>
      <c r="BG514" s="143">
        <f>IF(N514="zákl. přenesená",J514,0)</f>
        <v>0</v>
      </c>
      <c r="BH514" s="143">
        <f>IF(N514="sníž. přenesená",J514,0)</f>
        <v>0</v>
      </c>
      <c r="BI514" s="143">
        <f>IF(N514="nulová",J514,0)</f>
        <v>0</v>
      </c>
      <c r="BJ514" s="18" t="s">
        <v>75</v>
      </c>
      <c r="BK514" s="143">
        <f>ROUND(I514*H514,2)</f>
        <v>0</v>
      </c>
      <c r="BL514" s="18" t="s">
        <v>135</v>
      </c>
      <c r="BM514" s="142" t="s">
        <v>899</v>
      </c>
    </row>
    <row r="515" spans="1:65" s="13" customFormat="1">
      <c r="B515" s="151"/>
      <c r="D515" s="145" t="s">
        <v>136</v>
      </c>
      <c r="E515" s="152" t="s">
        <v>3</v>
      </c>
      <c r="F515" s="153" t="s">
        <v>598</v>
      </c>
      <c r="H515" s="154">
        <v>21.15</v>
      </c>
      <c r="L515" s="151"/>
      <c r="M515" s="155"/>
      <c r="N515" s="156"/>
      <c r="O515" s="156"/>
      <c r="P515" s="156"/>
      <c r="Q515" s="156"/>
      <c r="R515" s="156"/>
      <c r="S515" s="156"/>
      <c r="T515" s="157"/>
      <c r="AT515" s="152" t="s">
        <v>136</v>
      </c>
      <c r="AU515" s="152" t="s">
        <v>77</v>
      </c>
      <c r="AV515" s="13" t="s">
        <v>77</v>
      </c>
      <c r="AW515" s="13" t="s">
        <v>30</v>
      </c>
      <c r="AX515" s="13" t="s">
        <v>75</v>
      </c>
      <c r="AY515" s="152" t="s">
        <v>130</v>
      </c>
    </row>
    <row r="516" spans="1:65" s="13" customFormat="1">
      <c r="B516" s="151"/>
      <c r="D516" s="145" t="s">
        <v>136</v>
      </c>
      <c r="F516" s="153" t="s">
        <v>900</v>
      </c>
      <c r="H516" s="154">
        <v>21.573</v>
      </c>
      <c r="L516" s="151"/>
      <c r="M516" s="155"/>
      <c r="N516" s="156"/>
      <c r="O516" s="156"/>
      <c r="P516" s="156"/>
      <c r="Q516" s="156"/>
      <c r="R516" s="156"/>
      <c r="S516" s="156"/>
      <c r="T516" s="157"/>
      <c r="AT516" s="152" t="s">
        <v>136</v>
      </c>
      <c r="AU516" s="152" t="s">
        <v>77</v>
      </c>
      <c r="AV516" s="13" t="s">
        <v>77</v>
      </c>
      <c r="AW516" s="13" t="s">
        <v>4</v>
      </c>
      <c r="AX516" s="13" t="s">
        <v>75</v>
      </c>
      <c r="AY516" s="152" t="s">
        <v>130</v>
      </c>
    </row>
    <row r="517" spans="1:65" s="2" customFormat="1" ht="24">
      <c r="A517" s="296"/>
      <c r="B517" s="131"/>
      <c r="C517" s="132">
        <v>86</v>
      </c>
      <c r="D517" s="132" t="s">
        <v>132</v>
      </c>
      <c r="E517" s="133" t="s">
        <v>901</v>
      </c>
      <c r="F517" s="134" t="s">
        <v>902</v>
      </c>
      <c r="G517" s="135" t="s">
        <v>167</v>
      </c>
      <c r="H517" s="136">
        <v>354.79</v>
      </c>
      <c r="I517" s="137"/>
      <c r="J517" s="137">
        <f>ROUND(I517*H517,2)</f>
        <v>0</v>
      </c>
      <c r="K517" s="134" t="s">
        <v>134</v>
      </c>
      <c r="L517" s="31"/>
      <c r="M517" s="138" t="s">
        <v>3</v>
      </c>
      <c r="N517" s="139" t="s">
        <v>41</v>
      </c>
      <c r="O517" s="140">
        <v>0.14000000000000001</v>
      </c>
      <c r="P517" s="140">
        <f>O517*H517</f>
        <v>49.670600000000007</v>
      </c>
      <c r="Q517" s="140">
        <v>0.10095</v>
      </c>
      <c r="R517" s="140">
        <f>Q517*H517</f>
        <v>35.816050500000003</v>
      </c>
      <c r="S517" s="140">
        <v>0</v>
      </c>
      <c r="T517" s="141">
        <f>S517*H517</f>
        <v>0</v>
      </c>
      <c r="U517" s="296"/>
      <c r="V517" s="296"/>
      <c r="W517" s="296"/>
      <c r="X517" s="296"/>
      <c r="Y517" s="296"/>
      <c r="Z517" s="296"/>
      <c r="AA517" s="296"/>
      <c r="AB517" s="296"/>
      <c r="AC517" s="296"/>
      <c r="AD517" s="296"/>
      <c r="AE517" s="296"/>
      <c r="AR517" s="142" t="s">
        <v>135</v>
      </c>
      <c r="AT517" s="142" t="s">
        <v>132</v>
      </c>
      <c r="AU517" s="142" t="s">
        <v>77</v>
      </c>
      <c r="AY517" s="18" t="s">
        <v>130</v>
      </c>
      <c r="BE517" s="143">
        <f>IF(N517="základní",J517,0)</f>
        <v>0</v>
      </c>
      <c r="BF517" s="143">
        <f>IF(N517="snížená",J517,0)</f>
        <v>0</v>
      </c>
      <c r="BG517" s="143">
        <f>IF(N517="zákl. přenesená",J517,0)</f>
        <v>0</v>
      </c>
      <c r="BH517" s="143">
        <f>IF(N517="sníž. přenesená",J517,0)</f>
        <v>0</v>
      </c>
      <c r="BI517" s="143">
        <f>IF(N517="nulová",J517,0)</f>
        <v>0</v>
      </c>
      <c r="BJ517" s="18" t="s">
        <v>75</v>
      </c>
      <c r="BK517" s="143">
        <f>ROUND(I517*H517,2)</f>
        <v>0</v>
      </c>
      <c r="BL517" s="18" t="s">
        <v>135</v>
      </c>
      <c r="BM517" s="142" t="s">
        <v>903</v>
      </c>
    </row>
    <row r="518" spans="1:65" s="12" customFormat="1">
      <c r="B518" s="144"/>
      <c r="D518" s="145" t="s">
        <v>136</v>
      </c>
      <c r="E518" s="146" t="s">
        <v>3</v>
      </c>
      <c r="F518" s="147" t="s">
        <v>235</v>
      </c>
      <c r="H518" s="146" t="s">
        <v>3</v>
      </c>
      <c r="L518" s="144"/>
      <c r="M518" s="148"/>
      <c r="N518" s="149"/>
      <c r="O518" s="149"/>
      <c r="P518" s="149"/>
      <c r="Q518" s="149"/>
      <c r="R518" s="149"/>
      <c r="S518" s="149"/>
      <c r="T518" s="150"/>
      <c r="AT518" s="146" t="s">
        <v>136</v>
      </c>
      <c r="AU518" s="146" t="s">
        <v>77</v>
      </c>
      <c r="AV518" s="12" t="s">
        <v>75</v>
      </c>
      <c r="AW518" s="12" t="s">
        <v>30</v>
      </c>
      <c r="AX518" s="12" t="s">
        <v>70</v>
      </c>
      <c r="AY518" s="146" t="s">
        <v>130</v>
      </c>
    </row>
    <row r="519" spans="1:65" s="12" customFormat="1">
      <c r="B519" s="144"/>
      <c r="D519" s="145" t="s">
        <v>136</v>
      </c>
      <c r="E519" s="146" t="s">
        <v>3</v>
      </c>
      <c r="F519" s="147" t="s">
        <v>625</v>
      </c>
      <c r="H519" s="146" t="s">
        <v>3</v>
      </c>
      <c r="L519" s="144"/>
      <c r="M519" s="148"/>
      <c r="N519" s="149"/>
      <c r="O519" s="149"/>
      <c r="P519" s="149"/>
      <c r="Q519" s="149"/>
      <c r="R519" s="149"/>
      <c r="S519" s="149"/>
      <c r="T519" s="150"/>
      <c r="AT519" s="146" t="s">
        <v>136</v>
      </c>
      <c r="AU519" s="146" t="s">
        <v>77</v>
      </c>
      <c r="AV519" s="12" t="s">
        <v>75</v>
      </c>
      <c r="AW519" s="12" t="s">
        <v>30</v>
      </c>
      <c r="AX519" s="12" t="s">
        <v>70</v>
      </c>
      <c r="AY519" s="146" t="s">
        <v>130</v>
      </c>
    </row>
    <row r="520" spans="1:65" s="12" customFormat="1">
      <c r="B520" s="144"/>
      <c r="D520" s="145" t="s">
        <v>136</v>
      </c>
      <c r="E520" s="146" t="s">
        <v>3</v>
      </c>
      <c r="F520" s="147" t="s">
        <v>874</v>
      </c>
      <c r="H520" s="146" t="s">
        <v>3</v>
      </c>
      <c r="L520" s="144"/>
      <c r="M520" s="148"/>
      <c r="N520" s="149"/>
      <c r="O520" s="149"/>
      <c r="P520" s="149"/>
      <c r="Q520" s="149"/>
      <c r="R520" s="149"/>
      <c r="S520" s="149"/>
      <c r="T520" s="150"/>
      <c r="AT520" s="146" t="s">
        <v>136</v>
      </c>
      <c r="AU520" s="146" t="s">
        <v>77</v>
      </c>
      <c r="AV520" s="12" t="s">
        <v>75</v>
      </c>
      <c r="AW520" s="12" t="s">
        <v>30</v>
      </c>
      <c r="AX520" s="12" t="s">
        <v>70</v>
      </c>
      <c r="AY520" s="146" t="s">
        <v>130</v>
      </c>
    </row>
    <row r="521" spans="1:65" s="13" customFormat="1">
      <c r="B521" s="151"/>
      <c r="D521" s="145" t="s">
        <v>136</v>
      </c>
      <c r="E521" s="152" t="s">
        <v>3</v>
      </c>
      <c r="F521" s="153" t="s">
        <v>586</v>
      </c>
      <c r="H521" s="154">
        <v>325.13</v>
      </c>
      <c r="L521" s="151"/>
      <c r="M521" s="155"/>
      <c r="N521" s="156"/>
      <c r="O521" s="156"/>
      <c r="P521" s="156"/>
      <c r="Q521" s="156"/>
      <c r="R521" s="156"/>
      <c r="S521" s="156"/>
      <c r="T521" s="157"/>
      <c r="AT521" s="152" t="s">
        <v>136</v>
      </c>
      <c r="AU521" s="152" t="s">
        <v>77</v>
      </c>
      <c r="AV521" s="13" t="s">
        <v>77</v>
      </c>
      <c r="AW521" s="13" t="s">
        <v>30</v>
      </c>
      <c r="AX521" s="13" t="s">
        <v>70</v>
      </c>
      <c r="AY521" s="152" t="s">
        <v>130</v>
      </c>
    </row>
    <row r="522" spans="1:65" s="13" customFormat="1">
      <c r="B522" s="151"/>
      <c r="D522" s="145" t="s">
        <v>136</v>
      </c>
      <c r="E522" s="152" t="s">
        <v>3</v>
      </c>
      <c r="F522" s="153" t="s">
        <v>583</v>
      </c>
      <c r="H522" s="154">
        <v>29.66</v>
      </c>
      <c r="L522" s="151"/>
      <c r="M522" s="155"/>
      <c r="N522" s="156"/>
      <c r="O522" s="156"/>
      <c r="P522" s="156"/>
      <c r="Q522" s="156"/>
      <c r="R522" s="156"/>
      <c r="S522" s="156"/>
      <c r="T522" s="157"/>
      <c r="AT522" s="152" t="s">
        <v>136</v>
      </c>
      <c r="AU522" s="152" t="s">
        <v>77</v>
      </c>
      <c r="AV522" s="13" t="s">
        <v>77</v>
      </c>
      <c r="AW522" s="13" t="s">
        <v>30</v>
      </c>
      <c r="AX522" s="13" t="s">
        <v>70</v>
      </c>
      <c r="AY522" s="152" t="s">
        <v>130</v>
      </c>
    </row>
    <row r="523" spans="1:65" s="14" customFormat="1">
      <c r="B523" s="158"/>
      <c r="D523" s="145" t="s">
        <v>136</v>
      </c>
      <c r="E523" s="159" t="s">
        <v>3</v>
      </c>
      <c r="F523" s="160" t="s">
        <v>138</v>
      </c>
      <c r="H523" s="161">
        <v>354.79</v>
      </c>
      <c r="L523" s="158"/>
      <c r="M523" s="162"/>
      <c r="N523" s="163"/>
      <c r="O523" s="163"/>
      <c r="P523" s="163"/>
      <c r="Q523" s="163"/>
      <c r="R523" s="163"/>
      <c r="S523" s="163"/>
      <c r="T523" s="164"/>
      <c r="AT523" s="159" t="s">
        <v>136</v>
      </c>
      <c r="AU523" s="159" t="s">
        <v>77</v>
      </c>
      <c r="AV523" s="14" t="s">
        <v>135</v>
      </c>
      <c r="AW523" s="14" t="s">
        <v>30</v>
      </c>
      <c r="AX523" s="14" t="s">
        <v>75</v>
      </c>
      <c r="AY523" s="159" t="s">
        <v>130</v>
      </c>
    </row>
    <row r="524" spans="1:65" s="2" customFormat="1" ht="16.5" customHeight="1">
      <c r="A524" s="296"/>
      <c r="B524" s="131"/>
      <c r="C524" s="168">
        <v>87</v>
      </c>
      <c r="D524" s="168" t="s">
        <v>223</v>
      </c>
      <c r="E524" s="169" t="s">
        <v>904</v>
      </c>
      <c r="F524" s="170" t="s">
        <v>905</v>
      </c>
      <c r="G524" s="171" t="s">
        <v>167</v>
      </c>
      <c r="H524" s="172">
        <v>331.63299999999998</v>
      </c>
      <c r="I524" s="173"/>
      <c r="J524" s="173">
        <f>ROUND(I524*H524,2)</f>
        <v>0</v>
      </c>
      <c r="K524" s="170" t="s">
        <v>134</v>
      </c>
      <c r="L524" s="174"/>
      <c r="M524" s="175" t="s">
        <v>3</v>
      </c>
      <c r="N524" s="176" t="s">
        <v>41</v>
      </c>
      <c r="O524" s="140">
        <v>0</v>
      </c>
      <c r="P524" s="140">
        <f>O524*H524</f>
        <v>0</v>
      </c>
      <c r="Q524" s="140">
        <v>2.1999999999999999E-2</v>
      </c>
      <c r="R524" s="140">
        <f>Q524*H524</f>
        <v>7.2959259999999988</v>
      </c>
      <c r="S524" s="140">
        <v>0</v>
      </c>
      <c r="T524" s="141">
        <f>S524*H524</f>
        <v>0</v>
      </c>
      <c r="U524" s="296"/>
      <c r="V524" s="296"/>
      <c r="W524" s="296"/>
      <c r="X524" s="296"/>
      <c r="Y524" s="296"/>
      <c r="Z524" s="296"/>
      <c r="AA524" s="296"/>
      <c r="AB524" s="296"/>
      <c r="AC524" s="296"/>
      <c r="AD524" s="296"/>
      <c r="AE524" s="296"/>
      <c r="AR524" s="142" t="s">
        <v>151</v>
      </c>
      <c r="AT524" s="142" t="s">
        <v>223</v>
      </c>
      <c r="AU524" s="142" t="s">
        <v>77</v>
      </c>
      <c r="AY524" s="18" t="s">
        <v>130</v>
      </c>
      <c r="BE524" s="143">
        <f>IF(N524="základní",J524,0)</f>
        <v>0</v>
      </c>
      <c r="BF524" s="143">
        <f>IF(N524="snížená",J524,0)</f>
        <v>0</v>
      </c>
      <c r="BG524" s="143">
        <f>IF(N524="zákl. přenesená",J524,0)</f>
        <v>0</v>
      </c>
      <c r="BH524" s="143">
        <f>IF(N524="sníž. přenesená",J524,0)</f>
        <v>0</v>
      </c>
      <c r="BI524" s="143">
        <f>IF(N524="nulová",J524,0)</f>
        <v>0</v>
      </c>
      <c r="BJ524" s="18" t="s">
        <v>75</v>
      </c>
      <c r="BK524" s="143">
        <f>ROUND(I524*H524,2)</f>
        <v>0</v>
      </c>
      <c r="BL524" s="18" t="s">
        <v>135</v>
      </c>
      <c r="BM524" s="142" t="s">
        <v>906</v>
      </c>
    </row>
    <row r="525" spans="1:65" s="13" customFormat="1">
      <c r="B525" s="151"/>
      <c r="D525" s="145" t="s">
        <v>136</v>
      </c>
      <c r="E525" s="152" t="s">
        <v>3</v>
      </c>
      <c r="F525" s="153" t="s">
        <v>586</v>
      </c>
      <c r="H525" s="154">
        <v>325.13</v>
      </c>
      <c r="L525" s="151"/>
      <c r="M525" s="155"/>
      <c r="N525" s="156"/>
      <c r="O525" s="156"/>
      <c r="P525" s="156"/>
      <c r="Q525" s="156"/>
      <c r="R525" s="156"/>
      <c r="S525" s="156"/>
      <c r="T525" s="157"/>
      <c r="AT525" s="152" t="s">
        <v>136</v>
      </c>
      <c r="AU525" s="152" t="s">
        <v>77</v>
      </c>
      <c r="AV525" s="13" t="s">
        <v>77</v>
      </c>
      <c r="AW525" s="13" t="s">
        <v>30</v>
      </c>
      <c r="AX525" s="13" t="s">
        <v>75</v>
      </c>
      <c r="AY525" s="152" t="s">
        <v>130</v>
      </c>
    </row>
    <row r="526" spans="1:65" s="13" customFormat="1">
      <c r="B526" s="151"/>
      <c r="D526" s="145" t="s">
        <v>136</v>
      </c>
      <c r="F526" s="153" t="s">
        <v>907</v>
      </c>
      <c r="H526" s="154">
        <v>331.63299999999998</v>
      </c>
      <c r="L526" s="151"/>
      <c r="M526" s="155"/>
      <c r="N526" s="156"/>
      <c r="O526" s="156"/>
      <c r="P526" s="156"/>
      <c r="Q526" s="156"/>
      <c r="R526" s="156"/>
      <c r="S526" s="156"/>
      <c r="T526" s="157"/>
      <c r="AT526" s="152" t="s">
        <v>136</v>
      </c>
      <c r="AU526" s="152" t="s">
        <v>77</v>
      </c>
      <c r="AV526" s="13" t="s">
        <v>77</v>
      </c>
      <c r="AW526" s="13" t="s">
        <v>4</v>
      </c>
      <c r="AX526" s="13" t="s">
        <v>75</v>
      </c>
      <c r="AY526" s="152" t="s">
        <v>130</v>
      </c>
    </row>
    <row r="527" spans="1:65" s="2" customFormat="1" ht="16.5" customHeight="1">
      <c r="A527" s="296"/>
      <c r="B527" s="131"/>
      <c r="C527" s="168">
        <v>88</v>
      </c>
      <c r="D527" s="168" t="s">
        <v>223</v>
      </c>
      <c r="E527" s="169" t="s">
        <v>908</v>
      </c>
      <c r="F527" s="170" t="s">
        <v>909</v>
      </c>
      <c r="G527" s="171" t="s">
        <v>167</v>
      </c>
      <c r="H527" s="172">
        <v>30.253</v>
      </c>
      <c r="I527" s="173"/>
      <c r="J527" s="173">
        <f>ROUND(I527*H527,2)</f>
        <v>0</v>
      </c>
      <c r="K527" s="170" t="s">
        <v>134</v>
      </c>
      <c r="L527" s="174"/>
      <c r="M527" s="175" t="s">
        <v>3</v>
      </c>
      <c r="N527" s="176" t="s">
        <v>41</v>
      </c>
      <c r="O527" s="140">
        <v>0</v>
      </c>
      <c r="P527" s="140">
        <f>O527*H527</f>
        <v>0</v>
      </c>
      <c r="Q527" s="140">
        <v>4.8000000000000001E-2</v>
      </c>
      <c r="R527" s="140">
        <f>Q527*H527</f>
        <v>1.4521440000000001</v>
      </c>
      <c r="S527" s="140">
        <v>0</v>
      </c>
      <c r="T527" s="141">
        <f>S527*H527</f>
        <v>0</v>
      </c>
      <c r="U527" s="296"/>
      <c r="V527" s="296"/>
      <c r="W527" s="296"/>
      <c r="X527" s="296"/>
      <c r="Y527" s="296"/>
      <c r="Z527" s="296"/>
      <c r="AA527" s="296"/>
      <c r="AB527" s="296"/>
      <c r="AC527" s="296"/>
      <c r="AD527" s="296"/>
      <c r="AE527" s="296"/>
      <c r="AR527" s="142" t="s">
        <v>151</v>
      </c>
      <c r="AT527" s="142" t="s">
        <v>223</v>
      </c>
      <c r="AU527" s="142" t="s">
        <v>77</v>
      </c>
      <c r="AY527" s="18" t="s">
        <v>130</v>
      </c>
      <c r="BE527" s="143">
        <f>IF(N527="základní",J527,0)</f>
        <v>0</v>
      </c>
      <c r="BF527" s="143">
        <f>IF(N527="snížená",J527,0)</f>
        <v>0</v>
      </c>
      <c r="BG527" s="143">
        <f>IF(N527="zákl. přenesená",J527,0)</f>
        <v>0</v>
      </c>
      <c r="BH527" s="143">
        <f>IF(N527="sníž. přenesená",J527,0)</f>
        <v>0</v>
      </c>
      <c r="BI527" s="143">
        <f>IF(N527="nulová",J527,0)</f>
        <v>0</v>
      </c>
      <c r="BJ527" s="18" t="s">
        <v>75</v>
      </c>
      <c r="BK527" s="143">
        <f>ROUND(I527*H527,2)</f>
        <v>0</v>
      </c>
      <c r="BL527" s="18" t="s">
        <v>135</v>
      </c>
      <c r="BM527" s="142" t="s">
        <v>910</v>
      </c>
    </row>
    <row r="528" spans="1:65" s="13" customFormat="1">
      <c r="B528" s="151"/>
      <c r="D528" s="145" t="s">
        <v>136</v>
      </c>
      <c r="E528" s="152" t="s">
        <v>3</v>
      </c>
      <c r="F528" s="153" t="s">
        <v>583</v>
      </c>
      <c r="H528" s="154">
        <v>29.66</v>
      </c>
      <c r="L528" s="151"/>
      <c r="M528" s="155"/>
      <c r="N528" s="156"/>
      <c r="O528" s="156"/>
      <c r="P528" s="156"/>
      <c r="Q528" s="156"/>
      <c r="R528" s="156"/>
      <c r="S528" s="156"/>
      <c r="T528" s="157"/>
      <c r="AT528" s="152" t="s">
        <v>136</v>
      </c>
      <c r="AU528" s="152" t="s">
        <v>77</v>
      </c>
      <c r="AV528" s="13" t="s">
        <v>77</v>
      </c>
      <c r="AW528" s="13" t="s">
        <v>30</v>
      </c>
      <c r="AX528" s="13" t="s">
        <v>75</v>
      </c>
      <c r="AY528" s="152" t="s">
        <v>130</v>
      </c>
    </row>
    <row r="529" spans="1:65" s="13" customFormat="1">
      <c r="B529" s="151"/>
      <c r="D529" s="145" t="s">
        <v>136</v>
      </c>
      <c r="F529" s="153" t="s">
        <v>911</v>
      </c>
      <c r="H529" s="154">
        <v>30.253</v>
      </c>
      <c r="L529" s="151"/>
      <c r="M529" s="155"/>
      <c r="N529" s="156"/>
      <c r="O529" s="156"/>
      <c r="P529" s="156"/>
      <c r="Q529" s="156"/>
      <c r="R529" s="156"/>
      <c r="S529" s="156"/>
      <c r="T529" s="157"/>
      <c r="AT529" s="152" t="s">
        <v>136</v>
      </c>
      <c r="AU529" s="152" t="s">
        <v>77</v>
      </c>
      <c r="AV529" s="13" t="s">
        <v>77</v>
      </c>
      <c r="AW529" s="13" t="s">
        <v>4</v>
      </c>
      <c r="AX529" s="13" t="s">
        <v>75</v>
      </c>
      <c r="AY529" s="152" t="s">
        <v>130</v>
      </c>
    </row>
    <row r="530" spans="1:65" s="2" customFormat="1" ht="16.5" customHeight="1">
      <c r="A530" s="296"/>
      <c r="B530" s="131"/>
      <c r="C530" s="132">
        <v>89</v>
      </c>
      <c r="D530" s="132" t="s">
        <v>132</v>
      </c>
      <c r="E530" s="133" t="s">
        <v>912</v>
      </c>
      <c r="F530" s="134" t="s">
        <v>913</v>
      </c>
      <c r="G530" s="135" t="s">
        <v>177</v>
      </c>
      <c r="H530" s="136">
        <v>18.073</v>
      </c>
      <c r="I530" s="137"/>
      <c r="J530" s="137">
        <f>ROUND(I530*H530,2)</f>
        <v>0</v>
      </c>
      <c r="K530" s="134" t="s">
        <v>134</v>
      </c>
      <c r="L530" s="31"/>
      <c r="M530" s="138" t="s">
        <v>3</v>
      </c>
      <c r="N530" s="139" t="s">
        <v>41</v>
      </c>
      <c r="O530" s="140">
        <v>1.4419999999999999</v>
      </c>
      <c r="P530" s="140">
        <f>O530*H530</f>
        <v>26.061266</v>
      </c>
      <c r="Q530" s="140">
        <v>2.2563399999999998</v>
      </c>
      <c r="R530" s="140">
        <f>Q530*H530</f>
        <v>40.778832819999998</v>
      </c>
      <c r="S530" s="140">
        <v>0</v>
      </c>
      <c r="T530" s="141">
        <f>S530*H530</f>
        <v>0</v>
      </c>
      <c r="U530" s="296"/>
      <c r="V530" s="296"/>
      <c r="W530" s="296"/>
      <c r="X530" s="296"/>
      <c r="Y530" s="296"/>
      <c r="Z530" s="296"/>
      <c r="AA530" s="296"/>
      <c r="AB530" s="296"/>
      <c r="AC530" s="296"/>
      <c r="AD530" s="296"/>
      <c r="AE530" s="296"/>
      <c r="AR530" s="142" t="s">
        <v>135</v>
      </c>
      <c r="AT530" s="142" t="s">
        <v>132</v>
      </c>
      <c r="AU530" s="142" t="s">
        <v>77</v>
      </c>
      <c r="AY530" s="18" t="s">
        <v>130</v>
      </c>
      <c r="BE530" s="143">
        <f>IF(N530="základní",J530,0)</f>
        <v>0</v>
      </c>
      <c r="BF530" s="143">
        <f>IF(N530="snížená",J530,0)</f>
        <v>0</v>
      </c>
      <c r="BG530" s="143">
        <f>IF(N530="zákl. přenesená",J530,0)</f>
        <v>0</v>
      </c>
      <c r="BH530" s="143">
        <f>IF(N530="sníž. přenesená",J530,0)</f>
        <v>0</v>
      </c>
      <c r="BI530" s="143">
        <f>IF(N530="nulová",J530,0)</f>
        <v>0</v>
      </c>
      <c r="BJ530" s="18" t="s">
        <v>75</v>
      </c>
      <c r="BK530" s="143">
        <f>ROUND(I530*H530,2)</f>
        <v>0</v>
      </c>
      <c r="BL530" s="18" t="s">
        <v>135</v>
      </c>
      <c r="BM530" s="142" t="s">
        <v>914</v>
      </c>
    </row>
    <row r="531" spans="1:65" s="12" customFormat="1">
      <c r="B531" s="144"/>
      <c r="D531" s="145" t="s">
        <v>136</v>
      </c>
      <c r="E531" s="146" t="s">
        <v>3</v>
      </c>
      <c r="F531" s="147" t="s">
        <v>235</v>
      </c>
      <c r="H531" s="146" t="s">
        <v>3</v>
      </c>
      <c r="L531" s="144"/>
      <c r="M531" s="148"/>
      <c r="N531" s="149"/>
      <c r="O531" s="149"/>
      <c r="P531" s="149"/>
      <c r="Q531" s="149"/>
      <c r="R531" s="149"/>
      <c r="S531" s="149"/>
      <c r="T531" s="150"/>
      <c r="AT531" s="146" t="s">
        <v>136</v>
      </c>
      <c r="AU531" s="146" t="s">
        <v>77</v>
      </c>
      <c r="AV531" s="12" t="s">
        <v>75</v>
      </c>
      <c r="AW531" s="12" t="s">
        <v>30</v>
      </c>
      <c r="AX531" s="12" t="s">
        <v>70</v>
      </c>
      <c r="AY531" s="146" t="s">
        <v>130</v>
      </c>
    </row>
    <row r="532" spans="1:65" s="12" customFormat="1">
      <c r="B532" s="144"/>
      <c r="D532" s="145" t="s">
        <v>136</v>
      </c>
      <c r="E532" s="146" t="s">
        <v>3</v>
      </c>
      <c r="F532" s="147" t="s">
        <v>625</v>
      </c>
      <c r="H532" s="146" t="s">
        <v>3</v>
      </c>
      <c r="L532" s="144"/>
      <c r="M532" s="148"/>
      <c r="N532" s="149"/>
      <c r="O532" s="149"/>
      <c r="P532" s="149"/>
      <c r="Q532" s="149"/>
      <c r="R532" s="149"/>
      <c r="S532" s="149"/>
      <c r="T532" s="150"/>
      <c r="AT532" s="146" t="s">
        <v>136</v>
      </c>
      <c r="AU532" s="146" t="s">
        <v>77</v>
      </c>
      <c r="AV532" s="12" t="s">
        <v>75</v>
      </c>
      <c r="AW532" s="12" t="s">
        <v>30</v>
      </c>
      <c r="AX532" s="12" t="s">
        <v>70</v>
      </c>
      <c r="AY532" s="146" t="s">
        <v>130</v>
      </c>
    </row>
    <row r="533" spans="1:65" s="12" customFormat="1">
      <c r="B533" s="144"/>
      <c r="D533" s="145" t="s">
        <v>136</v>
      </c>
      <c r="E533" s="146" t="s">
        <v>3</v>
      </c>
      <c r="F533" s="147" t="s">
        <v>874</v>
      </c>
      <c r="H533" s="146" t="s">
        <v>3</v>
      </c>
      <c r="L533" s="144"/>
      <c r="M533" s="148"/>
      <c r="N533" s="149"/>
      <c r="O533" s="149"/>
      <c r="P533" s="149"/>
      <c r="Q533" s="149"/>
      <c r="R533" s="149"/>
      <c r="S533" s="149"/>
      <c r="T533" s="150"/>
      <c r="AT533" s="146" t="s">
        <v>136</v>
      </c>
      <c r="AU533" s="146" t="s">
        <v>77</v>
      </c>
      <c r="AV533" s="12" t="s">
        <v>75</v>
      </c>
      <c r="AW533" s="12" t="s">
        <v>30</v>
      </c>
      <c r="AX533" s="12" t="s">
        <v>70</v>
      </c>
      <c r="AY533" s="146" t="s">
        <v>130</v>
      </c>
    </row>
    <row r="534" spans="1:65" s="13" customFormat="1">
      <c r="B534" s="151"/>
      <c r="D534" s="145" t="s">
        <v>136</v>
      </c>
      <c r="E534" s="152" t="s">
        <v>3</v>
      </c>
      <c r="F534" s="153" t="s">
        <v>915</v>
      </c>
      <c r="H534" s="154">
        <v>0.95199999999999996</v>
      </c>
      <c r="L534" s="151"/>
      <c r="M534" s="155"/>
      <c r="N534" s="156"/>
      <c r="O534" s="156"/>
      <c r="P534" s="156"/>
      <c r="Q534" s="156"/>
      <c r="R534" s="156"/>
      <c r="S534" s="156"/>
      <c r="T534" s="157"/>
      <c r="AT534" s="152" t="s">
        <v>136</v>
      </c>
      <c r="AU534" s="152" t="s">
        <v>77</v>
      </c>
      <c r="AV534" s="13" t="s">
        <v>77</v>
      </c>
      <c r="AW534" s="13" t="s">
        <v>30</v>
      </c>
      <c r="AX534" s="13" t="s">
        <v>70</v>
      </c>
      <c r="AY534" s="152" t="s">
        <v>130</v>
      </c>
    </row>
    <row r="535" spans="1:65" s="13" customFormat="1">
      <c r="B535" s="151"/>
      <c r="D535" s="145" t="s">
        <v>136</v>
      </c>
      <c r="E535" s="152" t="s">
        <v>3</v>
      </c>
      <c r="F535" s="153" t="s">
        <v>916</v>
      </c>
      <c r="H535" s="154">
        <v>14.233000000000001</v>
      </c>
      <c r="L535" s="151"/>
      <c r="M535" s="155"/>
      <c r="N535" s="156"/>
      <c r="O535" s="156"/>
      <c r="P535" s="156"/>
      <c r="Q535" s="156"/>
      <c r="R535" s="156"/>
      <c r="S535" s="156"/>
      <c r="T535" s="157"/>
      <c r="AT535" s="152" t="s">
        <v>136</v>
      </c>
      <c r="AU535" s="152" t="s">
        <v>77</v>
      </c>
      <c r="AV535" s="13" t="s">
        <v>77</v>
      </c>
      <c r="AW535" s="13" t="s">
        <v>30</v>
      </c>
      <c r="AX535" s="13" t="s">
        <v>70</v>
      </c>
      <c r="AY535" s="152" t="s">
        <v>130</v>
      </c>
    </row>
    <row r="536" spans="1:65" s="13" customFormat="1">
      <c r="B536" s="151"/>
      <c r="D536" s="145" t="s">
        <v>136</v>
      </c>
      <c r="E536" s="152" t="s">
        <v>3</v>
      </c>
      <c r="F536" s="153" t="s">
        <v>917</v>
      </c>
      <c r="H536" s="154">
        <v>2.5790000000000002</v>
      </c>
      <c r="L536" s="151"/>
      <c r="M536" s="155"/>
      <c r="N536" s="156"/>
      <c r="O536" s="156"/>
      <c r="P536" s="156"/>
      <c r="Q536" s="156"/>
      <c r="R536" s="156"/>
      <c r="S536" s="156"/>
      <c r="T536" s="157"/>
      <c r="AT536" s="152" t="s">
        <v>136</v>
      </c>
      <c r="AU536" s="152" t="s">
        <v>77</v>
      </c>
      <c r="AV536" s="13" t="s">
        <v>77</v>
      </c>
      <c r="AW536" s="13" t="s">
        <v>30</v>
      </c>
      <c r="AX536" s="13" t="s">
        <v>70</v>
      </c>
      <c r="AY536" s="152" t="s">
        <v>130</v>
      </c>
    </row>
    <row r="537" spans="1:65" s="13" customFormat="1">
      <c r="B537" s="151"/>
      <c r="D537" s="145" t="s">
        <v>136</v>
      </c>
      <c r="E537" s="152" t="s">
        <v>3</v>
      </c>
      <c r="F537" s="153" t="s">
        <v>918</v>
      </c>
      <c r="H537" s="154">
        <v>0.309</v>
      </c>
      <c r="L537" s="151"/>
      <c r="M537" s="155"/>
      <c r="N537" s="156"/>
      <c r="O537" s="156"/>
      <c r="P537" s="156"/>
      <c r="Q537" s="156"/>
      <c r="R537" s="156"/>
      <c r="S537" s="156"/>
      <c r="T537" s="157"/>
      <c r="AT537" s="152" t="s">
        <v>136</v>
      </c>
      <c r="AU537" s="152" t="s">
        <v>77</v>
      </c>
      <c r="AV537" s="13" t="s">
        <v>77</v>
      </c>
      <c r="AW537" s="13" t="s">
        <v>30</v>
      </c>
      <c r="AX537" s="13" t="s">
        <v>70</v>
      </c>
      <c r="AY537" s="152" t="s">
        <v>130</v>
      </c>
    </row>
    <row r="538" spans="1:65" s="14" customFormat="1">
      <c r="B538" s="158"/>
      <c r="D538" s="145" t="s">
        <v>136</v>
      </c>
      <c r="E538" s="159" t="s">
        <v>3</v>
      </c>
      <c r="F538" s="160" t="s">
        <v>138</v>
      </c>
      <c r="H538" s="161">
        <v>18.073</v>
      </c>
      <c r="L538" s="158"/>
      <c r="M538" s="162"/>
      <c r="N538" s="163"/>
      <c r="O538" s="163"/>
      <c r="P538" s="163"/>
      <c r="Q538" s="163"/>
      <c r="R538" s="163"/>
      <c r="S538" s="163"/>
      <c r="T538" s="164"/>
      <c r="AT538" s="159" t="s">
        <v>136</v>
      </c>
      <c r="AU538" s="159" t="s">
        <v>77</v>
      </c>
      <c r="AV538" s="14" t="s">
        <v>135</v>
      </c>
      <c r="AW538" s="14" t="s">
        <v>30</v>
      </c>
      <c r="AX538" s="14" t="s">
        <v>75</v>
      </c>
      <c r="AY538" s="159" t="s">
        <v>130</v>
      </c>
    </row>
    <row r="539" spans="1:65" s="2" customFormat="1" ht="21.75" customHeight="1">
      <c r="A539" s="296"/>
      <c r="B539" s="131"/>
      <c r="C539" s="132">
        <v>90</v>
      </c>
      <c r="D539" s="132" t="s">
        <v>132</v>
      </c>
      <c r="E539" s="133" t="s">
        <v>919</v>
      </c>
      <c r="F539" s="134" t="s">
        <v>920</v>
      </c>
      <c r="G539" s="135" t="s">
        <v>167</v>
      </c>
      <c r="H539" s="136">
        <v>344.476</v>
      </c>
      <c r="I539" s="137"/>
      <c r="J539" s="137">
        <f>ROUND(I539*H539,2)</f>
        <v>0</v>
      </c>
      <c r="K539" s="134" t="s">
        <v>134</v>
      </c>
      <c r="L539" s="31"/>
      <c r="M539" s="138" t="s">
        <v>3</v>
      </c>
      <c r="N539" s="139" t="s">
        <v>41</v>
      </c>
      <c r="O539" s="140">
        <v>9.7000000000000003E-2</v>
      </c>
      <c r="P539" s="140">
        <f>O539*H539</f>
        <v>33.414172000000001</v>
      </c>
      <c r="Q539" s="140">
        <v>0</v>
      </c>
      <c r="R539" s="140">
        <f>Q539*H539</f>
        <v>0</v>
      </c>
      <c r="S539" s="140">
        <v>0</v>
      </c>
      <c r="T539" s="141">
        <f>S539*H539</f>
        <v>0</v>
      </c>
      <c r="U539" s="296"/>
      <c r="V539" s="296"/>
      <c r="W539" s="296"/>
      <c r="X539" s="296"/>
      <c r="Y539" s="296"/>
      <c r="Z539" s="296"/>
      <c r="AA539" s="296"/>
      <c r="AB539" s="296"/>
      <c r="AC539" s="296"/>
      <c r="AD539" s="296"/>
      <c r="AE539" s="296"/>
      <c r="AR539" s="142" t="s">
        <v>135</v>
      </c>
      <c r="AT539" s="142" t="s">
        <v>132</v>
      </c>
      <c r="AU539" s="142" t="s">
        <v>77</v>
      </c>
      <c r="AY539" s="18" t="s">
        <v>130</v>
      </c>
      <c r="BE539" s="143">
        <f>IF(N539="základní",J539,0)</f>
        <v>0</v>
      </c>
      <c r="BF539" s="143">
        <f>IF(N539="snížená",J539,0)</f>
        <v>0</v>
      </c>
      <c r="BG539" s="143">
        <f>IF(N539="zákl. přenesená",J539,0)</f>
        <v>0</v>
      </c>
      <c r="BH539" s="143">
        <f>IF(N539="sníž. přenesená",J539,0)</f>
        <v>0</v>
      </c>
      <c r="BI539" s="143">
        <f>IF(N539="nulová",J539,0)</f>
        <v>0</v>
      </c>
      <c r="BJ539" s="18" t="s">
        <v>75</v>
      </c>
      <c r="BK539" s="143">
        <f>ROUND(I539*H539,2)</f>
        <v>0</v>
      </c>
      <c r="BL539" s="18" t="s">
        <v>135</v>
      </c>
      <c r="BM539" s="142" t="s">
        <v>921</v>
      </c>
    </row>
    <row r="540" spans="1:65" s="12" customFormat="1">
      <c r="B540" s="144"/>
      <c r="D540" s="145" t="s">
        <v>136</v>
      </c>
      <c r="E540" s="146" t="s">
        <v>3</v>
      </c>
      <c r="F540" s="147" t="s">
        <v>922</v>
      </c>
      <c r="H540" s="146" t="s">
        <v>3</v>
      </c>
      <c r="L540" s="144"/>
      <c r="M540" s="148"/>
      <c r="N540" s="149"/>
      <c r="O540" s="149"/>
      <c r="P540" s="149"/>
      <c r="Q540" s="149"/>
      <c r="R540" s="149"/>
      <c r="S540" s="149"/>
      <c r="T540" s="150"/>
      <c r="AT540" s="146" t="s">
        <v>136</v>
      </c>
      <c r="AU540" s="146" t="s">
        <v>77</v>
      </c>
      <c r="AV540" s="12" t="s">
        <v>75</v>
      </c>
      <c r="AW540" s="12" t="s">
        <v>30</v>
      </c>
      <c r="AX540" s="12" t="s">
        <v>70</v>
      </c>
      <c r="AY540" s="146" t="s">
        <v>130</v>
      </c>
    </row>
    <row r="541" spans="1:65" s="12" customFormat="1">
      <c r="B541" s="144"/>
      <c r="D541" s="145" t="s">
        <v>136</v>
      </c>
      <c r="E541" s="146" t="s">
        <v>3</v>
      </c>
      <c r="F541" s="147" t="s">
        <v>923</v>
      </c>
      <c r="H541" s="146" t="s">
        <v>3</v>
      </c>
      <c r="L541" s="144"/>
      <c r="M541" s="148"/>
      <c r="N541" s="149"/>
      <c r="O541" s="149"/>
      <c r="P541" s="149"/>
      <c r="Q541" s="149"/>
      <c r="R541" s="149"/>
      <c r="S541" s="149"/>
      <c r="T541" s="150"/>
      <c r="AT541" s="146" t="s">
        <v>136</v>
      </c>
      <c r="AU541" s="146" t="s">
        <v>77</v>
      </c>
      <c r="AV541" s="12" t="s">
        <v>75</v>
      </c>
      <c r="AW541" s="12" t="s">
        <v>30</v>
      </c>
      <c r="AX541" s="12" t="s">
        <v>70</v>
      </c>
      <c r="AY541" s="146" t="s">
        <v>130</v>
      </c>
    </row>
    <row r="542" spans="1:65" s="13" customFormat="1" ht="22.5">
      <c r="B542" s="151"/>
      <c r="D542" s="145" t="s">
        <v>136</v>
      </c>
      <c r="E542" s="152" t="s">
        <v>3</v>
      </c>
      <c r="F542" s="153" t="s">
        <v>924</v>
      </c>
      <c r="H542" s="154">
        <v>27.92</v>
      </c>
      <c r="L542" s="151"/>
      <c r="M542" s="155"/>
      <c r="N542" s="156"/>
      <c r="O542" s="156"/>
      <c r="P542" s="156"/>
      <c r="Q542" s="156"/>
      <c r="R542" s="156"/>
      <c r="S542" s="156"/>
      <c r="T542" s="157"/>
      <c r="AT542" s="152" t="s">
        <v>136</v>
      </c>
      <c r="AU542" s="152" t="s">
        <v>77</v>
      </c>
      <c r="AV542" s="13" t="s">
        <v>77</v>
      </c>
      <c r="AW542" s="13" t="s">
        <v>30</v>
      </c>
      <c r="AX542" s="13" t="s">
        <v>70</v>
      </c>
      <c r="AY542" s="152" t="s">
        <v>130</v>
      </c>
    </row>
    <row r="543" spans="1:65" s="13" customFormat="1">
      <c r="B543" s="151"/>
      <c r="D543" s="145" t="s">
        <v>136</v>
      </c>
      <c r="E543" s="152" t="s">
        <v>3</v>
      </c>
      <c r="F543" s="153" t="s">
        <v>925</v>
      </c>
      <c r="H543" s="154">
        <v>54.7</v>
      </c>
      <c r="L543" s="151"/>
      <c r="M543" s="155"/>
      <c r="N543" s="156"/>
      <c r="O543" s="156"/>
      <c r="P543" s="156"/>
      <c r="Q543" s="156"/>
      <c r="R543" s="156"/>
      <c r="S543" s="156"/>
      <c r="T543" s="157"/>
      <c r="AT543" s="152" t="s">
        <v>136</v>
      </c>
      <c r="AU543" s="152" t="s">
        <v>77</v>
      </c>
      <c r="AV543" s="13" t="s">
        <v>77</v>
      </c>
      <c r="AW543" s="13" t="s">
        <v>30</v>
      </c>
      <c r="AX543" s="13" t="s">
        <v>70</v>
      </c>
      <c r="AY543" s="152" t="s">
        <v>130</v>
      </c>
    </row>
    <row r="544" spans="1:65" s="13" customFormat="1">
      <c r="B544" s="151"/>
      <c r="D544" s="145" t="s">
        <v>136</v>
      </c>
      <c r="E544" s="152" t="s">
        <v>3</v>
      </c>
      <c r="F544" s="153" t="s">
        <v>926</v>
      </c>
      <c r="H544" s="154">
        <v>129.5</v>
      </c>
      <c r="L544" s="151"/>
      <c r="M544" s="155"/>
      <c r="N544" s="156"/>
      <c r="O544" s="156"/>
      <c r="P544" s="156"/>
      <c r="Q544" s="156"/>
      <c r="R544" s="156"/>
      <c r="S544" s="156"/>
      <c r="T544" s="157"/>
      <c r="AT544" s="152" t="s">
        <v>136</v>
      </c>
      <c r="AU544" s="152" t="s">
        <v>77</v>
      </c>
      <c r="AV544" s="13" t="s">
        <v>77</v>
      </c>
      <c r="AW544" s="13" t="s">
        <v>30</v>
      </c>
      <c r="AX544" s="13" t="s">
        <v>70</v>
      </c>
      <c r="AY544" s="152" t="s">
        <v>130</v>
      </c>
    </row>
    <row r="545" spans="1:65" s="13" customFormat="1">
      <c r="B545" s="151"/>
      <c r="D545" s="145" t="s">
        <v>136</v>
      </c>
      <c r="E545" s="152" t="s">
        <v>3</v>
      </c>
      <c r="F545" s="153" t="s">
        <v>927</v>
      </c>
      <c r="H545" s="154">
        <v>109.75</v>
      </c>
      <c r="L545" s="151"/>
      <c r="M545" s="155"/>
      <c r="N545" s="156"/>
      <c r="O545" s="156"/>
      <c r="P545" s="156"/>
      <c r="Q545" s="156"/>
      <c r="R545" s="156"/>
      <c r="S545" s="156"/>
      <c r="T545" s="157"/>
      <c r="AT545" s="152" t="s">
        <v>136</v>
      </c>
      <c r="AU545" s="152" t="s">
        <v>77</v>
      </c>
      <c r="AV545" s="13" t="s">
        <v>77</v>
      </c>
      <c r="AW545" s="13" t="s">
        <v>30</v>
      </c>
      <c r="AX545" s="13" t="s">
        <v>70</v>
      </c>
      <c r="AY545" s="152" t="s">
        <v>130</v>
      </c>
    </row>
    <row r="546" spans="1:65" s="15" customFormat="1">
      <c r="B546" s="189"/>
      <c r="D546" s="145" t="s">
        <v>136</v>
      </c>
      <c r="E546" s="190" t="s">
        <v>3</v>
      </c>
      <c r="F546" s="191" t="s">
        <v>928</v>
      </c>
      <c r="H546" s="192">
        <v>321.87</v>
      </c>
      <c r="L546" s="189"/>
      <c r="M546" s="193"/>
      <c r="N546" s="194"/>
      <c r="O546" s="194"/>
      <c r="P546" s="194"/>
      <c r="Q546" s="194"/>
      <c r="R546" s="194"/>
      <c r="S546" s="194"/>
      <c r="T546" s="195"/>
      <c r="AT546" s="190" t="s">
        <v>136</v>
      </c>
      <c r="AU546" s="190" t="s">
        <v>77</v>
      </c>
      <c r="AV546" s="15" t="s">
        <v>141</v>
      </c>
      <c r="AW546" s="15" t="s">
        <v>30</v>
      </c>
      <c r="AX546" s="15" t="s">
        <v>70</v>
      </c>
      <c r="AY546" s="190" t="s">
        <v>130</v>
      </c>
    </row>
    <row r="547" spans="1:65" s="12" customFormat="1">
      <c r="B547" s="144"/>
      <c r="D547" s="145" t="s">
        <v>136</v>
      </c>
      <c r="E547" s="146" t="s">
        <v>3</v>
      </c>
      <c r="F547" s="147" t="s">
        <v>929</v>
      </c>
      <c r="H547" s="146" t="s">
        <v>3</v>
      </c>
      <c r="L547" s="144"/>
      <c r="M547" s="148"/>
      <c r="N547" s="149"/>
      <c r="O547" s="149"/>
      <c r="P547" s="149"/>
      <c r="Q547" s="149"/>
      <c r="R547" s="149"/>
      <c r="S547" s="149"/>
      <c r="T547" s="150"/>
      <c r="AT547" s="146" t="s">
        <v>136</v>
      </c>
      <c r="AU547" s="146" t="s">
        <v>77</v>
      </c>
      <c r="AV547" s="12" t="s">
        <v>75</v>
      </c>
      <c r="AW547" s="12" t="s">
        <v>30</v>
      </c>
      <c r="AX547" s="12" t="s">
        <v>70</v>
      </c>
      <c r="AY547" s="146" t="s">
        <v>130</v>
      </c>
    </row>
    <row r="548" spans="1:65" s="13" customFormat="1">
      <c r="B548" s="151"/>
      <c r="D548" s="145" t="s">
        <v>136</v>
      </c>
      <c r="E548" s="152" t="s">
        <v>3</v>
      </c>
      <c r="F548" s="153" t="s">
        <v>930</v>
      </c>
      <c r="H548" s="154">
        <v>9.6</v>
      </c>
      <c r="L548" s="151"/>
      <c r="M548" s="155"/>
      <c r="N548" s="156"/>
      <c r="O548" s="156"/>
      <c r="P548" s="156"/>
      <c r="Q548" s="156"/>
      <c r="R548" s="156"/>
      <c r="S548" s="156"/>
      <c r="T548" s="157"/>
      <c r="AT548" s="152" t="s">
        <v>136</v>
      </c>
      <c r="AU548" s="152" t="s">
        <v>77</v>
      </c>
      <c r="AV548" s="13" t="s">
        <v>77</v>
      </c>
      <c r="AW548" s="13" t="s">
        <v>30</v>
      </c>
      <c r="AX548" s="13" t="s">
        <v>70</v>
      </c>
      <c r="AY548" s="152" t="s">
        <v>130</v>
      </c>
    </row>
    <row r="549" spans="1:65" s="13" customFormat="1">
      <c r="B549" s="151"/>
      <c r="D549" s="145" t="s">
        <v>136</v>
      </c>
      <c r="E549" s="152" t="s">
        <v>3</v>
      </c>
      <c r="F549" s="153" t="s">
        <v>931</v>
      </c>
      <c r="H549" s="154">
        <v>13.006</v>
      </c>
      <c r="L549" s="151"/>
      <c r="M549" s="155"/>
      <c r="N549" s="156"/>
      <c r="O549" s="156"/>
      <c r="P549" s="156"/>
      <c r="Q549" s="156"/>
      <c r="R549" s="156"/>
      <c r="S549" s="156"/>
      <c r="T549" s="157"/>
      <c r="AT549" s="152" t="s">
        <v>136</v>
      </c>
      <c r="AU549" s="152" t="s">
        <v>77</v>
      </c>
      <c r="AV549" s="13" t="s">
        <v>77</v>
      </c>
      <c r="AW549" s="13" t="s">
        <v>30</v>
      </c>
      <c r="AX549" s="13" t="s">
        <v>70</v>
      </c>
      <c r="AY549" s="152" t="s">
        <v>130</v>
      </c>
    </row>
    <row r="550" spans="1:65" s="15" customFormat="1">
      <c r="B550" s="189"/>
      <c r="D550" s="145" t="s">
        <v>136</v>
      </c>
      <c r="E550" s="190" t="s">
        <v>3</v>
      </c>
      <c r="F550" s="191" t="s">
        <v>932</v>
      </c>
      <c r="H550" s="192">
        <v>22.606000000000002</v>
      </c>
      <c r="L550" s="189"/>
      <c r="M550" s="193"/>
      <c r="N550" s="194"/>
      <c r="O550" s="194"/>
      <c r="P550" s="194"/>
      <c r="Q550" s="194"/>
      <c r="R550" s="194"/>
      <c r="S550" s="194"/>
      <c r="T550" s="195"/>
      <c r="AT550" s="190" t="s">
        <v>136</v>
      </c>
      <c r="AU550" s="190" t="s">
        <v>77</v>
      </c>
      <c r="AV550" s="15" t="s">
        <v>141</v>
      </c>
      <c r="AW550" s="15" t="s">
        <v>30</v>
      </c>
      <c r="AX550" s="15" t="s">
        <v>70</v>
      </c>
      <c r="AY550" s="190" t="s">
        <v>130</v>
      </c>
    </row>
    <row r="551" spans="1:65" s="14" customFormat="1">
      <c r="B551" s="158"/>
      <c r="D551" s="145" t="s">
        <v>136</v>
      </c>
      <c r="E551" s="159" t="s">
        <v>3</v>
      </c>
      <c r="F551" s="160" t="s">
        <v>138</v>
      </c>
      <c r="H551" s="161">
        <v>344.476</v>
      </c>
      <c r="L551" s="158"/>
      <c r="M551" s="162"/>
      <c r="N551" s="163"/>
      <c r="O551" s="163"/>
      <c r="P551" s="163"/>
      <c r="Q551" s="163"/>
      <c r="R551" s="163"/>
      <c r="S551" s="163"/>
      <c r="T551" s="164"/>
      <c r="AT551" s="159" t="s">
        <v>136</v>
      </c>
      <c r="AU551" s="159" t="s">
        <v>77</v>
      </c>
      <c r="AV551" s="14" t="s">
        <v>135</v>
      </c>
      <c r="AW551" s="14" t="s">
        <v>30</v>
      </c>
      <c r="AX551" s="14" t="s">
        <v>75</v>
      </c>
      <c r="AY551" s="159" t="s">
        <v>130</v>
      </c>
    </row>
    <row r="552" spans="1:65" s="2" customFormat="1" ht="24">
      <c r="A552" s="296"/>
      <c r="B552" s="131"/>
      <c r="C552" s="132">
        <v>91</v>
      </c>
      <c r="D552" s="132" t="s">
        <v>132</v>
      </c>
      <c r="E552" s="133" t="s">
        <v>933</v>
      </c>
      <c r="F552" s="134" t="s">
        <v>934</v>
      </c>
      <c r="G552" s="135" t="s">
        <v>167</v>
      </c>
      <c r="H552" s="136">
        <v>344.476</v>
      </c>
      <c r="I552" s="137"/>
      <c r="J552" s="137">
        <f>ROUND(I552*H552,2)</f>
        <v>0</v>
      </c>
      <c r="K552" s="134" t="s">
        <v>134</v>
      </c>
      <c r="L552" s="31"/>
      <c r="M552" s="138" t="s">
        <v>3</v>
      </c>
      <c r="N552" s="139" t="s">
        <v>41</v>
      </c>
      <c r="O552" s="140">
        <v>6.8000000000000005E-2</v>
      </c>
      <c r="P552" s="140">
        <f>O552*H552</f>
        <v>23.424368000000001</v>
      </c>
      <c r="Q552" s="140">
        <v>5.0000000000000002E-5</v>
      </c>
      <c r="R552" s="140">
        <f>Q552*H552</f>
        <v>1.7223800000000001E-2</v>
      </c>
      <c r="S552" s="140">
        <v>0</v>
      </c>
      <c r="T552" s="141">
        <f>S552*H552</f>
        <v>0</v>
      </c>
      <c r="U552" s="296"/>
      <c r="V552" s="296"/>
      <c r="W552" s="296"/>
      <c r="X552" s="296"/>
      <c r="Y552" s="296"/>
      <c r="Z552" s="296"/>
      <c r="AA552" s="296"/>
      <c r="AB552" s="296"/>
      <c r="AC552" s="296"/>
      <c r="AD552" s="296"/>
      <c r="AE552" s="296"/>
      <c r="AR552" s="142" t="s">
        <v>135</v>
      </c>
      <c r="AT552" s="142" t="s">
        <v>132</v>
      </c>
      <c r="AU552" s="142" t="s">
        <v>77</v>
      </c>
      <c r="AY552" s="18" t="s">
        <v>130</v>
      </c>
      <c r="BE552" s="143">
        <f>IF(N552="základní",J552,0)</f>
        <v>0</v>
      </c>
      <c r="BF552" s="143">
        <f>IF(N552="snížená",J552,0)</f>
        <v>0</v>
      </c>
      <c r="BG552" s="143">
        <f>IF(N552="zákl. přenesená",J552,0)</f>
        <v>0</v>
      </c>
      <c r="BH552" s="143">
        <f>IF(N552="sníž. přenesená",J552,0)</f>
        <v>0</v>
      </c>
      <c r="BI552" s="143">
        <f>IF(N552="nulová",J552,0)</f>
        <v>0</v>
      </c>
      <c r="BJ552" s="18" t="s">
        <v>75</v>
      </c>
      <c r="BK552" s="143">
        <f>ROUND(I552*H552,2)</f>
        <v>0</v>
      </c>
      <c r="BL552" s="18" t="s">
        <v>135</v>
      </c>
      <c r="BM552" s="142" t="s">
        <v>935</v>
      </c>
    </row>
    <row r="553" spans="1:65" s="12" customFormat="1">
      <c r="B553" s="144"/>
      <c r="D553" s="145" t="s">
        <v>136</v>
      </c>
      <c r="E553" s="146" t="s">
        <v>3</v>
      </c>
      <c r="F553" s="147" t="s">
        <v>936</v>
      </c>
      <c r="H553" s="146" t="s">
        <v>3</v>
      </c>
      <c r="L553" s="144"/>
      <c r="M553" s="148"/>
      <c r="N553" s="149"/>
      <c r="O553" s="149"/>
      <c r="P553" s="149"/>
      <c r="Q553" s="149"/>
      <c r="R553" s="149"/>
      <c r="S553" s="149"/>
      <c r="T553" s="150"/>
      <c r="AT553" s="146" t="s">
        <v>136</v>
      </c>
      <c r="AU553" s="146" t="s">
        <v>77</v>
      </c>
      <c r="AV553" s="12" t="s">
        <v>75</v>
      </c>
      <c r="AW553" s="12" t="s">
        <v>30</v>
      </c>
      <c r="AX553" s="12" t="s">
        <v>70</v>
      </c>
      <c r="AY553" s="146" t="s">
        <v>130</v>
      </c>
    </row>
    <row r="554" spans="1:65" s="13" customFormat="1">
      <c r="B554" s="151"/>
      <c r="D554" s="145" t="s">
        <v>136</v>
      </c>
      <c r="E554" s="152" t="s">
        <v>3</v>
      </c>
      <c r="F554" s="153" t="s">
        <v>937</v>
      </c>
      <c r="H554" s="154">
        <v>344.476</v>
      </c>
      <c r="L554" s="151"/>
      <c r="M554" s="155"/>
      <c r="N554" s="156"/>
      <c r="O554" s="156"/>
      <c r="P554" s="156"/>
      <c r="Q554" s="156"/>
      <c r="R554" s="156"/>
      <c r="S554" s="156"/>
      <c r="T554" s="157"/>
      <c r="AT554" s="152" t="s">
        <v>136</v>
      </c>
      <c r="AU554" s="152" t="s">
        <v>77</v>
      </c>
      <c r="AV554" s="13" t="s">
        <v>77</v>
      </c>
      <c r="AW554" s="13" t="s">
        <v>30</v>
      </c>
      <c r="AX554" s="13" t="s">
        <v>75</v>
      </c>
      <c r="AY554" s="152" t="s">
        <v>130</v>
      </c>
    </row>
    <row r="555" spans="1:65" s="2" customFormat="1" ht="21.75" customHeight="1">
      <c r="A555" s="296"/>
      <c r="B555" s="131"/>
      <c r="C555" s="132">
        <v>92</v>
      </c>
      <c r="D555" s="132" t="s">
        <v>132</v>
      </c>
      <c r="E555" s="133" t="s">
        <v>938</v>
      </c>
      <c r="F555" s="134" t="s">
        <v>939</v>
      </c>
      <c r="G555" s="135" t="s">
        <v>167</v>
      </c>
      <c r="H555" s="136">
        <v>344.476</v>
      </c>
      <c r="I555" s="137"/>
      <c r="J555" s="137">
        <f>ROUND(I555*H555,2)</f>
        <v>0</v>
      </c>
      <c r="K555" s="134" t="s">
        <v>134</v>
      </c>
      <c r="L555" s="31"/>
      <c r="M555" s="138" t="s">
        <v>3</v>
      </c>
      <c r="N555" s="139" t="s">
        <v>41</v>
      </c>
      <c r="O555" s="140">
        <v>0.05</v>
      </c>
      <c r="P555" s="140">
        <f>O555*H555</f>
        <v>17.223800000000001</v>
      </c>
      <c r="Q555" s="140">
        <v>4.4999999999999999E-4</v>
      </c>
      <c r="R555" s="140">
        <f>Q555*H555</f>
        <v>0.15501419999999999</v>
      </c>
      <c r="S555" s="140">
        <v>0</v>
      </c>
      <c r="T555" s="141">
        <f>S555*H555</f>
        <v>0</v>
      </c>
      <c r="U555" s="296"/>
      <c r="V555" s="296"/>
      <c r="W555" s="296"/>
      <c r="X555" s="296"/>
      <c r="Y555" s="296"/>
      <c r="Z555" s="296"/>
      <c r="AA555" s="296"/>
      <c r="AB555" s="296"/>
      <c r="AC555" s="296"/>
      <c r="AD555" s="296"/>
      <c r="AE555" s="296"/>
      <c r="AR555" s="142" t="s">
        <v>135</v>
      </c>
      <c r="AT555" s="142" t="s">
        <v>132</v>
      </c>
      <c r="AU555" s="142" t="s">
        <v>77</v>
      </c>
      <c r="AY555" s="18" t="s">
        <v>130</v>
      </c>
      <c r="BE555" s="143">
        <f>IF(N555="základní",J555,0)</f>
        <v>0</v>
      </c>
      <c r="BF555" s="143">
        <f>IF(N555="snížená",J555,0)</f>
        <v>0</v>
      </c>
      <c r="BG555" s="143">
        <f>IF(N555="zákl. přenesená",J555,0)</f>
        <v>0</v>
      </c>
      <c r="BH555" s="143">
        <f>IF(N555="sníž. přenesená",J555,0)</f>
        <v>0</v>
      </c>
      <c r="BI555" s="143">
        <f>IF(N555="nulová",J555,0)</f>
        <v>0</v>
      </c>
      <c r="BJ555" s="18" t="s">
        <v>75</v>
      </c>
      <c r="BK555" s="143">
        <f>ROUND(I555*H555,2)</f>
        <v>0</v>
      </c>
      <c r="BL555" s="18" t="s">
        <v>135</v>
      </c>
      <c r="BM555" s="142" t="s">
        <v>940</v>
      </c>
    </row>
    <row r="556" spans="1:65" s="12" customFormat="1">
      <c r="B556" s="144"/>
      <c r="D556" s="145" t="s">
        <v>136</v>
      </c>
      <c r="E556" s="146" t="s">
        <v>3</v>
      </c>
      <c r="F556" s="147" t="s">
        <v>936</v>
      </c>
      <c r="H556" s="146" t="s">
        <v>3</v>
      </c>
      <c r="L556" s="144"/>
      <c r="M556" s="148"/>
      <c r="N556" s="149"/>
      <c r="O556" s="149"/>
      <c r="P556" s="149"/>
      <c r="Q556" s="149"/>
      <c r="R556" s="149"/>
      <c r="S556" s="149"/>
      <c r="T556" s="150"/>
      <c r="AT556" s="146" t="s">
        <v>136</v>
      </c>
      <c r="AU556" s="146" t="s">
        <v>77</v>
      </c>
      <c r="AV556" s="12" t="s">
        <v>75</v>
      </c>
      <c r="AW556" s="12" t="s">
        <v>30</v>
      </c>
      <c r="AX556" s="12" t="s">
        <v>70</v>
      </c>
      <c r="AY556" s="146" t="s">
        <v>130</v>
      </c>
    </row>
    <row r="557" spans="1:65" s="13" customFormat="1">
      <c r="B557" s="151"/>
      <c r="D557" s="145" t="s">
        <v>136</v>
      </c>
      <c r="E557" s="152" t="s">
        <v>3</v>
      </c>
      <c r="F557" s="153" t="s">
        <v>937</v>
      </c>
      <c r="H557" s="154">
        <v>344.476</v>
      </c>
      <c r="L557" s="151"/>
      <c r="M557" s="155"/>
      <c r="N557" s="156"/>
      <c r="O557" s="156"/>
      <c r="P557" s="156"/>
      <c r="Q557" s="156"/>
      <c r="R557" s="156"/>
      <c r="S557" s="156"/>
      <c r="T557" s="157"/>
      <c r="AT557" s="152" t="s">
        <v>136</v>
      </c>
      <c r="AU557" s="152" t="s">
        <v>77</v>
      </c>
      <c r="AV557" s="13" t="s">
        <v>77</v>
      </c>
      <c r="AW557" s="13" t="s">
        <v>30</v>
      </c>
      <c r="AX557" s="13" t="s">
        <v>75</v>
      </c>
      <c r="AY557" s="152" t="s">
        <v>130</v>
      </c>
    </row>
    <row r="558" spans="1:65" s="2" customFormat="1" ht="16.5" customHeight="1">
      <c r="A558" s="296"/>
      <c r="B558" s="131"/>
      <c r="C558" s="132">
        <v>93</v>
      </c>
      <c r="D558" s="132" t="s">
        <v>132</v>
      </c>
      <c r="E558" s="133" t="s">
        <v>941</v>
      </c>
      <c r="F558" s="134" t="s">
        <v>942</v>
      </c>
      <c r="G558" s="135" t="s">
        <v>133</v>
      </c>
      <c r="H558" s="136">
        <v>1215.44</v>
      </c>
      <c r="I558" s="137"/>
      <c r="J558" s="137">
        <f>ROUND(I558*H558,2)</f>
        <v>0</v>
      </c>
      <c r="K558" s="134" t="s">
        <v>134</v>
      </c>
      <c r="L558" s="31"/>
      <c r="M558" s="138" t="s">
        <v>3</v>
      </c>
      <c r="N558" s="139" t="s">
        <v>41</v>
      </c>
      <c r="O558" s="140">
        <v>0.11</v>
      </c>
      <c r="P558" s="140">
        <f>O558*H558</f>
        <v>133.69840000000002</v>
      </c>
      <c r="Q558" s="140">
        <v>2.9E-4</v>
      </c>
      <c r="R558" s="140">
        <f>Q558*H558</f>
        <v>0.3524776</v>
      </c>
      <c r="S558" s="140">
        <v>0</v>
      </c>
      <c r="T558" s="141">
        <f>S558*H558</f>
        <v>0</v>
      </c>
      <c r="U558" s="296"/>
      <c r="V558" s="296"/>
      <c r="W558" s="296"/>
      <c r="X558" s="296"/>
      <c r="Y558" s="296"/>
      <c r="Z558" s="296"/>
      <c r="AA558" s="296"/>
      <c r="AB558" s="296"/>
      <c r="AC558" s="296"/>
      <c r="AD558" s="296"/>
      <c r="AE558" s="296"/>
      <c r="AR558" s="142" t="s">
        <v>135</v>
      </c>
      <c r="AT558" s="142" t="s">
        <v>132</v>
      </c>
      <c r="AU558" s="142" t="s">
        <v>77</v>
      </c>
      <c r="AY558" s="18" t="s">
        <v>130</v>
      </c>
      <c r="BE558" s="143">
        <f>IF(N558="základní",J558,0)</f>
        <v>0</v>
      </c>
      <c r="BF558" s="143">
        <f>IF(N558="snížená",J558,0)</f>
        <v>0</v>
      </c>
      <c r="BG558" s="143">
        <f>IF(N558="zákl. přenesená",J558,0)</f>
        <v>0</v>
      </c>
      <c r="BH558" s="143">
        <f>IF(N558="sníž. přenesená",J558,0)</f>
        <v>0</v>
      </c>
      <c r="BI558" s="143">
        <f>IF(N558="nulová",J558,0)</f>
        <v>0</v>
      </c>
      <c r="BJ558" s="18" t="s">
        <v>75</v>
      </c>
      <c r="BK558" s="143">
        <f>ROUND(I558*H558,2)</f>
        <v>0</v>
      </c>
      <c r="BL558" s="18" t="s">
        <v>135</v>
      </c>
      <c r="BM558" s="142" t="s">
        <v>943</v>
      </c>
    </row>
    <row r="559" spans="1:65" s="12" customFormat="1">
      <c r="B559" s="144"/>
      <c r="D559" s="145" t="s">
        <v>136</v>
      </c>
      <c r="E559" s="146" t="s">
        <v>3</v>
      </c>
      <c r="F559" s="147" t="s">
        <v>624</v>
      </c>
      <c r="H559" s="146" t="s">
        <v>3</v>
      </c>
      <c r="L559" s="144"/>
      <c r="M559" s="148"/>
      <c r="N559" s="149"/>
      <c r="O559" s="149"/>
      <c r="P559" s="149"/>
      <c r="Q559" s="149"/>
      <c r="R559" s="149"/>
      <c r="S559" s="149"/>
      <c r="T559" s="150"/>
      <c r="AT559" s="146" t="s">
        <v>136</v>
      </c>
      <c r="AU559" s="146" t="s">
        <v>77</v>
      </c>
      <c r="AV559" s="12" t="s">
        <v>75</v>
      </c>
      <c r="AW559" s="12" t="s">
        <v>30</v>
      </c>
      <c r="AX559" s="12" t="s">
        <v>70</v>
      </c>
      <c r="AY559" s="146" t="s">
        <v>130</v>
      </c>
    </row>
    <row r="560" spans="1:65" s="12" customFormat="1">
      <c r="B560" s="144"/>
      <c r="D560" s="145" t="s">
        <v>136</v>
      </c>
      <c r="E560" s="146" t="s">
        <v>3</v>
      </c>
      <c r="F560" s="147" t="s">
        <v>235</v>
      </c>
      <c r="H560" s="146" t="s">
        <v>3</v>
      </c>
      <c r="L560" s="144"/>
      <c r="M560" s="148"/>
      <c r="N560" s="149"/>
      <c r="O560" s="149"/>
      <c r="P560" s="149"/>
      <c r="Q560" s="149"/>
      <c r="R560" s="149"/>
      <c r="S560" s="149"/>
      <c r="T560" s="150"/>
      <c r="AT560" s="146" t="s">
        <v>136</v>
      </c>
      <c r="AU560" s="146" t="s">
        <v>77</v>
      </c>
      <c r="AV560" s="12" t="s">
        <v>75</v>
      </c>
      <c r="AW560" s="12" t="s">
        <v>30</v>
      </c>
      <c r="AX560" s="12" t="s">
        <v>70</v>
      </c>
      <c r="AY560" s="146" t="s">
        <v>130</v>
      </c>
    </row>
    <row r="561" spans="1:65" s="12" customFormat="1">
      <c r="B561" s="144"/>
      <c r="D561" s="145" t="s">
        <v>136</v>
      </c>
      <c r="E561" s="146" t="s">
        <v>3</v>
      </c>
      <c r="F561" s="147" t="s">
        <v>625</v>
      </c>
      <c r="H561" s="146" t="s">
        <v>3</v>
      </c>
      <c r="L561" s="144"/>
      <c r="M561" s="148"/>
      <c r="N561" s="149"/>
      <c r="O561" s="149"/>
      <c r="P561" s="149"/>
      <c r="Q561" s="149"/>
      <c r="R561" s="149"/>
      <c r="S561" s="149"/>
      <c r="T561" s="150"/>
      <c r="AT561" s="146" t="s">
        <v>136</v>
      </c>
      <c r="AU561" s="146" t="s">
        <v>77</v>
      </c>
      <c r="AV561" s="12" t="s">
        <v>75</v>
      </c>
      <c r="AW561" s="12" t="s">
        <v>30</v>
      </c>
      <c r="AX561" s="12" t="s">
        <v>70</v>
      </c>
      <c r="AY561" s="146" t="s">
        <v>130</v>
      </c>
    </row>
    <row r="562" spans="1:65" s="13" customFormat="1">
      <c r="B562" s="151"/>
      <c r="D562" s="145" t="s">
        <v>136</v>
      </c>
      <c r="E562" s="152" t="s">
        <v>3</v>
      </c>
      <c r="F562" s="153" t="s">
        <v>555</v>
      </c>
      <c r="H562" s="154">
        <v>415.31</v>
      </c>
      <c r="L562" s="151"/>
      <c r="M562" s="155"/>
      <c r="N562" s="156"/>
      <c r="O562" s="156"/>
      <c r="P562" s="156"/>
      <c r="Q562" s="156"/>
      <c r="R562" s="156"/>
      <c r="S562" s="156"/>
      <c r="T562" s="157"/>
      <c r="AT562" s="152" t="s">
        <v>136</v>
      </c>
      <c r="AU562" s="152" t="s">
        <v>77</v>
      </c>
      <c r="AV562" s="13" t="s">
        <v>77</v>
      </c>
      <c r="AW562" s="13" t="s">
        <v>30</v>
      </c>
      <c r="AX562" s="13" t="s">
        <v>70</v>
      </c>
      <c r="AY562" s="152" t="s">
        <v>130</v>
      </c>
    </row>
    <row r="563" spans="1:65" s="13" customFormat="1">
      <c r="B563" s="151"/>
      <c r="D563" s="145" t="s">
        <v>136</v>
      </c>
      <c r="E563" s="152" t="s">
        <v>3</v>
      </c>
      <c r="F563" s="153" t="s">
        <v>577</v>
      </c>
      <c r="H563" s="154">
        <v>5.2</v>
      </c>
      <c r="L563" s="151"/>
      <c r="M563" s="155"/>
      <c r="N563" s="156"/>
      <c r="O563" s="156"/>
      <c r="P563" s="156"/>
      <c r="Q563" s="156"/>
      <c r="R563" s="156"/>
      <c r="S563" s="156"/>
      <c r="T563" s="157"/>
      <c r="AT563" s="152" t="s">
        <v>136</v>
      </c>
      <c r="AU563" s="152" t="s">
        <v>77</v>
      </c>
      <c r="AV563" s="13" t="s">
        <v>77</v>
      </c>
      <c r="AW563" s="13" t="s">
        <v>30</v>
      </c>
      <c r="AX563" s="13" t="s">
        <v>70</v>
      </c>
      <c r="AY563" s="152" t="s">
        <v>130</v>
      </c>
    </row>
    <row r="564" spans="1:65" s="15" customFormat="1">
      <c r="B564" s="189"/>
      <c r="D564" s="145" t="s">
        <v>136</v>
      </c>
      <c r="E564" s="190" t="s">
        <v>3</v>
      </c>
      <c r="F564" s="191" t="s">
        <v>715</v>
      </c>
      <c r="H564" s="192">
        <v>420.51</v>
      </c>
      <c r="L564" s="189"/>
      <c r="M564" s="193"/>
      <c r="N564" s="194"/>
      <c r="O564" s="194"/>
      <c r="P564" s="194"/>
      <c r="Q564" s="194"/>
      <c r="R564" s="194"/>
      <c r="S564" s="194"/>
      <c r="T564" s="195"/>
      <c r="AT564" s="190" t="s">
        <v>136</v>
      </c>
      <c r="AU564" s="190" t="s">
        <v>77</v>
      </c>
      <c r="AV564" s="15" t="s">
        <v>141</v>
      </c>
      <c r="AW564" s="15" t="s">
        <v>30</v>
      </c>
      <c r="AX564" s="15" t="s">
        <v>70</v>
      </c>
      <c r="AY564" s="190" t="s">
        <v>130</v>
      </c>
    </row>
    <row r="565" spans="1:65" s="13" customFormat="1">
      <c r="B565" s="151"/>
      <c r="D565" s="145" t="s">
        <v>136</v>
      </c>
      <c r="E565" s="152" t="s">
        <v>3</v>
      </c>
      <c r="F565" s="153" t="s">
        <v>561</v>
      </c>
      <c r="H565" s="154">
        <v>560.49</v>
      </c>
      <c r="L565" s="151"/>
      <c r="M565" s="155"/>
      <c r="N565" s="156"/>
      <c r="O565" s="156"/>
      <c r="P565" s="156"/>
      <c r="Q565" s="156"/>
      <c r="R565" s="156"/>
      <c r="S565" s="156"/>
      <c r="T565" s="157"/>
      <c r="AT565" s="152" t="s">
        <v>136</v>
      </c>
      <c r="AU565" s="152" t="s">
        <v>77</v>
      </c>
      <c r="AV565" s="13" t="s">
        <v>77</v>
      </c>
      <c r="AW565" s="13" t="s">
        <v>30</v>
      </c>
      <c r="AX565" s="13" t="s">
        <v>70</v>
      </c>
      <c r="AY565" s="152" t="s">
        <v>130</v>
      </c>
    </row>
    <row r="566" spans="1:65" s="13" customFormat="1">
      <c r="B566" s="151"/>
      <c r="D566" s="145" t="s">
        <v>136</v>
      </c>
      <c r="E566" s="152" t="s">
        <v>3</v>
      </c>
      <c r="F566" s="153" t="s">
        <v>580</v>
      </c>
      <c r="H566" s="154">
        <v>5.77</v>
      </c>
      <c r="L566" s="151"/>
      <c r="M566" s="155"/>
      <c r="N566" s="156"/>
      <c r="O566" s="156"/>
      <c r="P566" s="156"/>
      <c r="Q566" s="156"/>
      <c r="R566" s="156"/>
      <c r="S566" s="156"/>
      <c r="T566" s="157"/>
      <c r="AT566" s="152" t="s">
        <v>136</v>
      </c>
      <c r="AU566" s="152" t="s">
        <v>77</v>
      </c>
      <c r="AV566" s="13" t="s">
        <v>77</v>
      </c>
      <c r="AW566" s="13" t="s">
        <v>30</v>
      </c>
      <c r="AX566" s="13" t="s">
        <v>70</v>
      </c>
      <c r="AY566" s="152" t="s">
        <v>130</v>
      </c>
    </row>
    <row r="567" spans="1:65" s="15" customFormat="1">
      <c r="B567" s="189"/>
      <c r="D567" s="145" t="s">
        <v>136</v>
      </c>
      <c r="E567" s="190" t="s">
        <v>3</v>
      </c>
      <c r="F567" s="191" t="s">
        <v>699</v>
      </c>
      <c r="H567" s="192">
        <v>566.26</v>
      </c>
      <c r="L567" s="189"/>
      <c r="M567" s="193"/>
      <c r="N567" s="194"/>
      <c r="O567" s="194"/>
      <c r="P567" s="194"/>
      <c r="Q567" s="194"/>
      <c r="R567" s="194"/>
      <c r="S567" s="194"/>
      <c r="T567" s="195"/>
      <c r="AT567" s="190" t="s">
        <v>136</v>
      </c>
      <c r="AU567" s="190" t="s">
        <v>77</v>
      </c>
      <c r="AV567" s="15" t="s">
        <v>141</v>
      </c>
      <c r="AW567" s="15" t="s">
        <v>30</v>
      </c>
      <c r="AX567" s="15" t="s">
        <v>70</v>
      </c>
      <c r="AY567" s="190" t="s">
        <v>130</v>
      </c>
    </row>
    <row r="568" spans="1:65" s="13" customFormat="1">
      <c r="B568" s="151"/>
      <c r="D568" s="145" t="s">
        <v>136</v>
      </c>
      <c r="E568" s="152" t="s">
        <v>3</v>
      </c>
      <c r="F568" s="153" t="s">
        <v>564</v>
      </c>
      <c r="H568" s="154">
        <v>42.21</v>
      </c>
      <c r="L568" s="151"/>
      <c r="M568" s="155"/>
      <c r="N568" s="156"/>
      <c r="O568" s="156"/>
      <c r="P568" s="156"/>
      <c r="Q568" s="156"/>
      <c r="R568" s="156"/>
      <c r="S568" s="156"/>
      <c r="T568" s="157"/>
      <c r="AT568" s="152" t="s">
        <v>136</v>
      </c>
      <c r="AU568" s="152" t="s">
        <v>77</v>
      </c>
      <c r="AV568" s="13" t="s">
        <v>77</v>
      </c>
      <c r="AW568" s="13" t="s">
        <v>30</v>
      </c>
      <c r="AX568" s="13" t="s">
        <v>70</v>
      </c>
      <c r="AY568" s="152" t="s">
        <v>130</v>
      </c>
    </row>
    <row r="569" spans="1:65" s="15" customFormat="1">
      <c r="B569" s="189"/>
      <c r="D569" s="145" t="s">
        <v>136</v>
      </c>
      <c r="E569" s="190" t="s">
        <v>3</v>
      </c>
      <c r="F569" s="191" t="s">
        <v>700</v>
      </c>
      <c r="H569" s="192">
        <v>42.21</v>
      </c>
      <c r="L569" s="189"/>
      <c r="M569" s="193"/>
      <c r="N569" s="194"/>
      <c r="O569" s="194"/>
      <c r="P569" s="194"/>
      <c r="Q569" s="194"/>
      <c r="R569" s="194"/>
      <c r="S569" s="194"/>
      <c r="T569" s="195"/>
      <c r="AT569" s="190" t="s">
        <v>136</v>
      </c>
      <c r="AU569" s="190" t="s">
        <v>77</v>
      </c>
      <c r="AV569" s="15" t="s">
        <v>141</v>
      </c>
      <c r="AW569" s="15" t="s">
        <v>30</v>
      </c>
      <c r="AX569" s="15" t="s">
        <v>70</v>
      </c>
      <c r="AY569" s="190" t="s">
        <v>130</v>
      </c>
    </row>
    <row r="570" spans="1:65" s="13" customFormat="1">
      <c r="B570" s="151"/>
      <c r="D570" s="145" t="s">
        <v>136</v>
      </c>
      <c r="E570" s="152" t="s">
        <v>3</v>
      </c>
      <c r="F570" s="153" t="s">
        <v>567</v>
      </c>
      <c r="H570" s="154">
        <v>149.19</v>
      </c>
      <c r="L570" s="151"/>
      <c r="M570" s="155"/>
      <c r="N570" s="156"/>
      <c r="O570" s="156"/>
      <c r="P570" s="156"/>
      <c r="Q570" s="156"/>
      <c r="R570" s="156"/>
      <c r="S570" s="156"/>
      <c r="T570" s="157"/>
      <c r="AT570" s="152" t="s">
        <v>136</v>
      </c>
      <c r="AU570" s="152" t="s">
        <v>77</v>
      </c>
      <c r="AV570" s="13" t="s">
        <v>77</v>
      </c>
      <c r="AW570" s="13" t="s">
        <v>30</v>
      </c>
      <c r="AX570" s="13" t="s">
        <v>70</v>
      </c>
      <c r="AY570" s="152" t="s">
        <v>130</v>
      </c>
    </row>
    <row r="571" spans="1:65" s="13" customFormat="1">
      <c r="B571" s="151"/>
      <c r="D571" s="145" t="s">
        <v>136</v>
      </c>
      <c r="E571" s="152" t="s">
        <v>3</v>
      </c>
      <c r="F571" s="153" t="s">
        <v>574</v>
      </c>
      <c r="H571" s="154">
        <v>37.270000000000003</v>
      </c>
      <c r="L571" s="151"/>
      <c r="M571" s="155"/>
      <c r="N571" s="156"/>
      <c r="O571" s="156"/>
      <c r="P571" s="156"/>
      <c r="Q571" s="156"/>
      <c r="R571" s="156"/>
      <c r="S571" s="156"/>
      <c r="T571" s="157"/>
      <c r="AT571" s="152" t="s">
        <v>136</v>
      </c>
      <c r="AU571" s="152" t="s">
        <v>77</v>
      </c>
      <c r="AV571" s="13" t="s">
        <v>77</v>
      </c>
      <c r="AW571" s="13" t="s">
        <v>30</v>
      </c>
      <c r="AX571" s="13" t="s">
        <v>70</v>
      </c>
      <c r="AY571" s="152" t="s">
        <v>130</v>
      </c>
    </row>
    <row r="572" spans="1:65" s="15" customFormat="1">
      <c r="B572" s="189"/>
      <c r="D572" s="145" t="s">
        <v>136</v>
      </c>
      <c r="E572" s="190" t="s">
        <v>3</v>
      </c>
      <c r="F572" s="191" t="s">
        <v>606</v>
      </c>
      <c r="H572" s="192">
        <v>186.46</v>
      </c>
      <c r="L572" s="189"/>
      <c r="M572" s="193"/>
      <c r="N572" s="194"/>
      <c r="O572" s="194"/>
      <c r="P572" s="194"/>
      <c r="Q572" s="194"/>
      <c r="R572" s="194"/>
      <c r="S572" s="194"/>
      <c r="T572" s="195"/>
      <c r="AT572" s="190" t="s">
        <v>136</v>
      </c>
      <c r="AU572" s="190" t="s">
        <v>77</v>
      </c>
      <c r="AV572" s="15" t="s">
        <v>141</v>
      </c>
      <c r="AW572" s="15" t="s">
        <v>30</v>
      </c>
      <c r="AX572" s="15" t="s">
        <v>70</v>
      </c>
      <c r="AY572" s="190" t="s">
        <v>130</v>
      </c>
    </row>
    <row r="573" spans="1:65" s="14" customFormat="1">
      <c r="B573" s="158"/>
      <c r="D573" s="145" t="s">
        <v>136</v>
      </c>
      <c r="E573" s="159" t="s">
        <v>3</v>
      </c>
      <c r="F573" s="160" t="s">
        <v>138</v>
      </c>
      <c r="H573" s="161">
        <v>1215.44</v>
      </c>
      <c r="L573" s="158"/>
      <c r="M573" s="162"/>
      <c r="N573" s="163"/>
      <c r="O573" s="163"/>
      <c r="P573" s="163"/>
      <c r="Q573" s="163"/>
      <c r="R573" s="163"/>
      <c r="S573" s="163"/>
      <c r="T573" s="164"/>
      <c r="AT573" s="159" t="s">
        <v>136</v>
      </c>
      <c r="AU573" s="159" t="s">
        <v>77</v>
      </c>
      <c r="AV573" s="14" t="s">
        <v>135</v>
      </c>
      <c r="AW573" s="14" t="s">
        <v>30</v>
      </c>
      <c r="AX573" s="14" t="s">
        <v>75</v>
      </c>
      <c r="AY573" s="159" t="s">
        <v>130</v>
      </c>
    </row>
    <row r="574" spans="1:65" s="2" customFormat="1" ht="16.5" customHeight="1">
      <c r="A574" s="296"/>
      <c r="B574" s="131"/>
      <c r="C574" s="132">
        <v>94</v>
      </c>
      <c r="D574" s="132" t="s">
        <v>132</v>
      </c>
      <c r="E574" s="133" t="s">
        <v>944</v>
      </c>
      <c r="F574" s="134" t="s">
        <v>945</v>
      </c>
      <c r="G574" s="135" t="s">
        <v>133</v>
      </c>
      <c r="H574" s="136">
        <v>811.06</v>
      </c>
      <c r="I574" s="137"/>
      <c r="J574" s="137">
        <f>ROUND(I574*H574,2)</f>
        <v>0</v>
      </c>
      <c r="K574" s="134" t="s">
        <v>134</v>
      </c>
      <c r="L574" s="31"/>
      <c r="M574" s="138" t="s">
        <v>3</v>
      </c>
      <c r="N574" s="139" t="s">
        <v>41</v>
      </c>
      <c r="O574" s="140">
        <v>0.08</v>
      </c>
      <c r="P574" s="140">
        <f>O574*H574</f>
        <v>64.884799999999998</v>
      </c>
      <c r="Q574" s="140">
        <v>6.8999999999999997E-4</v>
      </c>
      <c r="R574" s="140">
        <f>Q574*H574</f>
        <v>0.55963139999999989</v>
      </c>
      <c r="S574" s="140">
        <v>0</v>
      </c>
      <c r="T574" s="141">
        <f>S574*H574</f>
        <v>0</v>
      </c>
      <c r="U574" s="296"/>
      <c r="V574" s="296"/>
      <c r="W574" s="296"/>
      <c r="X574" s="296"/>
      <c r="Y574" s="296"/>
      <c r="Z574" s="296"/>
      <c r="AA574" s="296"/>
      <c r="AB574" s="296"/>
      <c r="AC574" s="296"/>
      <c r="AD574" s="296"/>
      <c r="AE574" s="296"/>
      <c r="AR574" s="142" t="s">
        <v>135</v>
      </c>
      <c r="AT574" s="142" t="s">
        <v>132</v>
      </c>
      <c r="AU574" s="142" t="s">
        <v>77</v>
      </c>
      <c r="AY574" s="18" t="s">
        <v>130</v>
      </c>
      <c r="BE574" s="143">
        <f>IF(N574="základní",J574,0)</f>
        <v>0</v>
      </c>
      <c r="BF574" s="143">
        <f>IF(N574="snížená",J574,0)</f>
        <v>0</v>
      </c>
      <c r="BG574" s="143">
        <f>IF(N574="zákl. přenesená",J574,0)</f>
        <v>0</v>
      </c>
      <c r="BH574" s="143">
        <f>IF(N574="sníž. přenesená",J574,0)</f>
        <v>0</v>
      </c>
      <c r="BI574" s="143">
        <f>IF(N574="nulová",J574,0)</f>
        <v>0</v>
      </c>
      <c r="BJ574" s="18" t="s">
        <v>75</v>
      </c>
      <c r="BK574" s="143">
        <f>ROUND(I574*H574,2)</f>
        <v>0</v>
      </c>
      <c r="BL574" s="18" t="s">
        <v>135</v>
      </c>
      <c r="BM574" s="142" t="s">
        <v>946</v>
      </c>
    </row>
    <row r="575" spans="1:65" s="12" customFormat="1">
      <c r="B575" s="144"/>
      <c r="D575" s="145" t="s">
        <v>136</v>
      </c>
      <c r="E575" s="146" t="s">
        <v>3</v>
      </c>
      <c r="F575" s="147" t="s">
        <v>624</v>
      </c>
      <c r="H575" s="146" t="s">
        <v>3</v>
      </c>
      <c r="L575" s="144"/>
      <c r="M575" s="148"/>
      <c r="N575" s="149"/>
      <c r="O575" s="149"/>
      <c r="P575" s="149"/>
      <c r="Q575" s="149"/>
      <c r="R575" s="149"/>
      <c r="S575" s="149"/>
      <c r="T575" s="150"/>
      <c r="AT575" s="146" t="s">
        <v>136</v>
      </c>
      <c r="AU575" s="146" t="s">
        <v>77</v>
      </c>
      <c r="AV575" s="12" t="s">
        <v>75</v>
      </c>
      <c r="AW575" s="12" t="s">
        <v>30</v>
      </c>
      <c r="AX575" s="12" t="s">
        <v>70</v>
      </c>
      <c r="AY575" s="146" t="s">
        <v>130</v>
      </c>
    </row>
    <row r="576" spans="1:65" s="12" customFormat="1">
      <c r="B576" s="144"/>
      <c r="D576" s="145" t="s">
        <v>136</v>
      </c>
      <c r="E576" s="146" t="s">
        <v>3</v>
      </c>
      <c r="F576" s="147" t="s">
        <v>235</v>
      </c>
      <c r="H576" s="146" t="s">
        <v>3</v>
      </c>
      <c r="L576" s="144"/>
      <c r="M576" s="148"/>
      <c r="N576" s="149"/>
      <c r="O576" s="149"/>
      <c r="P576" s="149"/>
      <c r="Q576" s="149"/>
      <c r="R576" s="149"/>
      <c r="S576" s="149"/>
      <c r="T576" s="150"/>
      <c r="AT576" s="146" t="s">
        <v>136</v>
      </c>
      <c r="AU576" s="146" t="s">
        <v>77</v>
      </c>
      <c r="AV576" s="12" t="s">
        <v>75</v>
      </c>
      <c r="AW576" s="12" t="s">
        <v>30</v>
      </c>
      <c r="AX576" s="12" t="s">
        <v>70</v>
      </c>
      <c r="AY576" s="146" t="s">
        <v>130</v>
      </c>
    </row>
    <row r="577" spans="1:65" s="12" customFormat="1">
      <c r="B577" s="144"/>
      <c r="D577" s="145" t="s">
        <v>136</v>
      </c>
      <c r="E577" s="146" t="s">
        <v>3</v>
      </c>
      <c r="F577" s="147" t="s">
        <v>625</v>
      </c>
      <c r="H577" s="146" t="s">
        <v>3</v>
      </c>
      <c r="L577" s="144"/>
      <c r="M577" s="148"/>
      <c r="N577" s="149"/>
      <c r="O577" s="149"/>
      <c r="P577" s="149"/>
      <c r="Q577" s="149"/>
      <c r="R577" s="149"/>
      <c r="S577" s="149"/>
      <c r="T577" s="150"/>
      <c r="AT577" s="146" t="s">
        <v>136</v>
      </c>
      <c r="AU577" s="146" t="s">
        <v>77</v>
      </c>
      <c r="AV577" s="12" t="s">
        <v>75</v>
      </c>
      <c r="AW577" s="12" t="s">
        <v>30</v>
      </c>
      <c r="AX577" s="12" t="s">
        <v>70</v>
      </c>
      <c r="AY577" s="146" t="s">
        <v>130</v>
      </c>
    </row>
    <row r="578" spans="1:65" s="13" customFormat="1">
      <c r="B578" s="151"/>
      <c r="D578" s="145" t="s">
        <v>136</v>
      </c>
      <c r="E578" s="152" t="s">
        <v>3</v>
      </c>
      <c r="F578" s="153" t="s">
        <v>549</v>
      </c>
      <c r="H578" s="154">
        <v>794.79</v>
      </c>
      <c r="L578" s="151"/>
      <c r="M578" s="155"/>
      <c r="N578" s="156"/>
      <c r="O578" s="156"/>
      <c r="P578" s="156"/>
      <c r="Q578" s="156"/>
      <c r="R578" s="156"/>
      <c r="S578" s="156"/>
      <c r="T578" s="157"/>
      <c r="AT578" s="152" t="s">
        <v>136</v>
      </c>
      <c r="AU578" s="152" t="s">
        <v>77</v>
      </c>
      <c r="AV578" s="13" t="s">
        <v>77</v>
      </c>
      <c r="AW578" s="13" t="s">
        <v>30</v>
      </c>
      <c r="AX578" s="13" t="s">
        <v>70</v>
      </c>
      <c r="AY578" s="152" t="s">
        <v>130</v>
      </c>
    </row>
    <row r="579" spans="1:65" s="13" customFormat="1">
      <c r="B579" s="151"/>
      <c r="D579" s="145" t="s">
        <v>136</v>
      </c>
      <c r="E579" s="152" t="s">
        <v>3</v>
      </c>
      <c r="F579" s="153" t="s">
        <v>552</v>
      </c>
      <c r="H579" s="154">
        <v>16.27</v>
      </c>
      <c r="L579" s="151"/>
      <c r="M579" s="155"/>
      <c r="N579" s="156"/>
      <c r="O579" s="156"/>
      <c r="P579" s="156"/>
      <c r="Q579" s="156"/>
      <c r="R579" s="156"/>
      <c r="S579" s="156"/>
      <c r="T579" s="157"/>
      <c r="AT579" s="152" t="s">
        <v>136</v>
      </c>
      <c r="AU579" s="152" t="s">
        <v>77</v>
      </c>
      <c r="AV579" s="13" t="s">
        <v>77</v>
      </c>
      <c r="AW579" s="13" t="s">
        <v>30</v>
      </c>
      <c r="AX579" s="13" t="s">
        <v>70</v>
      </c>
      <c r="AY579" s="152" t="s">
        <v>130</v>
      </c>
    </row>
    <row r="580" spans="1:65" s="15" customFormat="1">
      <c r="B580" s="189"/>
      <c r="D580" s="145" t="s">
        <v>136</v>
      </c>
      <c r="E580" s="190" t="s">
        <v>3</v>
      </c>
      <c r="F580" s="191" t="s">
        <v>704</v>
      </c>
      <c r="H580" s="192">
        <v>811.06</v>
      </c>
      <c r="L580" s="189"/>
      <c r="M580" s="193"/>
      <c r="N580" s="194"/>
      <c r="O580" s="194"/>
      <c r="P580" s="194"/>
      <c r="Q580" s="194"/>
      <c r="R580" s="194"/>
      <c r="S580" s="194"/>
      <c r="T580" s="195"/>
      <c r="AT580" s="190" t="s">
        <v>136</v>
      </c>
      <c r="AU580" s="190" t="s">
        <v>77</v>
      </c>
      <c r="AV580" s="15" t="s">
        <v>141</v>
      </c>
      <c r="AW580" s="15" t="s">
        <v>30</v>
      </c>
      <c r="AX580" s="15" t="s">
        <v>70</v>
      </c>
      <c r="AY580" s="190" t="s">
        <v>130</v>
      </c>
    </row>
    <row r="581" spans="1:65" s="14" customFormat="1">
      <c r="B581" s="158"/>
      <c r="D581" s="145" t="s">
        <v>136</v>
      </c>
      <c r="E581" s="159" t="s">
        <v>3</v>
      </c>
      <c r="F581" s="160" t="s">
        <v>138</v>
      </c>
      <c r="H581" s="161">
        <v>811.06</v>
      </c>
      <c r="L581" s="158"/>
      <c r="M581" s="162"/>
      <c r="N581" s="163"/>
      <c r="O581" s="163"/>
      <c r="P581" s="163"/>
      <c r="Q581" s="163"/>
      <c r="R581" s="163"/>
      <c r="S581" s="163"/>
      <c r="T581" s="164"/>
      <c r="AT581" s="159" t="s">
        <v>136</v>
      </c>
      <c r="AU581" s="159" t="s">
        <v>77</v>
      </c>
      <c r="AV581" s="14" t="s">
        <v>135</v>
      </c>
      <c r="AW581" s="14" t="s">
        <v>30</v>
      </c>
      <c r="AX581" s="14" t="s">
        <v>75</v>
      </c>
      <c r="AY581" s="159" t="s">
        <v>130</v>
      </c>
    </row>
    <row r="582" spans="1:65" s="2" customFormat="1" ht="24">
      <c r="A582" s="296"/>
      <c r="B582" s="131"/>
      <c r="C582" s="132">
        <v>95</v>
      </c>
      <c r="D582" s="132" t="s">
        <v>132</v>
      </c>
      <c r="E582" s="133" t="s">
        <v>947</v>
      </c>
      <c r="F582" s="134" t="s">
        <v>948</v>
      </c>
      <c r="G582" s="135" t="s">
        <v>167</v>
      </c>
      <c r="H582" s="136">
        <v>24.15</v>
      </c>
      <c r="I582" s="137"/>
      <c r="J582" s="137">
        <f>ROUND(I582*H582,2)</f>
        <v>0</v>
      </c>
      <c r="K582" s="134" t="s">
        <v>134</v>
      </c>
      <c r="L582" s="31"/>
      <c r="M582" s="138" t="s">
        <v>3</v>
      </c>
      <c r="N582" s="139" t="s">
        <v>41</v>
      </c>
      <c r="O582" s="140">
        <v>6.7000000000000004E-2</v>
      </c>
      <c r="P582" s="140">
        <f>O582*H582</f>
        <v>1.61805</v>
      </c>
      <c r="Q582" s="140">
        <v>0</v>
      </c>
      <c r="R582" s="140">
        <f>Q582*H582</f>
        <v>0</v>
      </c>
      <c r="S582" s="140">
        <v>0</v>
      </c>
      <c r="T582" s="141">
        <f>S582*H582</f>
        <v>0</v>
      </c>
      <c r="U582" s="296"/>
      <c r="V582" s="296"/>
      <c r="W582" s="296"/>
      <c r="X582" s="296"/>
      <c r="Y582" s="296"/>
      <c r="Z582" s="296"/>
      <c r="AA582" s="296"/>
      <c r="AB582" s="296"/>
      <c r="AC582" s="296"/>
      <c r="AD582" s="296"/>
      <c r="AE582" s="296"/>
      <c r="AR582" s="142" t="s">
        <v>135</v>
      </c>
      <c r="AT582" s="142" t="s">
        <v>132</v>
      </c>
      <c r="AU582" s="142" t="s">
        <v>77</v>
      </c>
      <c r="AY582" s="18" t="s">
        <v>130</v>
      </c>
      <c r="BE582" s="143">
        <f>IF(N582="základní",J582,0)</f>
        <v>0</v>
      </c>
      <c r="BF582" s="143">
        <f>IF(N582="snížená",J582,0)</f>
        <v>0</v>
      </c>
      <c r="BG582" s="143">
        <f>IF(N582="zákl. přenesená",J582,0)</f>
        <v>0</v>
      </c>
      <c r="BH582" s="143">
        <f>IF(N582="sníž. přenesená",J582,0)</f>
        <v>0</v>
      </c>
      <c r="BI582" s="143">
        <f>IF(N582="nulová",J582,0)</f>
        <v>0</v>
      </c>
      <c r="BJ582" s="18" t="s">
        <v>75</v>
      </c>
      <c r="BK582" s="143">
        <f>ROUND(I582*H582,2)</f>
        <v>0</v>
      </c>
      <c r="BL582" s="18" t="s">
        <v>135</v>
      </c>
      <c r="BM582" s="142" t="s">
        <v>949</v>
      </c>
    </row>
    <row r="583" spans="1:65" s="12" customFormat="1">
      <c r="B583" s="144"/>
      <c r="D583" s="145" t="s">
        <v>136</v>
      </c>
      <c r="E583" s="146" t="s">
        <v>3</v>
      </c>
      <c r="F583" s="147" t="s">
        <v>613</v>
      </c>
      <c r="H583" s="146" t="s">
        <v>3</v>
      </c>
      <c r="L583" s="144"/>
      <c r="M583" s="148"/>
      <c r="N583" s="149"/>
      <c r="O583" s="149"/>
      <c r="P583" s="149"/>
      <c r="Q583" s="149"/>
      <c r="R583" s="149"/>
      <c r="S583" s="149"/>
      <c r="T583" s="150"/>
      <c r="AT583" s="146" t="s">
        <v>136</v>
      </c>
      <c r="AU583" s="146" t="s">
        <v>77</v>
      </c>
      <c r="AV583" s="12" t="s">
        <v>75</v>
      </c>
      <c r="AW583" s="12" t="s">
        <v>30</v>
      </c>
      <c r="AX583" s="12" t="s">
        <v>70</v>
      </c>
      <c r="AY583" s="146" t="s">
        <v>130</v>
      </c>
    </row>
    <row r="584" spans="1:65" s="13" customFormat="1">
      <c r="B584" s="151"/>
      <c r="D584" s="145" t="s">
        <v>136</v>
      </c>
      <c r="E584" s="152" t="s">
        <v>3</v>
      </c>
      <c r="F584" s="153" t="s">
        <v>950</v>
      </c>
      <c r="H584" s="154">
        <v>24.15</v>
      </c>
      <c r="L584" s="151"/>
      <c r="M584" s="155"/>
      <c r="N584" s="156"/>
      <c r="O584" s="156"/>
      <c r="P584" s="156"/>
      <c r="Q584" s="156"/>
      <c r="R584" s="156"/>
      <c r="S584" s="156"/>
      <c r="T584" s="157"/>
      <c r="AT584" s="152" t="s">
        <v>136</v>
      </c>
      <c r="AU584" s="152" t="s">
        <v>77</v>
      </c>
      <c r="AV584" s="13" t="s">
        <v>77</v>
      </c>
      <c r="AW584" s="13" t="s">
        <v>30</v>
      </c>
      <c r="AX584" s="13" t="s">
        <v>70</v>
      </c>
      <c r="AY584" s="152" t="s">
        <v>130</v>
      </c>
    </row>
    <row r="585" spans="1:65" s="14" customFormat="1">
      <c r="B585" s="158"/>
      <c r="D585" s="145" t="s">
        <v>136</v>
      </c>
      <c r="E585" s="159" t="s">
        <v>3</v>
      </c>
      <c r="F585" s="160" t="s">
        <v>138</v>
      </c>
      <c r="H585" s="161">
        <v>24.15</v>
      </c>
      <c r="L585" s="158"/>
      <c r="M585" s="162"/>
      <c r="N585" s="163"/>
      <c r="O585" s="163"/>
      <c r="P585" s="163"/>
      <c r="Q585" s="163"/>
      <c r="R585" s="163"/>
      <c r="S585" s="163"/>
      <c r="T585" s="164"/>
      <c r="AT585" s="159" t="s">
        <v>136</v>
      </c>
      <c r="AU585" s="159" t="s">
        <v>77</v>
      </c>
      <c r="AV585" s="14" t="s">
        <v>135</v>
      </c>
      <c r="AW585" s="14" t="s">
        <v>30</v>
      </c>
      <c r="AX585" s="14" t="s">
        <v>75</v>
      </c>
      <c r="AY585" s="159" t="s">
        <v>130</v>
      </c>
    </row>
    <row r="586" spans="1:65" s="2" customFormat="1" ht="24">
      <c r="A586" s="296"/>
      <c r="B586" s="131"/>
      <c r="C586" s="132">
        <v>96</v>
      </c>
      <c r="D586" s="132" t="s">
        <v>132</v>
      </c>
      <c r="E586" s="133" t="s">
        <v>951</v>
      </c>
      <c r="F586" s="134" t="s">
        <v>952</v>
      </c>
      <c r="G586" s="135" t="s">
        <v>167</v>
      </c>
      <c r="H586" s="136">
        <v>23.15</v>
      </c>
      <c r="I586" s="137"/>
      <c r="J586" s="137">
        <f>ROUND(I586*H586,2)</f>
        <v>0</v>
      </c>
      <c r="K586" s="134" t="s">
        <v>134</v>
      </c>
      <c r="L586" s="31"/>
      <c r="M586" s="138" t="s">
        <v>3</v>
      </c>
      <c r="N586" s="139" t="s">
        <v>41</v>
      </c>
      <c r="O586" s="140">
        <v>9.2999999999999999E-2</v>
      </c>
      <c r="P586" s="140">
        <f>O586*H586</f>
        <v>2.1529499999999997</v>
      </c>
      <c r="Q586" s="140">
        <v>0</v>
      </c>
      <c r="R586" s="140">
        <f>Q586*H586</f>
        <v>0</v>
      </c>
      <c r="S586" s="140">
        <v>0</v>
      </c>
      <c r="T586" s="141">
        <f>S586*H586</f>
        <v>0</v>
      </c>
      <c r="U586" s="296"/>
      <c r="V586" s="296"/>
      <c r="W586" s="296"/>
      <c r="X586" s="296"/>
      <c r="Y586" s="296"/>
      <c r="Z586" s="296"/>
      <c r="AA586" s="296"/>
      <c r="AB586" s="296"/>
      <c r="AC586" s="296"/>
      <c r="AD586" s="296"/>
      <c r="AE586" s="296"/>
      <c r="AR586" s="142" t="s">
        <v>135</v>
      </c>
      <c r="AT586" s="142" t="s">
        <v>132</v>
      </c>
      <c r="AU586" s="142" t="s">
        <v>77</v>
      </c>
      <c r="AY586" s="18" t="s">
        <v>130</v>
      </c>
      <c r="BE586" s="143">
        <f>IF(N586="základní",J586,0)</f>
        <v>0</v>
      </c>
      <c r="BF586" s="143">
        <f>IF(N586="snížená",J586,0)</f>
        <v>0</v>
      </c>
      <c r="BG586" s="143">
        <f>IF(N586="zákl. přenesená",J586,0)</f>
        <v>0</v>
      </c>
      <c r="BH586" s="143">
        <f>IF(N586="sníž. přenesená",J586,0)</f>
        <v>0</v>
      </c>
      <c r="BI586" s="143">
        <f>IF(N586="nulová",J586,0)</f>
        <v>0</v>
      </c>
      <c r="BJ586" s="18" t="s">
        <v>75</v>
      </c>
      <c r="BK586" s="143">
        <f>ROUND(I586*H586,2)</f>
        <v>0</v>
      </c>
      <c r="BL586" s="18" t="s">
        <v>135</v>
      </c>
      <c r="BM586" s="142" t="s">
        <v>953</v>
      </c>
    </row>
    <row r="587" spans="1:65" s="12" customFormat="1">
      <c r="B587" s="144"/>
      <c r="D587" s="145" t="s">
        <v>136</v>
      </c>
      <c r="E587" s="146" t="s">
        <v>3</v>
      </c>
      <c r="F587" s="147" t="s">
        <v>613</v>
      </c>
      <c r="H587" s="146" t="s">
        <v>3</v>
      </c>
      <c r="L587" s="144"/>
      <c r="M587" s="148"/>
      <c r="N587" s="149"/>
      <c r="O587" s="149"/>
      <c r="P587" s="149"/>
      <c r="Q587" s="149"/>
      <c r="R587" s="149"/>
      <c r="S587" s="149"/>
      <c r="T587" s="150"/>
      <c r="AT587" s="146" t="s">
        <v>136</v>
      </c>
      <c r="AU587" s="146" t="s">
        <v>77</v>
      </c>
      <c r="AV587" s="12" t="s">
        <v>75</v>
      </c>
      <c r="AW587" s="12" t="s">
        <v>30</v>
      </c>
      <c r="AX587" s="12" t="s">
        <v>70</v>
      </c>
      <c r="AY587" s="146" t="s">
        <v>130</v>
      </c>
    </row>
    <row r="588" spans="1:65" s="13" customFormat="1">
      <c r="B588" s="151"/>
      <c r="D588" s="145" t="s">
        <v>136</v>
      </c>
      <c r="E588" s="152" t="s">
        <v>3</v>
      </c>
      <c r="F588" s="153" t="s">
        <v>954</v>
      </c>
      <c r="H588" s="154">
        <v>23.15</v>
      </c>
      <c r="L588" s="151"/>
      <c r="M588" s="155"/>
      <c r="N588" s="156"/>
      <c r="O588" s="156"/>
      <c r="P588" s="156"/>
      <c r="Q588" s="156"/>
      <c r="R588" s="156"/>
      <c r="S588" s="156"/>
      <c r="T588" s="157"/>
      <c r="AT588" s="152" t="s">
        <v>136</v>
      </c>
      <c r="AU588" s="152" t="s">
        <v>77</v>
      </c>
      <c r="AV588" s="13" t="s">
        <v>77</v>
      </c>
      <c r="AW588" s="13" t="s">
        <v>30</v>
      </c>
      <c r="AX588" s="13" t="s">
        <v>70</v>
      </c>
      <c r="AY588" s="152" t="s">
        <v>130</v>
      </c>
    </row>
    <row r="589" spans="1:65" s="14" customFormat="1">
      <c r="B589" s="158"/>
      <c r="D589" s="145" t="s">
        <v>136</v>
      </c>
      <c r="E589" s="159" t="s">
        <v>3</v>
      </c>
      <c r="F589" s="160" t="s">
        <v>138</v>
      </c>
      <c r="H589" s="161">
        <v>23.15</v>
      </c>
      <c r="L589" s="158"/>
      <c r="M589" s="162"/>
      <c r="N589" s="163"/>
      <c r="O589" s="163"/>
      <c r="P589" s="163"/>
      <c r="Q589" s="163"/>
      <c r="R589" s="163"/>
      <c r="S589" s="163"/>
      <c r="T589" s="164"/>
      <c r="AT589" s="159" t="s">
        <v>136</v>
      </c>
      <c r="AU589" s="159" t="s">
        <v>77</v>
      </c>
      <c r="AV589" s="14" t="s">
        <v>135</v>
      </c>
      <c r="AW589" s="14" t="s">
        <v>30</v>
      </c>
      <c r="AX589" s="14" t="s">
        <v>75</v>
      </c>
      <c r="AY589" s="159" t="s">
        <v>130</v>
      </c>
    </row>
    <row r="590" spans="1:65" s="2" customFormat="1" ht="33" customHeight="1">
      <c r="A590" s="296"/>
      <c r="B590" s="131"/>
      <c r="C590" s="132">
        <v>97</v>
      </c>
      <c r="D590" s="132" t="s">
        <v>132</v>
      </c>
      <c r="E590" s="133" t="s">
        <v>955</v>
      </c>
      <c r="F590" s="134" t="s">
        <v>956</v>
      </c>
      <c r="G590" s="135" t="s">
        <v>167</v>
      </c>
      <c r="H590" s="136">
        <v>24.15</v>
      </c>
      <c r="I590" s="137"/>
      <c r="J590" s="137">
        <f>ROUND(I590*H590,2)</f>
        <v>0</v>
      </c>
      <c r="K590" s="134" t="s">
        <v>134</v>
      </c>
      <c r="L590" s="31"/>
      <c r="M590" s="138" t="s">
        <v>3</v>
      </c>
      <c r="N590" s="139" t="s">
        <v>41</v>
      </c>
      <c r="O590" s="140">
        <v>0.186</v>
      </c>
      <c r="P590" s="140">
        <f>O590*H590</f>
        <v>4.4918999999999993</v>
      </c>
      <c r="Q590" s="140">
        <v>6.0999999999999997E-4</v>
      </c>
      <c r="R590" s="140">
        <f>Q590*H590</f>
        <v>1.4731499999999998E-2</v>
      </c>
      <c r="S590" s="140">
        <v>0</v>
      </c>
      <c r="T590" s="141">
        <f>S590*H590</f>
        <v>0</v>
      </c>
      <c r="U590" s="296"/>
      <c r="V590" s="296"/>
      <c r="W590" s="296"/>
      <c r="X590" s="296"/>
      <c r="Y590" s="296"/>
      <c r="Z590" s="296"/>
      <c r="AA590" s="296"/>
      <c r="AB590" s="296"/>
      <c r="AC590" s="296"/>
      <c r="AD590" s="296"/>
      <c r="AE590" s="296"/>
      <c r="AR590" s="142" t="s">
        <v>135</v>
      </c>
      <c r="AT590" s="142" t="s">
        <v>132</v>
      </c>
      <c r="AU590" s="142" t="s">
        <v>77</v>
      </c>
      <c r="AY590" s="18" t="s">
        <v>130</v>
      </c>
      <c r="BE590" s="143">
        <f>IF(N590="základní",J590,0)</f>
        <v>0</v>
      </c>
      <c r="BF590" s="143">
        <f>IF(N590="snížená",J590,0)</f>
        <v>0</v>
      </c>
      <c r="BG590" s="143">
        <f>IF(N590="zákl. přenesená",J590,0)</f>
        <v>0</v>
      </c>
      <c r="BH590" s="143">
        <f>IF(N590="sníž. přenesená",J590,0)</f>
        <v>0</v>
      </c>
      <c r="BI590" s="143">
        <f>IF(N590="nulová",J590,0)</f>
        <v>0</v>
      </c>
      <c r="BJ590" s="18" t="s">
        <v>75</v>
      </c>
      <c r="BK590" s="143">
        <f>ROUND(I590*H590,2)</f>
        <v>0</v>
      </c>
      <c r="BL590" s="18" t="s">
        <v>135</v>
      </c>
      <c r="BM590" s="142" t="s">
        <v>957</v>
      </c>
    </row>
    <row r="591" spans="1:65" s="12" customFormat="1">
      <c r="B591" s="144"/>
      <c r="D591" s="145" t="s">
        <v>136</v>
      </c>
      <c r="E591" s="146" t="s">
        <v>3</v>
      </c>
      <c r="F591" s="147" t="s">
        <v>613</v>
      </c>
      <c r="H591" s="146" t="s">
        <v>3</v>
      </c>
      <c r="L591" s="144"/>
      <c r="M591" s="148"/>
      <c r="N591" s="149"/>
      <c r="O591" s="149"/>
      <c r="P591" s="149"/>
      <c r="Q591" s="149"/>
      <c r="R591" s="149"/>
      <c r="S591" s="149"/>
      <c r="T591" s="150"/>
      <c r="AT591" s="146" t="s">
        <v>136</v>
      </c>
      <c r="AU591" s="146" t="s">
        <v>77</v>
      </c>
      <c r="AV591" s="12" t="s">
        <v>75</v>
      </c>
      <c r="AW591" s="12" t="s">
        <v>30</v>
      </c>
      <c r="AX591" s="12" t="s">
        <v>70</v>
      </c>
      <c r="AY591" s="146" t="s">
        <v>130</v>
      </c>
    </row>
    <row r="592" spans="1:65" s="13" customFormat="1">
      <c r="B592" s="151"/>
      <c r="D592" s="145" t="s">
        <v>136</v>
      </c>
      <c r="E592" s="152" t="s">
        <v>3</v>
      </c>
      <c r="F592" s="153" t="s">
        <v>950</v>
      </c>
      <c r="H592" s="154">
        <v>24.15</v>
      </c>
      <c r="L592" s="151"/>
      <c r="M592" s="155"/>
      <c r="N592" s="156"/>
      <c r="O592" s="156"/>
      <c r="P592" s="156"/>
      <c r="Q592" s="156"/>
      <c r="R592" s="156"/>
      <c r="S592" s="156"/>
      <c r="T592" s="157"/>
      <c r="AT592" s="152" t="s">
        <v>136</v>
      </c>
      <c r="AU592" s="152" t="s">
        <v>77</v>
      </c>
      <c r="AV592" s="13" t="s">
        <v>77</v>
      </c>
      <c r="AW592" s="13" t="s">
        <v>30</v>
      </c>
      <c r="AX592" s="13" t="s">
        <v>70</v>
      </c>
      <c r="AY592" s="152" t="s">
        <v>130</v>
      </c>
    </row>
    <row r="593" spans="1:65" s="14" customFormat="1">
      <c r="B593" s="158"/>
      <c r="D593" s="145" t="s">
        <v>136</v>
      </c>
      <c r="E593" s="159" t="s">
        <v>3</v>
      </c>
      <c r="F593" s="160" t="s">
        <v>138</v>
      </c>
      <c r="H593" s="161">
        <v>24.15</v>
      </c>
      <c r="L593" s="158"/>
      <c r="M593" s="162"/>
      <c r="N593" s="163"/>
      <c r="O593" s="163"/>
      <c r="P593" s="163"/>
      <c r="Q593" s="163"/>
      <c r="R593" s="163"/>
      <c r="S593" s="163"/>
      <c r="T593" s="164"/>
      <c r="AT593" s="159" t="s">
        <v>136</v>
      </c>
      <c r="AU593" s="159" t="s">
        <v>77</v>
      </c>
      <c r="AV593" s="14" t="s">
        <v>135</v>
      </c>
      <c r="AW593" s="14" t="s">
        <v>30</v>
      </c>
      <c r="AX593" s="14" t="s">
        <v>75</v>
      </c>
      <c r="AY593" s="159" t="s">
        <v>130</v>
      </c>
    </row>
    <row r="594" spans="1:65" s="2" customFormat="1" ht="16.5" customHeight="1">
      <c r="A594" s="296"/>
      <c r="B594" s="131"/>
      <c r="C594" s="132">
        <v>98</v>
      </c>
      <c r="D594" s="132" t="s">
        <v>132</v>
      </c>
      <c r="E594" s="133" t="s">
        <v>958</v>
      </c>
      <c r="F594" s="134" t="s">
        <v>959</v>
      </c>
      <c r="G594" s="135" t="s">
        <v>167</v>
      </c>
      <c r="H594" s="136">
        <v>24.15</v>
      </c>
      <c r="I594" s="137"/>
      <c r="J594" s="137">
        <f>ROUND(I594*H594,2)</f>
        <v>0</v>
      </c>
      <c r="K594" s="134" t="s">
        <v>134</v>
      </c>
      <c r="L594" s="31"/>
      <c r="M594" s="138" t="s">
        <v>3</v>
      </c>
      <c r="N594" s="139" t="s">
        <v>41</v>
      </c>
      <c r="O594" s="140">
        <v>0.155</v>
      </c>
      <c r="P594" s="140">
        <f>O594*H594</f>
        <v>3.7432499999999997</v>
      </c>
      <c r="Q594" s="140">
        <v>0</v>
      </c>
      <c r="R594" s="140">
        <f>Q594*H594</f>
        <v>0</v>
      </c>
      <c r="S594" s="140">
        <v>0</v>
      </c>
      <c r="T594" s="141">
        <f>S594*H594</f>
        <v>0</v>
      </c>
      <c r="U594" s="296"/>
      <c r="V594" s="296"/>
      <c r="W594" s="296"/>
      <c r="X594" s="296"/>
      <c r="Y594" s="296"/>
      <c r="Z594" s="296"/>
      <c r="AA594" s="296"/>
      <c r="AB594" s="296"/>
      <c r="AC594" s="296"/>
      <c r="AD594" s="296"/>
      <c r="AE594" s="296"/>
      <c r="AR594" s="142" t="s">
        <v>135</v>
      </c>
      <c r="AT594" s="142" t="s">
        <v>132</v>
      </c>
      <c r="AU594" s="142" t="s">
        <v>77</v>
      </c>
      <c r="AY594" s="18" t="s">
        <v>130</v>
      </c>
      <c r="BE594" s="143">
        <f>IF(N594="základní",J594,0)</f>
        <v>0</v>
      </c>
      <c r="BF594" s="143">
        <f>IF(N594="snížená",J594,0)</f>
        <v>0</v>
      </c>
      <c r="BG594" s="143">
        <f>IF(N594="zákl. přenesená",J594,0)</f>
        <v>0</v>
      </c>
      <c r="BH594" s="143">
        <f>IF(N594="sníž. přenesená",J594,0)</f>
        <v>0</v>
      </c>
      <c r="BI594" s="143">
        <f>IF(N594="nulová",J594,0)</f>
        <v>0</v>
      </c>
      <c r="BJ594" s="18" t="s">
        <v>75</v>
      </c>
      <c r="BK594" s="143">
        <f>ROUND(I594*H594,2)</f>
        <v>0</v>
      </c>
      <c r="BL594" s="18" t="s">
        <v>135</v>
      </c>
      <c r="BM594" s="142" t="s">
        <v>960</v>
      </c>
    </row>
    <row r="595" spans="1:65" s="12" customFormat="1">
      <c r="B595" s="144"/>
      <c r="D595" s="145" t="s">
        <v>136</v>
      </c>
      <c r="E595" s="146" t="s">
        <v>3</v>
      </c>
      <c r="F595" s="147" t="s">
        <v>613</v>
      </c>
      <c r="H595" s="146" t="s">
        <v>3</v>
      </c>
      <c r="L595" s="144"/>
      <c r="M595" s="148"/>
      <c r="N595" s="149"/>
      <c r="O595" s="149"/>
      <c r="P595" s="149"/>
      <c r="Q595" s="149"/>
      <c r="R595" s="149"/>
      <c r="S595" s="149"/>
      <c r="T595" s="150"/>
      <c r="AT595" s="146" t="s">
        <v>136</v>
      </c>
      <c r="AU595" s="146" t="s">
        <v>77</v>
      </c>
      <c r="AV595" s="12" t="s">
        <v>75</v>
      </c>
      <c r="AW595" s="12" t="s">
        <v>30</v>
      </c>
      <c r="AX595" s="12" t="s">
        <v>70</v>
      </c>
      <c r="AY595" s="146" t="s">
        <v>130</v>
      </c>
    </row>
    <row r="596" spans="1:65" s="13" customFormat="1">
      <c r="B596" s="151"/>
      <c r="D596" s="145" t="s">
        <v>136</v>
      </c>
      <c r="E596" s="152" t="s">
        <v>3</v>
      </c>
      <c r="F596" s="153" t="s">
        <v>950</v>
      </c>
      <c r="H596" s="154">
        <v>24.15</v>
      </c>
      <c r="L596" s="151"/>
      <c r="M596" s="155"/>
      <c r="N596" s="156"/>
      <c r="O596" s="156"/>
      <c r="P596" s="156"/>
      <c r="Q596" s="156"/>
      <c r="R596" s="156"/>
      <c r="S596" s="156"/>
      <c r="T596" s="157"/>
      <c r="AT596" s="152" t="s">
        <v>136</v>
      </c>
      <c r="AU596" s="152" t="s">
        <v>77</v>
      </c>
      <c r="AV596" s="13" t="s">
        <v>77</v>
      </c>
      <c r="AW596" s="13" t="s">
        <v>30</v>
      </c>
      <c r="AX596" s="13" t="s">
        <v>70</v>
      </c>
      <c r="AY596" s="152" t="s">
        <v>130</v>
      </c>
    </row>
    <row r="597" spans="1:65" s="14" customFormat="1">
      <c r="B597" s="158"/>
      <c r="D597" s="145" t="s">
        <v>136</v>
      </c>
      <c r="E597" s="159" t="s">
        <v>3</v>
      </c>
      <c r="F597" s="160" t="s">
        <v>138</v>
      </c>
      <c r="H597" s="161">
        <v>24.15</v>
      </c>
      <c r="L597" s="158"/>
      <c r="M597" s="162"/>
      <c r="N597" s="163"/>
      <c r="O597" s="163"/>
      <c r="P597" s="163"/>
      <c r="Q597" s="163"/>
      <c r="R597" s="163"/>
      <c r="S597" s="163"/>
      <c r="T597" s="164"/>
      <c r="AT597" s="159" t="s">
        <v>136</v>
      </c>
      <c r="AU597" s="159" t="s">
        <v>77</v>
      </c>
      <c r="AV597" s="14" t="s">
        <v>135</v>
      </c>
      <c r="AW597" s="14" t="s">
        <v>30</v>
      </c>
      <c r="AX597" s="14" t="s">
        <v>75</v>
      </c>
      <c r="AY597" s="159" t="s">
        <v>130</v>
      </c>
    </row>
    <row r="598" spans="1:65" s="2" customFormat="1" ht="16.5" customHeight="1">
      <c r="A598" s="296"/>
      <c r="B598" s="131"/>
      <c r="C598" s="132">
        <v>99</v>
      </c>
      <c r="D598" s="132" t="s">
        <v>132</v>
      </c>
      <c r="E598" s="133" t="s">
        <v>961</v>
      </c>
      <c r="F598" s="134" t="s">
        <v>962</v>
      </c>
      <c r="G598" s="135" t="s">
        <v>167</v>
      </c>
      <c r="H598" s="136">
        <v>23.15</v>
      </c>
      <c r="I598" s="137"/>
      <c r="J598" s="137">
        <f>ROUND(I598*H598,2)</f>
        <v>0</v>
      </c>
      <c r="K598" s="134" t="s">
        <v>134</v>
      </c>
      <c r="L598" s="31"/>
      <c r="M598" s="138" t="s">
        <v>3</v>
      </c>
      <c r="N598" s="139" t="s">
        <v>41</v>
      </c>
      <c r="O598" s="140">
        <v>0.19600000000000001</v>
      </c>
      <c r="P598" s="140">
        <f>O598*H598</f>
        <v>4.5373999999999999</v>
      </c>
      <c r="Q598" s="140">
        <v>0</v>
      </c>
      <c r="R598" s="140">
        <f>Q598*H598</f>
        <v>0</v>
      </c>
      <c r="S598" s="140">
        <v>0</v>
      </c>
      <c r="T598" s="141">
        <f>S598*H598</f>
        <v>0</v>
      </c>
      <c r="U598" s="296"/>
      <c r="V598" s="296"/>
      <c r="W598" s="296"/>
      <c r="X598" s="296"/>
      <c r="Y598" s="296"/>
      <c r="Z598" s="296"/>
      <c r="AA598" s="296"/>
      <c r="AB598" s="296"/>
      <c r="AC598" s="296"/>
      <c r="AD598" s="296"/>
      <c r="AE598" s="296"/>
      <c r="AR598" s="142" t="s">
        <v>135</v>
      </c>
      <c r="AT598" s="142" t="s">
        <v>132</v>
      </c>
      <c r="AU598" s="142" t="s">
        <v>77</v>
      </c>
      <c r="AY598" s="18" t="s">
        <v>130</v>
      </c>
      <c r="BE598" s="143">
        <f>IF(N598="základní",J598,0)</f>
        <v>0</v>
      </c>
      <c r="BF598" s="143">
        <f>IF(N598="snížená",J598,0)</f>
        <v>0</v>
      </c>
      <c r="BG598" s="143">
        <f>IF(N598="zákl. přenesená",J598,0)</f>
        <v>0</v>
      </c>
      <c r="BH598" s="143">
        <f>IF(N598="sníž. přenesená",J598,0)</f>
        <v>0</v>
      </c>
      <c r="BI598" s="143">
        <f>IF(N598="nulová",J598,0)</f>
        <v>0</v>
      </c>
      <c r="BJ598" s="18" t="s">
        <v>75</v>
      </c>
      <c r="BK598" s="143">
        <f>ROUND(I598*H598,2)</f>
        <v>0</v>
      </c>
      <c r="BL598" s="18" t="s">
        <v>135</v>
      </c>
      <c r="BM598" s="142" t="s">
        <v>963</v>
      </c>
    </row>
    <row r="599" spans="1:65" s="12" customFormat="1">
      <c r="B599" s="144"/>
      <c r="D599" s="145" t="s">
        <v>136</v>
      </c>
      <c r="E599" s="146" t="s">
        <v>3</v>
      </c>
      <c r="F599" s="147" t="s">
        <v>613</v>
      </c>
      <c r="H599" s="146" t="s">
        <v>3</v>
      </c>
      <c r="L599" s="144"/>
      <c r="M599" s="148"/>
      <c r="N599" s="149"/>
      <c r="O599" s="149"/>
      <c r="P599" s="149"/>
      <c r="Q599" s="149"/>
      <c r="R599" s="149"/>
      <c r="S599" s="149"/>
      <c r="T599" s="150"/>
      <c r="AT599" s="146" t="s">
        <v>136</v>
      </c>
      <c r="AU599" s="146" t="s">
        <v>77</v>
      </c>
      <c r="AV599" s="12" t="s">
        <v>75</v>
      </c>
      <c r="AW599" s="12" t="s">
        <v>30</v>
      </c>
      <c r="AX599" s="12" t="s">
        <v>70</v>
      </c>
      <c r="AY599" s="146" t="s">
        <v>130</v>
      </c>
    </row>
    <row r="600" spans="1:65" s="13" customFormat="1">
      <c r="B600" s="151"/>
      <c r="D600" s="145" t="s">
        <v>136</v>
      </c>
      <c r="E600" s="152" t="s">
        <v>3</v>
      </c>
      <c r="F600" s="153" t="s">
        <v>954</v>
      </c>
      <c r="H600" s="154">
        <v>23.15</v>
      </c>
      <c r="L600" s="151"/>
      <c r="M600" s="155"/>
      <c r="N600" s="156"/>
      <c r="O600" s="156"/>
      <c r="P600" s="156"/>
      <c r="Q600" s="156"/>
      <c r="R600" s="156"/>
      <c r="S600" s="156"/>
      <c r="T600" s="157"/>
      <c r="AT600" s="152" t="s">
        <v>136</v>
      </c>
      <c r="AU600" s="152" t="s">
        <v>77</v>
      </c>
      <c r="AV600" s="13" t="s">
        <v>77</v>
      </c>
      <c r="AW600" s="13" t="s">
        <v>30</v>
      </c>
      <c r="AX600" s="13" t="s">
        <v>70</v>
      </c>
      <c r="AY600" s="152" t="s">
        <v>130</v>
      </c>
    </row>
    <row r="601" spans="1:65" s="14" customFormat="1">
      <c r="B601" s="158"/>
      <c r="D601" s="145" t="s">
        <v>136</v>
      </c>
      <c r="E601" s="159" t="s">
        <v>3</v>
      </c>
      <c r="F601" s="160" t="s">
        <v>138</v>
      </c>
      <c r="H601" s="161">
        <v>23.15</v>
      </c>
      <c r="L601" s="158"/>
      <c r="M601" s="162"/>
      <c r="N601" s="163"/>
      <c r="O601" s="163"/>
      <c r="P601" s="163"/>
      <c r="Q601" s="163"/>
      <c r="R601" s="163"/>
      <c r="S601" s="163"/>
      <c r="T601" s="164"/>
      <c r="AT601" s="159" t="s">
        <v>136</v>
      </c>
      <c r="AU601" s="159" t="s">
        <v>77</v>
      </c>
      <c r="AV601" s="14" t="s">
        <v>135</v>
      </c>
      <c r="AW601" s="14" t="s">
        <v>30</v>
      </c>
      <c r="AX601" s="14" t="s">
        <v>75</v>
      </c>
      <c r="AY601" s="159" t="s">
        <v>130</v>
      </c>
    </row>
    <row r="602" spans="1:65" s="2" customFormat="1" ht="24">
      <c r="A602" s="296"/>
      <c r="B602" s="131"/>
      <c r="C602" s="132">
        <v>100</v>
      </c>
      <c r="D602" s="132" t="s">
        <v>132</v>
      </c>
      <c r="E602" s="133" t="s">
        <v>964</v>
      </c>
      <c r="F602" s="134" t="s">
        <v>965</v>
      </c>
      <c r="G602" s="135" t="s">
        <v>189</v>
      </c>
      <c r="H602" s="136">
        <v>11</v>
      </c>
      <c r="I602" s="137"/>
      <c r="J602" s="137">
        <f>ROUND(I602*H602,2)</f>
        <v>0</v>
      </c>
      <c r="K602" s="134" t="s">
        <v>134</v>
      </c>
      <c r="L602" s="31"/>
      <c r="M602" s="138" t="s">
        <v>3</v>
      </c>
      <c r="N602" s="139" t="s">
        <v>41</v>
      </c>
      <c r="O602" s="140">
        <v>0.57999999999999996</v>
      </c>
      <c r="P602" s="140">
        <f>O602*H602</f>
        <v>6.38</v>
      </c>
      <c r="Q602" s="140">
        <v>1.6167899999999999</v>
      </c>
      <c r="R602" s="140">
        <f>Q602*H602</f>
        <v>17.784689999999998</v>
      </c>
      <c r="S602" s="140">
        <v>0</v>
      </c>
      <c r="T602" s="141">
        <f>S602*H602</f>
        <v>0</v>
      </c>
      <c r="U602" s="296"/>
      <c r="V602" s="296"/>
      <c r="W602" s="296"/>
      <c r="X602" s="296"/>
      <c r="Y602" s="296"/>
      <c r="Z602" s="296"/>
      <c r="AA602" s="296"/>
      <c r="AB602" s="296"/>
      <c r="AC602" s="296"/>
      <c r="AD602" s="296"/>
      <c r="AE602" s="296"/>
      <c r="AR602" s="142" t="s">
        <v>135</v>
      </c>
      <c r="AT602" s="142" t="s">
        <v>132</v>
      </c>
      <c r="AU602" s="142" t="s">
        <v>77</v>
      </c>
      <c r="AY602" s="18" t="s">
        <v>130</v>
      </c>
      <c r="BE602" s="143">
        <f>IF(N602="základní",J602,0)</f>
        <v>0</v>
      </c>
      <c r="BF602" s="143">
        <f>IF(N602="snížená",J602,0)</f>
        <v>0</v>
      </c>
      <c r="BG602" s="143">
        <f>IF(N602="zákl. přenesená",J602,0)</f>
        <v>0</v>
      </c>
      <c r="BH602" s="143">
        <f>IF(N602="sníž. přenesená",J602,0)</f>
        <v>0</v>
      </c>
      <c r="BI602" s="143">
        <f>IF(N602="nulová",J602,0)</f>
        <v>0</v>
      </c>
      <c r="BJ602" s="18" t="s">
        <v>75</v>
      </c>
      <c r="BK602" s="143">
        <f>ROUND(I602*H602,2)</f>
        <v>0</v>
      </c>
      <c r="BL602" s="18" t="s">
        <v>135</v>
      </c>
      <c r="BM602" s="142" t="s">
        <v>966</v>
      </c>
    </row>
    <row r="603" spans="1:65" s="12" customFormat="1">
      <c r="B603" s="144"/>
      <c r="D603" s="145" t="s">
        <v>136</v>
      </c>
      <c r="E603" s="146" t="s">
        <v>3</v>
      </c>
      <c r="F603" s="147" t="s">
        <v>235</v>
      </c>
      <c r="H603" s="146" t="s">
        <v>3</v>
      </c>
      <c r="L603" s="144"/>
      <c r="M603" s="148"/>
      <c r="N603" s="149"/>
      <c r="O603" s="149"/>
      <c r="P603" s="149"/>
      <c r="Q603" s="149"/>
      <c r="R603" s="149"/>
      <c r="S603" s="149"/>
      <c r="T603" s="150"/>
      <c r="AT603" s="146" t="s">
        <v>136</v>
      </c>
      <c r="AU603" s="146" t="s">
        <v>77</v>
      </c>
      <c r="AV603" s="12" t="s">
        <v>75</v>
      </c>
      <c r="AW603" s="12" t="s">
        <v>30</v>
      </c>
      <c r="AX603" s="12" t="s">
        <v>70</v>
      </c>
      <c r="AY603" s="146" t="s">
        <v>130</v>
      </c>
    </row>
    <row r="604" spans="1:65" s="13" customFormat="1">
      <c r="B604" s="151"/>
      <c r="D604" s="145" t="s">
        <v>136</v>
      </c>
      <c r="E604" s="152" t="s">
        <v>3</v>
      </c>
      <c r="F604" s="153" t="s">
        <v>967</v>
      </c>
      <c r="H604" s="154">
        <v>5</v>
      </c>
      <c r="L604" s="151"/>
      <c r="M604" s="155"/>
      <c r="N604" s="156"/>
      <c r="O604" s="156"/>
      <c r="P604" s="156"/>
      <c r="Q604" s="156"/>
      <c r="R604" s="156"/>
      <c r="S604" s="156"/>
      <c r="T604" s="157"/>
      <c r="AT604" s="152" t="s">
        <v>136</v>
      </c>
      <c r="AU604" s="152" t="s">
        <v>77</v>
      </c>
      <c r="AV604" s="13" t="s">
        <v>77</v>
      </c>
      <c r="AW604" s="13" t="s">
        <v>30</v>
      </c>
      <c r="AX604" s="13" t="s">
        <v>70</v>
      </c>
      <c r="AY604" s="152" t="s">
        <v>130</v>
      </c>
    </row>
    <row r="605" spans="1:65" s="13" customFormat="1">
      <c r="B605" s="151"/>
      <c r="D605" s="145" t="s">
        <v>136</v>
      </c>
      <c r="E605" s="152" t="s">
        <v>3</v>
      </c>
      <c r="F605" s="153" t="s">
        <v>968</v>
      </c>
      <c r="H605" s="154">
        <v>4</v>
      </c>
      <c r="L605" s="151"/>
      <c r="M605" s="155"/>
      <c r="N605" s="156"/>
      <c r="O605" s="156"/>
      <c r="P605" s="156"/>
      <c r="Q605" s="156"/>
      <c r="R605" s="156"/>
      <c r="S605" s="156"/>
      <c r="T605" s="157"/>
      <c r="AT605" s="152" t="s">
        <v>136</v>
      </c>
      <c r="AU605" s="152" t="s">
        <v>77</v>
      </c>
      <c r="AV605" s="13" t="s">
        <v>77</v>
      </c>
      <c r="AW605" s="13" t="s">
        <v>30</v>
      </c>
      <c r="AX605" s="13" t="s">
        <v>70</v>
      </c>
      <c r="AY605" s="152" t="s">
        <v>130</v>
      </c>
    </row>
    <row r="606" spans="1:65" s="13" customFormat="1">
      <c r="B606" s="151"/>
      <c r="D606" s="145" t="s">
        <v>136</v>
      </c>
      <c r="E606" s="152" t="s">
        <v>3</v>
      </c>
      <c r="F606" s="153" t="s">
        <v>969</v>
      </c>
      <c r="H606" s="154">
        <v>2</v>
      </c>
      <c r="L606" s="151"/>
      <c r="M606" s="155"/>
      <c r="N606" s="156"/>
      <c r="O606" s="156"/>
      <c r="P606" s="156"/>
      <c r="Q606" s="156"/>
      <c r="R606" s="156"/>
      <c r="S606" s="156"/>
      <c r="T606" s="157"/>
      <c r="AT606" s="152" t="s">
        <v>136</v>
      </c>
      <c r="AU606" s="152" t="s">
        <v>77</v>
      </c>
      <c r="AV606" s="13" t="s">
        <v>77</v>
      </c>
      <c r="AW606" s="13" t="s">
        <v>30</v>
      </c>
      <c r="AX606" s="13" t="s">
        <v>70</v>
      </c>
      <c r="AY606" s="152" t="s">
        <v>130</v>
      </c>
    </row>
    <row r="607" spans="1:65" s="14" customFormat="1">
      <c r="B607" s="158"/>
      <c r="D607" s="145" t="s">
        <v>136</v>
      </c>
      <c r="E607" s="159" t="s">
        <v>3</v>
      </c>
      <c r="F607" s="160" t="s">
        <v>138</v>
      </c>
      <c r="H607" s="161">
        <v>11</v>
      </c>
      <c r="L607" s="158"/>
      <c r="M607" s="162"/>
      <c r="N607" s="163"/>
      <c r="O607" s="163"/>
      <c r="P607" s="163"/>
      <c r="Q607" s="163"/>
      <c r="R607" s="163"/>
      <c r="S607" s="163"/>
      <c r="T607" s="164"/>
      <c r="AT607" s="159" t="s">
        <v>136</v>
      </c>
      <c r="AU607" s="159" t="s">
        <v>77</v>
      </c>
      <c r="AV607" s="14" t="s">
        <v>135</v>
      </c>
      <c r="AW607" s="14" t="s">
        <v>30</v>
      </c>
      <c r="AX607" s="14" t="s">
        <v>75</v>
      </c>
      <c r="AY607" s="159" t="s">
        <v>130</v>
      </c>
    </row>
    <row r="608" spans="1:65" s="2" customFormat="1" ht="16.5" customHeight="1">
      <c r="A608" s="296"/>
      <c r="B608" s="131"/>
      <c r="C608" s="132">
        <v>101</v>
      </c>
      <c r="D608" s="132" t="s">
        <v>132</v>
      </c>
      <c r="E608" s="133" t="s">
        <v>970</v>
      </c>
      <c r="F608" s="134" t="s">
        <v>971</v>
      </c>
      <c r="G608" s="135" t="s">
        <v>167</v>
      </c>
      <c r="H608" s="136">
        <v>1.95</v>
      </c>
      <c r="I608" s="137"/>
      <c r="J608" s="137">
        <f>ROUND(I608*H608,2)</f>
        <v>0</v>
      </c>
      <c r="K608" s="134" t="s">
        <v>134</v>
      </c>
      <c r="L608" s="31"/>
      <c r="M608" s="138" t="s">
        <v>3</v>
      </c>
      <c r="N608" s="139" t="s">
        <v>41</v>
      </c>
      <c r="O608" s="140">
        <v>0.26900000000000002</v>
      </c>
      <c r="P608" s="140">
        <f>O608*H608</f>
        <v>0.52455000000000007</v>
      </c>
      <c r="Q608" s="140">
        <v>0.29221000000000003</v>
      </c>
      <c r="R608" s="140">
        <f>Q608*H608</f>
        <v>0.56980950000000008</v>
      </c>
      <c r="S608" s="140">
        <v>0</v>
      </c>
      <c r="T608" s="141">
        <f>S608*H608</f>
        <v>0</v>
      </c>
      <c r="U608" s="296"/>
      <c r="V608" s="296"/>
      <c r="W608" s="296"/>
      <c r="X608" s="296"/>
      <c r="Y608" s="296"/>
      <c r="Z608" s="296"/>
      <c r="AA608" s="296"/>
      <c r="AB608" s="296"/>
      <c r="AC608" s="296"/>
      <c r="AD608" s="296"/>
      <c r="AE608" s="296"/>
      <c r="AR608" s="142" t="s">
        <v>135</v>
      </c>
      <c r="AT608" s="142" t="s">
        <v>132</v>
      </c>
      <c r="AU608" s="142" t="s">
        <v>77</v>
      </c>
      <c r="AY608" s="18" t="s">
        <v>130</v>
      </c>
      <c r="BE608" s="143">
        <f>IF(N608="základní",J608,0)</f>
        <v>0</v>
      </c>
      <c r="BF608" s="143">
        <f>IF(N608="snížená",J608,0)</f>
        <v>0</v>
      </c>
      <c r="BG608" s="143">
        <f>IF(N608="zákl. přenesená",J608,0)</f>
        <v>0</v>
      </c>
      <c r="BH608" s="143">
        <f>IF(N608="sníž. přenesená",J608,0)</f>
        <v>0</v>
      </c>
      <c r="BI608" s="143">
        <f>IF(N608="nulová",J608,0)</f>
        <v>0</v>
      </c>
      <c r="BJ608" s="18" t="s">
        <v>75</v>
      </c>
      <c r="BK608" s="143">
        <f>ROUND(I608*H608,2)</f>
        <v>0</v>
      </c>
      <c r="BL608" s="18" t="s">
        <v>135</v>
      </c>
      <c r="BM608" s="142" t="s">
        <v>972</v>
      </c>
    </row>
    <row r="609" spans="1:65" s="12" customFormat="1">
      <c r="B609" s="144"/>
      <c r="D609" s="145" t="s">
        <v>136</v>
      </c>
      <c r="E609" s="146" t="s">
        <v>3</v>
      </c>
      <c r="F609" s="147" t="s">
        <v>235</v>
      </c>
      <c r="H609" s="146" t="s">
        <v>3</v>
      </c>
      <c r="L609" s="144"/>
      <c r="M609" s="148"/>
      <c r="N609" s="149"/>
      <c r="O609" s="149"/>
      <c r="P609" s="149"/>
      <c r="Q609" s="149"/>
      <c r="R609" s="149"/>
      <c r="S609" s="149"/>
      <c r="T609" s="150"/>
      <c r="AT609" s="146" t="s">
        <v>136</v>
      </c>
      <c r="AU609" s="146" t="s">
        <v>77</v>
      </c>
      <c r="AV609" s="12" t="s">
        <v>75</v>
      </c>
      <c r="AW609" s="12" t="s">
        <v>30</v>
      </c>
      <c r="AX609" s="12" t="s">
        <v>70</v>
      </c>
      <c r="AY609" s="146" t="s">
        <v>130</v>
      </c>
    </row>
    <row r="610" spans="1:65" s="13" customFormat="1">
      <c r="B610" s="151"/>
      <c r="D610" s="145" t="s">
        <v>136</v>
      </c>
      <c r="E610" s="152" t="s">
        <v>3</v>
      </c>
      <c r="F610" s="153" t="s">
        <v>973</v>
      </c>
      <c r="H610" s="154">
        <v>1.95</v>
      </c>
      <c r="L610" s="151"/>
      <c r="M610" s="155"/>
      <c r="N610" s="156"/>
      <c r="O610" s="156"/>
      <c r="P610" s="156"/>
      <c r="Q610" s="156"/>
      <c r="R610" s="156"/>
      <c r="S610" s="156"/>
      <c r="T610" s="157"/>
      <c r="AT610" s="152" t="s">
        <v>136</v>
      </c>
      <c r="AU610" s="152" t="s">
        <v>77</v>
      </c>
      <c r="AV610" s="13" t="s">
        <v>77</v>
      </c>
      <c r="AW610" s="13" t="s">
        <v>30</v>
      </c>
      <c r="AX610" s="13" t="s">
        <v>70</v>
      </c>
      <c r="AY610" s="152" t="s">
        <v>130</v>
      </c>
    </row>
    <row r="611" spans="1:65" s="14" customFormat="1">
      <c r="B611" s="158"/>
      <c r="D611" s="145" t="s">
        <v>136</v>
      </c>
      <c r="E611" s="159" t="s">
        <v>3</v>
      </c>
      <c r="F611" s="160" t="s">
        <v>138</v>
      </c>
      <c r="H611" s="161">
        <v>1.95</v>
      </c>
      <c r="L611" s="158"/>
      <c r="M611" s="162"/>
      <c r="N611" s="163"/>
      <c r="O611" s="163"/>
      <c r="P611" s="163"/>
      <c r="Q611" s="163"/>
      <c r="R611" s="163"/>
      <c r="S611" s="163"/>
      <c r="T611" s="164"/>
      <c r="AT611" s="159" t="s">
        <v>136</v>
      </c>
      <c r="AU611" s="159" t="s">
        <v>77</v>
      </c>
      <c r="AV611" s="14" t="s">
        <v>135</v>
      </c>
      <c r="AW611" s="14" t="s">
        <v>30</v>
      </c>
      <c r="AX611" s="14" t="s">
        <v>75</v>
      </c>
      <c r="AY611" s="159" t="s">
        <v>130</v>
      </c>
    </row>
    <row r="612" spans="1:65" s="2" customFormat="1" ht="16.5" customHeight="1">
      <c r="A612" s="296"/>
      <c r="B612" s="131"/>
      <c r="C612" s="168">
        <v>102</v>
      </c>
      <c r="D612" s="168" t="s">
        <v>223</v>
      </c>
      <c r="E612" s="169" t="s">
        <v>974</v>
      </c>
      <c r="F612" s="170" t="s">
        <v>975</v>
      </c>
      <c r="G612" s="171" t="s">
        <v>167</v>
      </c>
      <c r="H612" s="172">
        <v>1.53</v>
      </c>
      <c r="I612" s="173"/>
      <c r="J612" s="173">
        <f>ROUND(I612*H612,2)</f>
        <v>0</v>
      </c>
      <c r="K612" s="170" t="s">
        <v>134</v>
      </c>
      <c r="L612" s="174"/>
      <c r="M612" s="175" t="s">
        <v>3</v>
      </c>
      <c r="N612" s="176" t="s">
        <v>41</v>
      </c>
      <c r="O612" s="140">
        <v>0</v>
      </c>
      <c r="P612" s="140">
        <f>O612*H612</f>
        <v>0</v>
      </c>
      <c r="Q612" s="140">
        <v>1.66E-2</v>
      </c>
      <c r="R612" s="140">
        <f>Q612*H612</f>
        <v>2.5398E-2</v>
      </c>
      <c r="S612" s="140">
        <v>0</v>
      </c>
      <c r="T612" s="141">
        <f>S612*H612</f>
        <v>0</v>
      </c>
      <c r="U612" s="296"/>
      <c r="V612" s="296"/>
      <c r="W612" s="296"/>
      <c r="X612" s="296"/>
      <c r="Y612" s="296"/>
      <c r="Z612" s="296"/>
      <c r="AA612" s="296"/>
      <c r="AB612" s="296"/>
      <c r="AC612" s="296"/>
      <c r="AD612" s="296"/>
      <c r="AE612" s="296"/>
      <c r="AR612" s="142" t="s">
        <v>151</v>
      </c>
      <c r="AT612" s="142" t="s">
        <v>223</v>
      </c>
      <c r="AU612" s="142" t="s">
        <v>77</v>
      </c>
      <c r="AY612" s="18" t="s">
        <v>130</v>
      </c>
      <c r="BE612" s="143">
        <f>IF(N612="základní",J612,0)</f>
        <v>0</v>
      </c>
      <c r="BF612" s="143">
        <f>IF(N612="snížená",J612,0)</f>
        <v>0</v>
      </c>
      <c r="BG612" s="143">
        <f>IF(N612="zákl. přenesená",J612,0)</f>
        <v>0</v>
      </c>
      <c r="BH612" s="143">
        <f>IF(N612="sníž. přenesená",J612,0)</f>
        <v>0</v>
      </c>
      <c r="BI612" s="143">
        <f>IF(N612="nulová",J612,0)</f>
        <v>0</v>
      </c>
      <c r="BJ612" s="18" t="s">
        <v>75</v>
      </c>
      <c r="BK612" s="143">
        <f>ROUND(I612*H612,2)</f>
        <v>0</v>
      </c>
      <c r="BL612" s="18" t="s">
        <v>135</v>
      </c>
      <c r="BM612" s="142" t="s">
        <v>976</v>
      </c>
    </row>
    <row r="613" spans="1:65" s="13" customFormat="1">
      <c r="B613" s="151"/>
      <c r="D613" s="145" t="s">
        <v>136</v>
      </c>
      <c r="F613" s="153" t="s">
        <v>977</v>
      </c>
      <c r="H613" s="154">
        <v>1.53</v>
      </c>
      <c r="L613" s="151"/>
      <c r="M613" s="155"/>
      <c r="N613" s="156"/>
      <c r="O613" s="156"/>
      <c r="P613" s="156"/>
      <c r="Q613" s="156"/>
      <c r="R613" s="156"/>
      <c r="S613" s="156"/>
      <c r="T613" s="157"/>
      <c r="AT613" s="152" t="s">
        <v>136</v>
      </c>
      <c r="AU613" s="152" t="s">
        <v>77</v>
      </c>
      <c r="AV613" s="13" t="s">
        <v>77</v>
      </c>
      <c r="AW613" s="13" t="s">
        <v>4</v>
      </c>
      <c r="AX613" s="13" t="s">
        <v>75</v>
      </c>
      <c r="AY613" s="152" t="s">
        <v>130</v>
      </c>
    </row>
    <row r="614" spans="1:65" s="2" customFormat="1" ht="16.5" customHeight="1">
      <c r="A614" s="296"/>
      <c r="B614" s="131"/>
      <c r="C614" s="168">
        <v>103</v>
      </c>
      <c r="D614" s="168" t="s">
        <v>223</v>
      </c>
      <c r="E614" s="169" t="s">
        <v>978</v>
      </c>
      <c r="F614" s="170" t="s">
        <v>979</v>
      </c>
      <c r="G614" s="171" t="s">
        <v>189</v>
      </c>
      <c r="H614" s="172">
        <v>1.02</v>
      </c>
      <c r="I614" s="173"/>
      <c r="J614" s="173">
        <f>ROUND(I614*H614,2)</f>
        <v>0</v>
      </c>
      <c r="K614" s="170" t="s">
        <v>134</v>
      </c>
      <c r="L614" s="174"/>
      <c r="M614" s="175" t="s">
        <v>3</v>
      </c>
      <c r="N614" s="176" t="s">
        <v>41</v>
      </c>
      <c r="O614" s="140">
        <v>0</v>
      </c>
      <c r="P614" s="140">
        <f>O614*H614</f>
        <v>0</v>
      </c>
      <c r="Q614" s="140">
        <v>1.3500000000000001E-3</v>
      </c>
      <c r="R614" s="140">
        <f>Q614*H614</f>
        <v>1.3770000000000002E-3</v>
      </c>
      <c r="S614" s="140">
        <v>0</v>
      </c>
      <c r="T614" s="141">
        <f>S614*H614</f>
        <v>0</v>
      </c>
      <c r="U614" s="296"/>
      <c r="V614" s="296"/>
      <c r="W614" s="296"/>
      <c r="X614" s="296"/>
      <c r="Y614" s="296"/>
      <c r="Z614" s="296"/>
      <c r="AA614" s="296"/>
      <c r="AB614" s="296"/>
      <c r="AC614" s="296"/>
      <c r="AD614" s="296"/>
      <c r="AE614" s="296"/>
      <c r="AR614" s="142" t="s">
        <v>151</v>
      </c>
      <c r="AT614" s="142" t="s">
        <v>223</v>
      </c>
      <c r="AU614" s="142" t="s">
        <v>77</v>
      </c>
      <c r="AY614" s="18" t="s">
        <v>130</v>
      </c>
      <c r="BE614" s="143">
        <f>IF(N614="základní",J614,0)</f>
        <v>0</v>
      </c>
      <c r="BF614" s="143">
        <f>IF(N614="snížená",J614,0)</f>
        <v>0</v>
      </c>
      <c r="BG614" s="143">
        <f>IF(N614="zákl. přenesená",J614,0)</f>
        <v>0</v>
      </c>
      <c r="BH614" s="143">
        <f>IF(N614="sníž. přenesená",J614,0)</f>
        <v>0</v>
      </c>
      <c r="BI614" s="143">
        <f>IF(N614="nulová",J614,0)</f>
        <v>0</v>
      </c>
      <c r="BJ614" s="18" t="s">
        <v>75</v>
      </c>
      <c r="BK614" s="143">
        <f>ROUND(I614*H614,2)</f>
        <v>0</v>
      </c>
      <c r="BL614" s="18" t="s">
        <v>135</v>
      </c>
      <c r="BM614" s="142" t="s">
        <v>980</v>
      </c>
    </row>
    <row r="615" spans="1:65" s="13" customFormat="1">
      <c r="B615" s="151"/>
      <c r="D615" s="145" t="s">
        <v>136</v>
      </c>
      <c r="F615" s="153" t="s">
        <v>981</v>
      </c>
      <c r="H615" s="154">
        <v>1.02</v>
      </c>
      <c r="L615" s="151"/>
      <c r="M615" s="155"/>
      <c r="N615" s="156"/>
      <c r="O615" s="156"/>
      <c r="P615" s="156"/>
      <c r="Q615" s="156"/>
      <c r="R615" s="156"/>
      <c r="S615" s="156"/>
      <c r="T615" s="157"/>
      <c r="AT615" s="152" t="s">
        <v>136</v>
      </c>
      <c r="AU615" s="152" t="s">
        <v>77</v>
      </c>
      <c r="AV615" s="13" t="s">
        <v>77</v>
      </c>
      <c r="AW615" s="13" t="s">
        <v>4</v>
      </c>
      <c r="AX615" s="13" t="s">
        <v>75</v>
      </c>
      <c r="AY615" s="152" t="s">
        <v>130</v>
      </c>
    </row>
    <row r="616" spans="1:65" s="2" customFormat="1" ht="16.5" customHeight="1">
      <c r="A616" s="296"/>
      <c r="B616" s="131"/>
      <c r="C616" s="168">
        <v>104</v>
      </c>
      <c r="D616" s="168" t="s">
        <v>223</v>
      </c>
      <c r="E616" s="169" t="s">
        <v>982</v>
      </c>
      <c r="F616" s="170" t="s">
        <v>983</v>
      </c>
      <c r="G616" s="171" t="s">
        <v>189</v>
      </c>
      <c r="H616" s="172">
        <v>1.02</v>
      </c>
      <c r="I616" s="173"/>
      <c r="J616" s="173">
        <f>ROUND(I616*H616,2)</f>
        <v>0</v>
      </c>
      <c r="K616" s="170" t="s">
        <v>134</v>
      </c>
      <c r="L616" s="174"/>
      <c r="M616" s="175" t="s">
        <v>3</v>
      </c>
      <c r="N616" s="176" t="s">
        <v>41</v>
      </c>
      <c r="O616" s="140">
        <v>0</v>
      </c>
      <c r="P616" s="140">
        <f>O616*H616</f>
        <v>0</v>
      </c>
      <c r="Q616" s="140">
        <v>1.14E-2</v>
      </c>
      <c r="R616" s="140">
        <f>Q616*H616</f>
        <v>1.1628000000000001E-2</v>
      </c>
      <c r="S616" s="140">
        <v>0</v>
      </c>
      <c r="T616" s="141">
        <f>S616*H616</f>
        <v>0</v>
      </c>
      <c r="U616" s="296"/>
      <c r="V616" s="296"/>
      <c r="W616" s="296"/>
      <c r="X616" s="296"/>
      <c r="Y616" s="296"/>
      <c r="Z616" s="296"/>
      <c r="AA616" s="296"/>
      <c r="AB616" s="296"/>
      <c r="AC616" s="296"/>
      <c r="AD616" s="296"/>
      <c r="AE616" s="296"/>
      <c r="AR616" s="142" t="s">
        <v>151</v>
      </c>
      <c r="AT616" s="142" t="s">
        <v>223</v>
      </c>
      <c r="AU616" s="142" t="s">
        <v>77</v>
      </c>
      <c r="AY616" s="18" t="s">
        <v>130</v>
      </c>
      <c r="BE616" s="143">
        <f>IF(N616="základní",J616,0)</f>
        <v>0</v>
      </c>
      <c r="BF616" s="143">
        <f>IF(N616="snížená",J616,0)</f>
        <v>0</v>
      </c>
      <c r="BG616" s="143">
        <f>IF(N616="zákl. přenesená",J616,0)</f>
        <v>0</v>
      </c>
      <c r="BH616" s="143">
        <f>IF(N616="sníž. přenesená",J616,0)</f>
        <v>0</v>
      </c>
      <c r="BI616" s="143">
        <f>IF(N616="nulová",J616,0)</f>
        <v>0</v>
      </c>
      <c r="BJ616" s="18" t="s">
        <v>75</v>
      </c>
      <c r="BK616" s="143">
        <f>ROUND(I616*H616,2)</f>
        <v>0</v>
      </c>
      <c r="BL616" s="18" t="s">
        <v>135</v>
      </c>
      <c r="BM616" s="142" t="s">
        <v>984</v>
      </c>
    </row>
    <row r="617" spans="1:65" s="13" customFormat="1">
      <c r="B617" s="151"/>
      <c r="D617" s="145" t="s">
        <v>136</v>
      </c>
      <c r="F617" s="153" t="s">
        <v>981</v>
      </c>
      <c r="H617" s="154">
        <v>1.02</v>
      </c>
      <c r="L617" s="151"/>
      <c r="M617" s="155"/>
      <c r="N617" s="156"/>
      <c r="O617" s="156"/>
      <c r="P617" s="156"/>
      <c r="Q617" s="156"/>
      <c r="R617" s="156"/>
      <c r="S617" s="156"/>
      <c r="T617" s="157"/>
      <c r="AT617" s="152" t="s">
        <v>136</v>
      </c>
      <c r="AU617" s="152" t="s">
        <v>77</v>
      </c>
      <c r="AV617" s="13" t="s">
        <v>77</v>
      </c>
      <c r="AW617" s="13" t="s">
        <v>4</v>
      </c>
      <c r="AX617" s="13" t="s">
        <v>75</v>
      </c>
      <c r="AY617" s="152" t="s">
        <v>130</v>
      </c>
    </row>
    <row r="618" spans="1:65" s="2" customFormat="1" ht="16.5" customHeight="1">
      <c r="A618" s="296"/>
      <c r="B618" s="131"/>
      <c r="C618" s="168">
        <v>105</v>
      </c>
      <c r="D618" s="168" t="s">
        <v>223</v>
      </c>
      <c r="E618" s="169" t="s">
        <v>985</v>
      </c>
      <c r="F618" s="170" t="s">
        <v>986</v>
      </c>
      <c r="G618" s="171" t="s">
        <v>167</v>
      </c>
      <c r="H618" s="172">
        <v>2.04</v>
      </c>
      <c r="I618" s="173"/>
      <c r="J618" s="173">
        <f>ROUND(I618*H618,2)</f>
        <v>0</v>
      </c>
      <c r="K618" s="170" t="s">
        <v>134</v>
      </c>
      <c r="L618" s="174"/>
      <c r="M618" s="175" t="s">
        <v>3</v>
      </c>
      <c r="N618" s="176" t="s">
        <v>41</v>
      </c>
      <c r="O618" s="140">
        <v>0</v>
      </c>
      <c r="P618" s="140">
        <f>O618*H618</f>
        <v>0</v>
      </c>
      <c r="Q618" s="140">
        <v>1.2999999999999999E-2</v>
      </c>
      <c r="R618" s="140">
        <f>Q618*H618</f>
        <v>2.6519999999999998E-2</v>
      </c>
      <c r="S618" s="140">
        <v>0</v>
      </c>
      <c r="T618" s="141">
        <f>S618*H618</f>
        <v>0</v>
      </c>
      <c r="U618" s="296"/>
      <c r="V618" s="296"/>
      <c r="W618" s="296"/>
      <c r="X618" s="296"/>
      <c r="Y618" s="296"/>
      <c r="Z618" s="296"/>
      <c r="AA618" s="296"/>
      <c r="AB618" s="296"/>
      <c r="AC618" s="296"/>
      <c r="AD618" s="296"/>
      <c r="AE618" s="296"/>
      <c r="AR618" s="142" t="s">
        <v>151</v>
      </c>
      <c r="AT618" s="142" t="s">
        <v>223</v>
      </c>
      <c r="AU618" s="142" t="s">
        <v>77</v>
      </c>
      <c r="AY618" s="18" t="s">
        <v>130</v>
      </c>
      <c r="BE618" s="143">
        <f>IF(N618="základní",J618,0)</f>
        <v>0</v>
      </c>
      <c r="BF618" s="143">
        <f>IF(N618="snížená",J618,0)</f>
        <v>0</v>
      </c>
      <c r="BG618" s="143">
        <f>IF(N618="zákl. přenesená",J618,0)</f>
        <v>0</v>
      </c>
      <c r="BH618" s="143">
        <f>IF(N618="sníž. přenesená",J618,0)</f>
        <v>0</v>
      </c>
      <c r="BI618" s="143">
        <f>IF(N618="nulová",J618,0)</f>
        <v>0</v>
      </c>
      <c r="BJ618" s="18" t="s">
        <v>75</v>
      </c>
      <c r="BK618" s="143">
        <f>ROUND(I618*H618,2)</f>
        <v>0</v>
      </c>
      <c r="BL618" s="18" t="s">
        <v>135</v>
      </c>
      <c r="BM618" s="142" t="s">
        <v>987</v>
      </c>
    </row>
    <row r="619" spans="1:65" s="13" customFormat="1">
      <c r="B619" s="151"/>
      <c r="D619" s="145" t="s">
        <v>136</v>
      </c>
      <c r="F619" s="153" t="s">
        <v>988</v>
      </c>
      <c r="H619" s="154">
        <v>2.04</v>
      </c>
      <c r="L619" s="151"/>
      <c r="M619" s="155"/>
      <c r="N619" s="156"/>
      <c r="O619" s="156"/>
      <c r="P619" s="156"/>
      <c r="Q619" s="156"/>
      <c r="R619" s="156"/>
      <c r="S619" s="156"/>
      <c r="T619" s="157"/>
      <c r="AT619" s="152" t="s">
        <v>136</v>
      </c>
      <c r="AU619" s="152" t="s">
        <v>77</v>
      </c>
      <c r="AV619" s="13" t="s">
        <v>77</v>
      </c>
      <c r="AW619" s="13" t="s">
        <v>4</v>
      </c>
      <c r="AX619" s="13" t="s">
        <v>75</v>
      </c>
      <c r="AY619" s="152" t="s">
        <v>130</v>
      </c>
    </row>
    <row r="620" spans="1:65" s="2" customFormat="1" ht="21.75" customHeight="1">
      <c r="A620" s="296"/>
      <c r="B620" s="131"/>
      <c r="C620" s="132">
        <v>106</v>
      </c>
      <c r="D620" s="132" t="s">
        <v>132</v>
      </c>
      <c r="E620" s="133" t="s">
        <v>989</v>
      </c>
      <c r="F620" s="134" t="s">
        <v>990</v>
      </c>
      <c r="G620" s="135" t="s">
        <v>133</v>
      </c>
      <c r="H620" s="136">
        <v>1622.12</v>
      </c>
      <c r="I620" s="137"/>
      <c r="J620" s="137">
        <f>ROUND(I620*H620,2)</f>
        <v>0</v>
      </c>
      <c r="K620" s="134" t="s">
        <v>134</v>
      </c>
      <c r="L620" s="31"/>
      <c r="M620" s="138" t="s">
        <v>3</v>
      </c>
      <c r="N620" s="139" t="s">
        <v>41</v>
      </c>
      <c r="O620" s="140">
        <v>1.2999999999999999E-2</v>
      </c>
      <c r="P620" s="140">
        <f>O620*H620</f>
        <v>21.087559999999996</v>
      </c>
      <c r="Q620" s="140">
        <v>0</v>
      </c>
      <c r="R620" s="140">
        <f>Q620*H620</f>
        <v>0</v>
      </c>
      <c r="S620" s="140">
        <v>0.01</v>
      </c>
      <c r="T620" s="141">
        <f>S620*H620</f>
        <v>16.2212</v>
      </c>
      <c r="U620" s="296"/>
      <c r="V620" s="296"/>
      <c r="W620" s="296"/>
      <c r="X620" s="296"/>
      <c r="Y620" s="296"/>
      <c r="Z620" s="296"/>
      <c r="AA620" s="296"/>
      <c r="AB620" s="296"/>
      <c r="AC620" s="296"/>
      <c r="AD620" s="296"/>
      <c r="AE620" s="296"/>
      <c r="AR620" s="142" t="s">
        <v>135</v>
      </c>
      <c r="AT620" s="142" t="s">
        <v>132</v>
      </c>
      <c r="AU620" s="142" t="s">
        <v>77</v>
      </c>
      <c r="AY620" s="18" t="s">
        <v>130</v>
      </c>
      <c r="BE620" s="143">
        <f>IF(N620="základní",J620,0)</f>
        <v>0</v>
      </c>
      <c r="BF620" s="143">
        <f>IF(N620="snížená",J620,0)</f>
        <v>0</v>
      </c>
      <c r="BG620" s="143">
        <f>IF(N620="zákl. přenesená",J620,0)</f>
        <v>0</v>
      </c>
      <c r="BH620" s="143">
        <f>IF(N620="sníž. přenesená",J620,0)</f>
        <v>0</v>
      </c>
      <c r="BI620" s="143">
        <f>IF(N620="nulová",J620,0)</f>
        <v>0</v>
      </c>
      <c r="BJ620" s="18" t="s">
        <v>75</v>
      </c>
      <c r="BK620" s="143">
        <f>ROUND(I620*H620,2)</f>
        <v>0</v>
      </c>
      <c r="BL620" s="18" t="s">
        <v>135</v>
      </c>
      <c r="BM620" s="142" t="s">
        <v>991</v>
      </c>
    </row>
    <row r="621" spans="1:65" s="12" customFormat="1">
      <c r="B621" s="144"/>
      <c r="D621" s="145" t="s">
        <v>136</v>
      </c>
      <c r="E621" s="146" t="s">
        <v>3</v>
      </c>
      <c r="F621" s="147" t="s">
        <v>624</v>
      </c>
      <c r="H621" s="146" t="s">
        <v>3</v>
      </c>
      <c r="L621" s="144"/>
      <c r="M621" s="148"/>
      <c r="N621" s="149"/>
      <c r="O621" s="149"/>
      <c r="P621" s="149"/>
      <c r="Q621" s="149"/>
      <c r="R621" s="149"/>
      <c r="S621" s="149"/>
      <c r="T621" s="150"/>
      <c r="AT621" s="146" t="s">
        <v>136</v>
      </c>
      <c r="AU621" s="146" t="s">
        <v>77</v>
      </c>
      <c r="AV621" s="12" t="s">
        <v>75</v>
      </c>
      <c r="AW621" s="12" t="s">
        <v>30</v>
      </c>
      <c r="AX621" s="12" t="s">
        <v>70</v>
      </c>
      <c r="AY621" s="146" t="s">
        <v>130</v>
      </c>
    </row>
    <row r="622" spans="1:65" s="12" customFormat="1">
      <c r="B622" s="144"/>
      <c r="D622" s="145" t="s">
        <v>136</v>
      </c>
      <c r="E622" s="146" t="s">
        <v>3</v>
      </c>
      <c r="F622" s="147" t="s">
        <v>235</v>
      </c>
      <c r="H622" s="146" t="s">
        <v>3</v>
      </c>
      <c r="L622" s="144"/>
      <c r="M622" s="148"/>
      <c r="N622" s="149"/>
      <c r="O622" s="149"/>
      <c r="P622" s="149"/>
      <c r="Q622" s="149"/>
      <c r="R622" s="149"/>
      <c r="S622" s="149"/>
      <c r="T622" s="150"/>
      <c r="AT622" s="146" t="s">
        <v>136</v>
      </c>
      <c r="AU622" s="146" t="s">
        <v>77</v>
      </c>
      <c r="AV622" s="12" t="s">
        <v>75</v>
      </c>
      <c r="AW622" s="12" t="s">
        <v>30</v>
      </c>
      <c r="AX622" s="12" t="s">
        <v>70</v>
      </c>
      <c r="AY622" s="146" t="s">
        <v>130</v>
      </c>
    </row>
    <row r="623" spans="1:65" s="12" customFormat="1">
      <c r="B623" s="144"/>
      <c r="D623" s="145" t="s">
        <v>136</v>
      </c>
      <c r="E623" s="146" t="s">
        <v>3</v>
      </c>
      <c r="F623" s="147" t="s">
        <v>625</v>
      </c>
      <c r="H623" s="146" t="s">
        <v>3</v>
      </c>
      <c r="L623" s="144"/>
      <c r="M623" s="148"/>
      <c r="N623" s="149"/>
      <c r="O623" s="149"/>
      <c r="P623" s="149"/>
      <c r="Q623" s="149"/>
      <c r="R623" s="149"/>
      <c r="S623" s="149"/>
      <c r="T623" s="150"/>
      <c r="AT623" s="146" t="s">
        <v>136</v>
      </c>
      <c r="AU623" s="146" t="s">
        <v>77</v>
      </c>
      <c r="AV623" s="12" t="s">
        <v>75</v>
      </c>
      <c r="AW623" s="12" t="s">
        <v>30</v>
      </c>
      <c r="AX623" s="12" t="s">
        <v>70</v>
      </c>
      <c r="AY623" s="146" t="s">
        <v>130</v>
      </c>
    </row>
    <row r="624" spans="1:65" s="13" customFormat="1">
      <c r="B624" s="151"/>
      <c r="D624" s="145" t="s">
        <v>136</v>
      </c>
      <c r="E624" s="152" t="s">
        <v>3</v>
      </c>
      <c r="F624" s="153" t="s">
        <v>992</v>
      </c>
      <c r="H624" s="154">
        <v>1589.58</v>
      </c>
      <c r="L624" s="151"/>
      <c r="M624" s="155"/>
      <c r="N624" s="156"/>
      <c r="O624" s="156"/>
      <c r="P624" s="156"/>
      <c r="Q624" s="156"/>
      <c r="R624" s="156"/>
      <c r="S624" s="156"/>
      <c r="T624" s="157"/>
      <c r="AT624" s="152" t="s">
        <v>136</v>
      </c>
      <c r="AU624" s="152" t="s">
        <v>77</v>
      </c>
      <c r="AV624" s="13" t="s">
        <v>77</v>
      </c>
      <c r="AW624" s="13" t="s">
        <v>30</v>
      </c>
      <c r="AX624" s="13" t="s">
        <v>70</v>
      </c>
      <c r="AY624" s="152" t="s">
        <v>130</v>
      </c>
    </row>
    <row r="625" spans="1:65" s="13" customFormat="1">
      <c r="B625" s="151"/>
      <c r="D625" s="145" t="s">
        <v>136</v>
      </c>
      <c r="E625" s="152" t="s">
        <v>3</v>
      </c>
      <c r="F625" s="153" t="s">
        <v>993</v>
      </c>
      <c r="H625" s="154">
        <v>32.54</v>
      </c>
      <c r="L625" s="151"/>
      <c r="M625" s="155"/>
      <c r="N625" s="156"/>
      <c r="O625" s="156"/>
      <c r="P625" s="156"/>
      <c r="Q625" s="156"/>
      <c r="R625" s="156"/>
      <c r="S625" s="156"/>
      <c r="T625" s="157"/>
      <c r="AT625" s="152" t="s">
        <v>136</v>
      </c>
      <c r="AU625" s="152" t="s">
        <v>77</v>
      </c>
      <c r="AV625" s="13" t="s">
        <v>77</v>
      </c>
      <c r="AW625" s="13" t="s">
        <v>30</v>
      </c>
      <c r="AX625" s="13" t="s">
        <v>70</v>
      </c>
      <c r="AY625" s="152" t="s">
        <v>130</v>
      </c>
    </row>
    <row r="626" spans="1:65" s="15" customFormat="1">
      <c r="B626" s="189"/>
      <c r="D626" s="145" t="s">
        <v>136</v>
      </c>
      <c r="E626" s="190" t="s">
        <v>3</v>
      </c>
      <c r="F626" s="191" t="s">
        <v>704</v>
      </c>
      <c r="H626" s="192">
        <v>1622.12</v>
      </c>
      <c r="L626" s="189"/>
      <c r="M626" s="193"/>
      <c r="N626" s="194"/>
      <c r="O626" s="194"/>
      <c r="P626" s="194"/>
      <c r="Q626" s="194"/>
      <c r="R626" s="194"/>
      <c r="S626" s="194"/>
      <c r="T626" s="195"/>
      <c r="AT626" s="190" t="s">
        <v>136</v>
      </c>
      <c r="AU626" s="190" t="s">
        <v>77</v>
      </c>
      <c r="AV626" s="15" t="s">
        <v>141</v>
      </c>
      <c r="AW626" s="15" t="s">
        <v>30</v>
      </c>
      <c r="AX626" s="15" t="s">
        <v>70</v>
      </c>
      <c r="AY626" s="190" t="s">
        <v>130</v>
      </c>
    </row>
    <row r="627" spans="1:65" s="14" customFormat="1">
      <c r="B627" s="158"/>
      <c r="D627" s="145" t="s">
        <v>136</v>
      </c>
      <c r="E627" s="159" t="s">
        <v>3</v>
      </c>
      <c r="F627" s="160" t="s">
        <v>138</v>
      </c>
      <c r="H627" s="161">
        <v>1622.12</v>
      </c>
      <c r="L627" s="158"/>
      <c r="M627" s="162"/>
      <c r="N627" s="163"/>
      <c r="O627" s="163"/>
      <c r="P627" s="163"/>
      <c r="Q627" s="163"/>
      <c r="R627" s="163"/>
      <c r="S627" s="163"/>
      <c r="T627" s="164"/>
      <c r="AT627" s="159" t="s">
        <v>136</v>
      </c>
      <c r="AU627" s="159" t="s">
        <v>77</v>
      </c>
      <c r="AV627" s="14" t="s">
        <v>135</v>
      </c>
      <c r="AW627" s="14" t="s">
        <v>30</v>
      </c>
      <c r="AX627" s="14" t="s">
        <v>75</v>
      </c>
      <c r="AY627" s="159" t="s">
        <v>130</v>
      </c>
    </row>
    <row r="628" spans="1:65" s="2" customFormat="1" ht="33" customHeight="1">
      <c r="A628" s="296"/>
      <c r="B628" s="131"/>
      <c r="C628" s="132">
        <v>107</v>
      </c>
      <c r="D628" s="132" t="s">
        <v>132</v>
      </c>
      <c r="E628" s="133" t="s">
        <v>994</v>
      </c>
      <c r="F628" s="134" t="s">
        <v>995</v>
      </c>
      <c r="G628" s="135" t="s">
        <v>133</v>
      </c>
      <c r="H628" s="136">
        <v>1622.12</v>
      </c>
      <c r="I628" s="137"/>
      <c r="J628" s="137">
        <f>ROUND(I628*H628,2)</f>
        <v>0</v>
      </c>
      <c r="K628" s="134" t="s">
        <v>134</v>
      </c>
      <c r="L628" s="31"/>
      <c r="M628" s="138" t="s">
        <v>3</v>
      </c>
      <c r="N628" s="139" t="s">
        <v>41</v>
      </c>
      <c r="O628" s="140">
        <v>2E-3</v>
      </c>
      <c r="P628" s="140">
        <f>O628*H628</f>
        <v>3.24424</v>
      </c>
      <c r="Q628" s="140">
        <v>0</v>
      </c>
      <c r="R628" s="140">
        <f>Q628*H628</f>
        <v>0</v>
      </c>
      <c r="S628" s="140">
        <v>0.02</v>
      </c>
      <c r="T628" s="141">
        <f>S628*H628</f>
        <v>32.442399999999999</v>
      </c>
      <c r="U628" s="296"/>
      <c r="V628" s="296"/>
      <c r="W628" s="296"/>
      <c r="X628" s="296"/>
      <c r="Y628" s="296"/>
      <c r="Z628" s="296"/>
      <c r="AA628" s="296"/>
      <c r="AB628" s="296"/>
      <c r="AC628" s="296"/>
      <c r="AD628" s="296"/>
      <c r="AE628" s="296"/>
      <c r="AR628" s="142" t="s">
        <v>135</v>
      </c>
      <c r="AT628" s="142" t="s">
        <v>132</v>
      </c>
      <c r="AU628" s="142" t="s">
        <v>77</v>
      </c>
      <c r="AY628" s="18" t="s">
        <v>130</v>
      </c>
      <c r="BE628" s="143">
        <f>IF(N628="základní",J628,0)</f>
        <v>0</v>
      </c>
      <c r="BF628" s="143">
        <f>IF(N628="snížená",J628,0)</f>
        <v>0</v>
      </c>
      <c r="BG628" s="143">
        <f>IF(N628="zákl. přenesená",J628,0)</f>
        <v>0</v>
      </c>
      <c r="BH628" s="143">
        <f>IF(N628="sníž. přenesená",J628,0)</f>
        <v>0</v>
      </c>
      <c r="BI628" s="143">
        <f>IF(N628="nulová",J628,0)</f>
        <v>0</v>
      </c>
      <c r="BJ628" s="18" t="s">
        <v>75</v>
      </c>
      <c r="BK628" s="143">
        <f>ROUND(I628*H628,2)</f>
        <v>0</v>
      </c>
      <c r="BL628" s="18" t="s">
        <v>135</v>
      </c>
      <c r="BM628" s="142" t="s">
        <v>996</v>
      </c>
    </row>
    <row r="629" spans="1:65" s="12" customFormat="1">
      <c r="B629" s="144"/>
      <c r="D629" s="145" t="s">
        <v>136</v>
      </c>
      <c r="E629" s="146" t="s">
        <v>3</v>
      </c>
      <c r="F629" s="147" t="s">
        <v>997</v>
      </c>
      <c r="H629" s="146" t="s">
        <v>3</v>
      </c>
      <c r="L629" s="144"/>
      <c r="M629" s="148"/>
      <c r="N629" s="149"/>
      <c r="O629" s="149"/>
      <c r="P629" s="149"/>
      <c r="Q629" s="149"/>
      <c r="R629" s="149"/>
      <c r="S629" s="149"/>
      <c r="T629" s="150"/>
      <c r="AT629" s="146" t="s">
        <v>136</v>
      </c>
      <c r="AU629" s="146" t="s">
        <v>77</v>
      </c>
      <c r="AV629" s="12" t="s">
        <v>75</v>
      </c>
      <c r="AW629" s="12" t="s">
        <v>30</v>
      </c>
      <c r="AX629" s="12" t="s">
        <v>70</v>
      </c>
      <c r="AY629" s="146" t="s">
        <v>130</v>
      </c>
    </row>
    <row r="630" spans="1:65" s="13" customFormat="1">
      <c r="B630" s="151"/>
      <c r="D630" s="145" t="s">
        <v>136</v>
      </c>
      <c r="E630" s="152" t="s">
        <v>3</v>
      </c>
      <c r="F630" s="153" t="s">
        <v>998</v>
      </c>
      <c r="H630" s="154">
        <v>1622.12</v>
      </c>
      <c r="L630" s="151"/>
      <c r="M630" s="155"/>
      <c r="N630" s="156"/>
      <c r="O630" s="156"/>
      <c r="P630" s="156"/>
      <c r="Q630" s="156"/>
      <c r="R630" s="156"/>
      <c r="S630" s="156"/>
      <c r="T630" s="157"/>
      <c r="AT630" s="152" t="s">
        <v>136</v>
      </c>
      <c r="AU630" s="152" t="s">
        <v>77</v>
      </c>
      <c r="AV630" s="13" t="s">
        <v>77</v>
      </c>
      <c r="AW630" s="13" t="s">
        <v>30</v>
      </c>
      <c r="AX630" s="13" t="s">
        <v>75</v>
      </c>
      <c r="AY630" s="152" t="s">
        <v>130</v>
      </c>
    </row>
    <row r="631" spans="1:65" s="2" customFormat="1" ht="24">
      <c r="A631" s="296"/>
      <c r="B631" s="131"/>
      <c r="C631" s="132">
        <v>108</v>
      </c>
      <c r="D631" s="132" t="s">
        <v>132</v>
      </c>
      <c r="E631" s="133" t="s">
        <v>999</v>
      </c>
      <c r="F631" s="134" t="s">
        <v>1000</v>
      </c>
      <c r="G631" s="135" t="s">
        <v>189</v>
      </c>
      <c r="H631" s="136">
        <v>1</v>
      </c>
      <c r="I631" s="137"/>
      <c r="J631" s="137">
        <f>ROUND(I631*H631,2)</f>
        <v>0</v>
      </c>
      <c r="K631" s="134" t="s">
        <v>134</v>
      </c>
      <c r="L631" s="31"/>
      <c r="M631" s="138" t="s">
        <v>3</v>
      </c>
      <c r="N631" s="139" t="s">
        <v>41</v>
      </c>
      <c r="O631" s="140">
        <v>0.17399999999999999</v>
      </c>
      <c r="P631" s="140">
        <f>O631*H631</f>
        <v>0.17399999999999999</v>
      </c>
      <c r="Q631" s="140">
        <v>0</v>
      </c>
      <c r="R631" s="140">
        <f>Q631*H631</f>
        <v>0</v>
      </c>
      <c r="S631" s="140">
        <v>4.0000000000000001E-3</v>
      </c>
      <c r="T631" s="141">
        <f>S631*H631</f>
        <v>4.0000000000000001E-3</v>
      </c>
      <c r="U631" s="296"/>
      <c r="V631" s="296"/>
      <c r="W631" s="296"/>
      <c r="X631" s="296"/>
      <c r="Y631" s="296"/>
      <c r="Z631" s="296"/>
      <c r="AA631" s="296"/>
      <c r="AB631" s="296"/>
      <c r="AC631" s="296"/>
      <c r="AD631" s="296"/>
      <c r="AE631" s="296"/>
      <c r="AR631" s="142" t="s">
        <v>135</v>
      </c>
      <c r="AT631" s="142" t="s">
        <v>132</v>
      </c>
      <c r="AU631" s="142" t="s">
        <v>77</v>
      </c>
      <c r="AY631" s="18" t="s">
        <v>130</v>
      </c>
      <c r="BE631" s="143">
        <f>IF(N631="základní",J631,0)</f>
        <v>0</v>
      </c>
      <c r="BF631" s="143">
        <f>IF(N631="snížená",J631,0)</f>
        <v>0</v>
      </c>
      <c r="BG631" s="143">
        <f>IF(N631="zákl. přenesená",J631,0)</f>
        <v>0</v>
      </c>
      <c r="BH631" s="143">
        <f>IF(N631="sníž. přenesená",J631,0)</f>
        <v>0</v>
      </c>
      <c r="BI631" s="143">
        <f>IF(N631="nulová",J631,0)</f>
        <v>0</v>
      </c>
      <c r="BJ631" s="18" t="s">
        <v>75</v>
      </c>
      <c r="BK631" s="143">
        <f>ROUND(I631*H631,2)</f>
        <v>0</v>
      </c>
      <c r="BL631" s="18" t="s">
        <v>135</v>
      </c>
      <c r="BM631" s="142" t="s">
        <v>1001</v>
      </c>
    </row>
    <row r="632" spans="1:65" s="12" customFormat="1">
      <c r="B632" s="144"/>
      <c r="D632" s="145" t="s">
        <v>136</v>
      </c>
      <c r="E632" s="146" t="s">
        <v>3</v>
      </c>
      <c r="F632" s="147" t="s">
        <v>815</v>
      </c>
      <c r="H632" s="146" t="s">
        <v>3</v>
      </c>
      <c r="L632" s="144"/>
      <c r="M632" s="148"/>
      <c r="N632" s="149"/>
      <c r="O632" s="149"/>
      <c r="P632" s="149"/>
      <c r="Q632" s="149"/>
      <c r="R632" s="149"/>
      <c r="S632" s="149"/>
      <c r="T632" s="150"/>
      <c r="AT632" s="146" t="s">
        <v>136</v>
      </c>
      <c r="AU632" s="146" t="s">
        <v>77</v>
      </c>
      <c r="AV632" s="12" t="s">
        <v>75</v>
      </c>
      <c r="AW632" s="12" t="s">
        <v>30</v>
      </c>
      <c r="AX632" s="12" t="s">
        <v>70</v>
      </c>
      <c r="AY632" s="146" t="s">
        <v>130</v>
      </c>
    </row>
    <row r="633" spans="1:65" s="13" customFormat="1">
      <c r="B633" s="151"/>
      <c r="D633" s="145" t="s">
        <v>136</v>
      </c>
      <c r="E633" s="152" t="s">
        <v>3</v>
      </c>
      <c r="F633" s="153" t="s">
        <v>1002</v>
      </c>
      <c r="H633" s="154">
        <v>1</v>
      </c>
      <c r="L633" s="151"/>
      <c r="M633" s="155"/>
      <c r="N633" s="156"/>
      <c r="O633" s="156"/>
      <c r="P633" s="156"/>
      <c r="Q633" s="156"/>
      <c r="R633" s="156"/>
      <c r="S633" s="156"/>
      <c r="T633" s="157"/>
      <c r="AT633" s="152" t="s">
        <v>136</v>
      </c>
      <c r="AU633" s="152" t="s">
        <v>77</v>
      </c>
      <c r="AV633" s="13" t="s">
        <v>77</v>
      </c>
      <c r="AW633" s="13" t="s">
        <v>30</v>
      </c>
      <c r="AX633" s="13" t="s">
        <v>70</v>
      </c>
      <c r="AY633" s="152" t="s">
        <v>130</v>
      </c>
    </row>
    <row r="634" spans="1:65" s="14" customFormat="1">
      <c r="B634" s="158"/>
      <c r="D634" s="145" t="s">
        <v>136</v>
      </c>
      <c r="E634" s="159" t="s">
        <v>3</v>
      </c>
      <c r="F634" s="160" t="s">
        <v>138</v>
      </c>
      <c r="H634" s="161">
        <v>1</v>
      </c>
      <c r="L634" s="158"/>
      <c r="M634" s="162"/>
      <c r="N634" s="163"/>
      <c r="O634" s="163"/>
      <c r="P634" s="163"/>
      <c r="Q634" s="163"/>
      <c r="R634" s="163"/>
      <c r="S634" s="163"/>
      <c r="T634" s="164"/>
      <c r="AT634" s="159" t="s">
        <v>136</v>
      </c>
      <c r="AU634" s="159" t="s">
        <v>77</v>
      </c>
      <c r="AV634" s="14" t="s">
        <v>135</v>
      </c>
      <c r="AW634" s="14" t="s">
        <v>30</v>
      </c>
      <c r="AX634" s="14" t="s">
        <v>75</v>
      </c>
      <c r="AY634" s="159" t="s">
        <v>130</v>
      </c>
    </row>
    <row r="635" spans="1:65" s="2" customFormat="1" ht="33" customHeight="1">
      <c r="A635" s="296"/>
      <c r="B635" s="131"/>
      <c r="C635" s="132">
        <v>109</v>
      </c>
      <c r="D635" s="132" t="s">
        <v>132</v>
      </c>
      <c r="E635" s="133" t="s">
        <v>1003</v>
      </c>
      <c r="F635" s="134" t="s">
        <v>1004</v>
      </c>
      <c r="G635" s="135" t="s">
        <v>133</v>
      </c>
      <c r="H635" s="136">
        <v>66.760000000000005</v>
      </c>
      <c r="I635" s="137"/>
      <c r="J635" s="137">
        <f>ROUND(I635*H635,2)</f>
        <v>0</v>
      </c>
      <c r="K635" s="134" t="s">
        <v>134</v>
      </c>
      <c r="L635" s="31"/>
      <c r="M635" s="138" t="s">
        <v>3</v>
      </c>
      <c r="N635" s="139" t="s">
        <v>41</v>
      </c>
      <c r="O635" s="140">
        <v>0.22</v>
      </c>
      <c r="P635" s="140">
        <f>O635*H635</f>
        <v>14.687200000000001</v>
      </c>
      <c r="Q635" s="140">
        <v>0</v>
      </c>
      <c r="R635" s="140">
        <f>Q635*H635</f>
        <v>0</v>
      </c>
      <c r="S635" s="140">
        <v>0</v>
      </c>
      <c r="T635" s="141">
        <f>S635*H635</f>
        <v>0</v>
      </c>
      <c r="U635" s="296"/>
      <c r="V635" s="296"/>
      <c r="W635" s="296"/>
      <c r="X635" s="296"/>
      <c r="Y635" s="296"/>
      <c r="Z635" s="296"/>
      <c r="AA635" s="296"/>
      <c r="AB635" s="296"/>
      <c r="AC635" s="296"/>
      <c r="AD635" s="296"/>
      <c r="AE635" s="296"/>
      <c r="AR635" s="142" t="s">
        <v>135</v>
      </c>
      <c r="AT635" s="142" t="s">
        <v>132</v>
      </c>
      <c r="AU635" s="142" t="s">
        <v>77</v>
      </c>
      <c r="AY635" s="18" t="s">
        <v>130</v>
      </c>
      <c r="BE635" s="143">
        <f>IF(N635="základní",J635,0)</f>
        <v>0</v>
      </c>
      <c r="BF635" s="143">
        <f>IF(N635="snížená",J635,0)</f>
        <v>0</v>
      </c>
      <c r="BG635" s="143">
        <f>IF(N635="zákl. přenesená",J635,0)</f>
        <v>0</v>
      </c>
      <c r="BH635" s="143">
        <f>IF(N635="sníž. přenesená",J635,0)</f>
        <v>0</v>
      </c>
      <c r="BI635" s="143">
        <f>IF(N635="nulová",J635,0)</f>
        <v>0</v>
      </c>
      <c r="BJ635" s="18" t="s">
        <v>75</v>
      </c>
      <c r="BK635" s="143">
        <f>ROUND(I635*H635,2)</f>
        <v>0</v>
      </c>
      <c r="BL635" s="18" t="s">
        <v>135</v>
      </c>
      <c r="BM635" s="142" t="s">
        <v>1005</v>
      </c>
    </row>
    <row r="636" spans="1:65" s="13" customFormat="1">
      <c r="B636" s="151"/>
      <c r="D636" s="145" t="s">
        <v>136</v>
      </c>
      <c r="E636" s="152" t="s">
        <v>3</v>
      </c>
      <c r="F636" s="153" t="s">
        <v>558</v>
      </c>
      <c r="H636" s="154">
        <v>41.1</v>
      </c>
      <c r="L636" s="151"/>
      <c r="M636" s="155"/>
      <c r="N636" s="156"/>
      <c r="O636" s="156"/>
      <c r="P636" s="156"/>
      <c r="Q636" s="156"/>
      <c r="R636" s="156"/>
      <c r="S636" s="156"/>
      <c r="T636" s="157"/>
      <c r="AT636" s="152" t="s">
        <v>136</v>
      </c>
      <c r="AU636" s="152" t="s">
        <v>77</v>
      </c>
      <c r="AV636" s="13" t="s">
        <v>77</v>
      </c>
      <c r="AW636" s="13" t="s">
        <v>30</v>
      </c>
      <c r="AX636" s="13" t="s">
        <v>70</v>
      </c>
      <c r="AY636" s="152" t="s">
        <v>130</v>
      </c>
    </row>
    <row r="637" spans="1:65" s="13" customFormat="1">
      <c r="B637" s="151"/>
      <c r="D637" s="145" t="s">
        <v>136</v>
      </c>
      <c r="E637" s="152" t="s">
        <v>3</v>
      </c>
      <c r="F637" s="153" t="s">
        <v>571</v>
      </c>
      <c r="H637" s="154">
        <v>25.66</v>
      </c>
      <c r="L637" s="151"/>
      <c r="M637" s="155"/>
      <c r="N637" s="156"/>
      <c r="O637" s="156"/>
      <c r="P637" s="156"/>
      <c r="Q637" s="156"/>
      <c r="R637" s="156"/>
      <c r="S637" s="156"/>
      <c r="T637" s="157"/>
      <c r="AT637" s="152" t="s">
        <v>136</v>
      </c>
      <c r="AU637" s="152" t="s">
        <v>77</v>
      </c>
      <c r="AV637" s="13" t="s">
        <v>77</v>
      </c>
      <c r="AW637" s="13" t="s">
        <v>30</v>
      </c>
      <c r="AX637" s="13" t="s">
        <v>70</v>
      </c>
      <c r="AY637" s="152" t="s">
        <v>130</v>
      </c>
    </row>
    <row r="638" spans="1:65" s="14" customFormat="1">
      <c r="B638" s="158"/>
      <c r="D638" s="145" t="s">
        <v>136</v>
      </c>
      <c r="E638" s="159" t="s">
        <v>3</v>
      </c>
      <c r="F638" s="160" t="s">
        <v>138</v>
      </c>
      <c r="H638" s="161">
        <v>66.760000000000005</v>
      </c>
      <c r="L638" s="158"/>
      <c r="M638" s="162"/>
      <c r="N638" s="163"/>
      <c r="O638" s="163"/>
      <c r="P638" s="163"/>
      <c r="Q638" s="163"/>
      <c r="R638" s="163"/>
      <c r="S638" s="163"/>
      <c r="T638" s="164"/>
      <c r="AT638" s="159" t="s">
        <v>136</v>
      </c>
      <c r="AU638" s="159" t="s">
        <v>77</v>
      </c>
      <c r="AV638" s="14" t="s">
        <v>135</v>
      </c>
      <c r="AW638" s="14" t="s">
        <v>30</v>
      </c>
      <c r="AX638" s="14" t="s">
        <v>75</v>
      </c>
      <c r="AY638" s="159" t="s">
        <v>130</v>
      </c>
    </row>
    <row r="639" spans="1:65" s="11" customFormat="1" ht="22.9" customHeight="1">
      <c r="B639" s="119"/>
      <c r="D639" s="120" t="s">
        <v>69</v>
      </c>
      <c r="E639" s="129" t="s">
        <v>201</v>
      </c>
      <c r="F639" s="129" t="s">
        <v>202</v>
      </c>
      <c r="J639" s="371">
        <f>SUM(J640:J657)</f>
        <v>0</v>
      </c>
      <c r="L639" s="119"/>
      <c r="M639" s="123"/>
      <c r="N639" s="124"/>
      <c r="O639" s="124"/>
      <c r="P639" s="125">
        <f>SUM(P640:P660)</f>
        <v>50.1633</v>
      </c>
      <c r="Q639" s="124"/>
      <c r="R639" s="125">
        <f>SUM(R640:R660)</f>
        <v>0</v>
      </c>
      <c r="S639" s="124"/>
      <c r="T639" s="126">
        <f>SUM(T640:T660)</f>
        <v>0</v>
      </c>
      <c r="AR639" s="120" t="s">
        <v>75</v>
      </c>
      <c r="AT639" s="127" t="s">
        <v>69</v>
      </c>
      <c r="AU639" s="127" t="s">
        <v>75</v>
      </c>
      <c r="AY639" s="120" t="s">
        <v>130</v>
      </c>
      <c r="BK639" s="128">
        <f>SUM(BK640:BK660)</f>
        <v>0</v>
      </c>
    </row>
    <row r="640" spans="1:65" s="2" customFormat="1" ht="21.75" customHeight="1">
      <c r="A640" s="296"/>
      <c r="B640" s="131"/>
      <c r="C640" s="132">
        <v>110</v>
      </c>
      <c r="D640" s="132" t="s">
        <v>132</v>
      </c>
      <c r="E640" s="133" t="s">
        <v>1006</v>
      </c>
      <c r="F640" s="134" t="s">
        <v>1007</v>
      </c>
      <c r="G640" s="135" t="s">
        <v>183</v>
      </c>
      <c r="H640" s="136">
        <v>18.797000000000001</v>
      </c>
      <c r="I640" s="137"/>
      <c r="J640" s="137">
        <f>ROUND(I640*H640,2)</f>
        <v>0</v>
      </c>
      <c r="K640" s="134" t="s">
        <v>134</v>
      </c>
      <c r="L640" s="31"/>
      <c r="M640" s="138" t="s">
        <v>3</v>
      </c>
      <c r="N640" s="139" t="s">
        <v>41</v>
      </c>
      <c r="O640" s="140">
        <v>2.0699999999999998</v>
      </c>
      <c r="P640" s="140">
        <f>O640*H640</f>
        <v>38.909790000000001</v>
      </c>
      <c r="Q640" s="140">
        <v>0</v>
      </c>
      <c r="R640" s="140">
        <f>Q640*H640</f>
        <v>0</v>
      </c>
      <c r="S640" s="140">
        <v>0</v>
      </c>
      <c r="T640" s="141">
        <f>S640*H640</f>
        <v>0</v>
      </c>
      <c r="U640" s="296"/>
      <c r="V640" s="296"/>
      <c r="W640" s="296"/>
      <c r="X640" s="296"/>
      <c r="Y640" s="296"/>
      <c r="Z640" s="296"/>
      <c r="AA640" s="296"/>
      <c r="AB640" s="296"/>
      <c r="AC640" s="296"/>
      <c r="AD640" s="296"/>
      <c r="AE640" s="296"/>
      <c r="AR640" s="142" t="s">
        <v>135</v>
      </c>
      <c r="AT640" s="142" t="s">
        <v>132</v>
      </c>
      <c r="AU640" s="142" t="s">
        <v>77</v>
      </c>
      <c r="AY640" s="18" t="s">
        <v>130</v>
      </c>
      <c r="BE640" s="143">
        <f>IF(N640="základní",J640,0)</f>
        <v>0</v>
      </c>
      <c r="BF640" s="143">
        <f>IF(N640="snížená",J640,0)</f>
        <v>0</v>
      </c>
      <c r="BG640" s="143">
        <f>IF(N640="zákl. přenesená",J640,0)</f>
        <v>0</v>
      </c>
      <c r="BH640" s="143">
        <f>IF(N640="sníž. přenesená",J640,0)</f>
        <v>0</v>
      </c>
      <c r="BI640" s="143">
        <f>IF(N640="nulová",J640,0)</f>
        <v>0</v>
      </c>
      <c r="BJ640" s="18" t="s">
        <v>75</v>
      </c>
      <c r="BK640" s="143">
        <f>ROUND(I640*H640,2)</f>
        <v>0</v>
      </c>
      <c r="BL640" s="18" t="s">
        <v>135</v>
      </c>
      <c r="BM640" s="142" t="s">
        <v>1008</v>
      </c>
    </row>
    <row r="641" spans="1:65" s="13" customFormat="1">
      <c r="B641" s="151"/>
      <c r="D641" s="145" t="s">
        <v>136</v>
      </c>
      <c r="E641" s="152" t="s">
        <v>3</v>
      </c>
      <c r="F641" s="153" t="s">
        <v>1009</v>
      </c>
      <c r="H641" s="154">
        <v>18.797000000000001</v>
      </c>
      <c r="L641" s="151"/>
      <c r="M641" s="155"/>
      <c r="N641" s="156"/>
      <c r="O641" s="156"/>
      <c r="P641" s="156"/>
      <c r="Q641" s="156"/>
      <c r="R641" s="156"/>
      <c r="S641" s="156"/>
      <c r="T641" s="157"/>
      <c r="AT641" s="152" t="s">
        <v>136</v>
      </c>
      <c r="AU641" s="152" t="s">
        <v>77</v>
      </c>
      <c r="AV641" s="13" t="s">
        <v>77</v>
      </c>
      <c r="AW641" s="13" t="s">
        <v>30</v>
      </c>
      <c r="AX641" s="13" t="s">
        <v>75</v>
      </c>
      <c r="AY641" s="152" t="s">
        <v>130</v>
      </c>
    </row>
    <row r="642" spans="1:65" s="2" customFormat="1" ht="24">
      <c r="A642" s="296"/>
      <c r="B642" s="131"/>
      <c r="C642" s="132">
        <v>111</v>
      </c>
      <c r="D642" s="132" t="s">
        <v>132</v>
      </c>
      <c r="E642" s="133" t="s">
        <v>203</v>
      </c>
      <c r="F642" s="134" t="s">
        <v>204</v>
      </c>
      <c r="G642" s="135" t="s">
        <v>183</v>
      </c>
      <c r="H642" s="136">
        <v>53.247999999999998</v>
      </c>
      <c r="I642" s="137"/>
      <c r="J642" s="137">
        <f>ROUND(I642*H642,2)</f>
        <v>0</v>
      </c>
      <c r="K642" s="134" t="s">
        <v>134</v>
      </c>
      <c r="L642" s="31"/>
      <c r="M642" s="138" t="s">
        <v>3</v>
      </c>
      <c r="N642" s="139" t="s">
        <v>41</v>
      </c>
      <c r="O642" s="140">
        <v>0.03</v>
      </c>
      <c r="P642" s="140">
        <f>O642*H642</f>
        <v>1.59744</v>
      </c>
      <c r="Q642" s="140">
        <v>0</v>
      </c>
      <c r="R642" s="140">
        <f>Q642*H642</f>
        <v>0</v>
      </c>
      <c r="S642" s="140">
        <v>0</v>
      </c>
      <c r="T642" s="141">
        <f>S642*H642</f>
        <v>0</v>
      </c>
      <c r="U642" s="296"/>
      <c r="V642" s="296"/>
      <c r="W642" s="296"/>
      <c r="X642" s="296"/>
      <c r="Y642" s="296"/>
      <c r="Z642" s="296"/>
      <c r="AA642" s="296"/>
      <c r="AB642" s="296"/>
      <c r="AC642" s="296"/>
      <c r="AD642" s="296"/>
      <c r="AE642" s="296"/>
      <c r="AR642" s="142" t="s">
        <v>135</v>
      </c>
      <c r="AT642" s="142" t="s">
        <v>132</v>
      </c>
      <c r="AU642" s="142" t="s">
        <v>77</v>
      </c>
      <c r="AY642" s="18" t="s">
        <v>130</v>
      </c>
      <c r="BE642" s="143">
        <f>IF(N642="základní",J642,0)</f>
        <v>0</v>
      </c>
      <c r="BF642" s="143">
        <f>IF(N642="snížená",J642,0)</f>
        <v>0</v>
      </c>
      <c r="BG642" s="143">
        <f>IF(N642="zákl. přenesená",J642,0)</f>
        <v>0</v>
      </c>
      <c r="BH642" s="143">
        <f>IF(N642="sníž. přenesená",J642,0)</f>
        <v>0</v>
      </c>
      <c r="BI642" s="143">
        <f>IF(N642="nulová",J642,0)</f>
        <v>0</v>
      </c>
      <c r="BJ642" s="18" t="s">
        <v>75</v>
      </c>
      <c r="BK642" s="143">
        <f>ROUND(I642*H642,2)</f>
        <v>0</v>
      </c>
      <c r="BL642" s="18" t="s">
        <v>135</v>
      </c>
      <c r="BM642" s="142" t="s">
        <v>1010</v>
      </c>
    </row>
    <row r="643" spans="1:65" s="13" customFormat="1">
      <c r="B643" s="151"/>
      <c r="D643" s="145" t="s">
        <v>136</v>
      </c>
      <c r="E643" s="152" t="s">
        <v>3</v>
      </c>
      <c r="F643" s="153" t="s">
        <v>1011</v>
      </c>
      <c r="H643" s="154">
        <v>4.585</v>
      </c>
      <c r="L643" s="151"/>
      <c r="M643" s="155"/>
      <c r="N643" s="156"/>
      <c r="O643" s="156"/>
      <c r="P643" s="156"/>
      <c r="Q643" s="156"/>
      <c r="R643" s="156"/>
      <c r="S643" s="156"/>
      <c r="T643" s="157"/>
      <c r="AT643" s="152" t="s">
        <v>136</v>
      </c>
      <c r="AU643" s="152" t="s">
        <v>77</v>
      </c>
      <c r="AV643" s="13" t="s">
        <v>77</v>
      </c>
      <c r="AW643" s="13" t="s">
        <v>30</v>
      </c>
      <c r="AX643" s="13" t="s">
        <v>70</v>
      </c>
      <c r="AY643" s="152" t="s">
        <v>130</v>
      </c>
    </row>
    <row r="644" spans="1:65" s="13" customFormat="1">
      <c r="B644" s="151"/>
      <c r="D644" s="145" t="s">
        <v>136</v>
      </c>
      <c r="E644" s="152" t="s">
        <v>3</v>
      </c>
      <c r="F644" s="153" t="s">
        <v>1012</v>
      </c>
      <c r="H644" s="154">
        <v>48.662999999999997</v>
      </c>
      <c r="L644" s="151"/>
      <c r="M644" s="155"/>
      <c r="N644" s="156"/>
      <c r="O644" s="156"/>
      <c r="P644" s="156"/>
      <c r="Q644" s="156"/>
      <c r="R644" s="156"/>
      <c r="S644" s="156"/>
      <c r="T644" s="157"/>
      <c r="AT644" s="152" t="s">
        <v>136</v>
      </c>
      <c r="AU644" s="152" t="s">
        <v>77</v>
      </c>
      <c r="AV644" s="13" t="s">
        <v>77</v>
      </c>
      <c r="AW644" s="13" t="s">
        <v>30</v>
      </c>
      <c r="AX644" s="13" t="s">
        <v>70</v>
      </c>
      <c r="AY644" s="152" t="s">
        <v>130</v>
      </c>
    </row>
    <row r="645" spans="1:65" s="14" customFormat="1" ht="9.75" customHeight="1">
      <c r="B645" s="158"/>
      <c r="D645" s="145" t="s">
        <v>136</v>
      </c>
      <c r="E645" s="159" t="s">
        <v>3</v>
      </c>
      <c r="F645" s="160" t="s">
        <v>138</v>
      </c>
      <c r="H645" s="161">
        <v>53.247999999999998</v>
      </c>
      <c r="L645" s="158"/>
      <c r="M645" s="162"/>
      <c r="N645" s="163"/>
      <c r="O645" s="163"/>
      <c r="P645" s="163"/>
      <c r="Q645" s="163"/>
      <c r="R645" s="163"/>
      <c r="S645" s="163"/>
      <c r="T645" s="164"/>
      <c r="AT645" s="159" t="s">
        <v>136</v>
      </c>
      <c r="AU645" s="159" t="s">
        <v>77</v>
      </c>
      <c r="AV645" s="14" t="s">
        <v>135</v>
      </c>
      <c r="AW645" s="14" t="s">
        <v>30</v>
      </c>
      <c r="AX645" s="14" t="s">
        <v>75</v>
      </c>
      <c r="AY645" s="159" t="s">
        <v>130</v>
      </c>
    </row>
    <row r="646" spans="1:65" s="2" customFormat="1" ht="24">
      <c r="A646" s="296"/>
      <c r="B646" s="131"/>
      <c r="C646" s="132">
        <v>112</v>
      </c>
      <c r="D646" s="132" t="s">
        <v>132</v>
      </c>
      <c r="E646" s="133" t="s">
        <v>205</v>
      </c>
      <c r="F646" s="134" t="s">
        <v>206</v>
      </c>
      <c r="G646" s="135" t="s">
        <v>183</v>
      </c>
      <c r="H646" s="136">
        <v>0.95399999999999996</v>
      </c>
      <c r="I646" s="137"/>
      <c r="J646" s="137">
        <f>ROUND(I646*H646,2)</f>
        <v>0</v>
      </c>
      <c r="K646" s="134" t="s">
        <v>134</v>
      </c>
      <c r="L646" s="31"/>
      <c r="M646" s="138" t="s">
        <v>3</v>
      </c>
      <c r="N646" s="139" t="s">
        <v>41</v>
      </c>
      <c r="O646" s="140">
        <v>0.83499999999999996</v>
      </c>
      <c r="P646" s="140">
        <f>O646*H646</f>
        <v>0.79658999999999991</v>
      </c>
      <c r="Q646" s="140">
        <v>0</v>
      </c>
      <c r="R646" s="140">
        <f>Q646*H646</f>
        <v>0</v>
      </c>
      <c r="S646" s="140">
        <v>0</v>
      </c>
      <c r="T646" s="141">
        <f>S646*H646</f>
        <v>0</v>
      </c>
      <c r="U646" s="296"/>
      <c r="V646" s="296"/>
      <c r="W646" s="296"/>
      <c r="X646" s="296"/>
      <c r="Y646" s="296"/>
      <c r="Z646" s="296"/>
      <c r="AA646" s="296"/>
      <c r="AB646" s="296"/>
      <c r="AC646" s="296"/>
      <c r="AD646" s="296"/>
      <c r="AE646" s="296"/>
      <c r="AR646" s="142" t="s">
        <v>135</v>
      </c>
      <c r="AT646" s="142" t="s">
        <v>132</v>
      </c>
      <c r="AU646" s="142" t="s">
        <v>77</v>
      </c>
      <c r="AY646" s="18" t="s">
        <v>130</v>
      </c>
      <c r="BE646" s="143">
        <f>IF(N646="základní",J646,0)</f>
        <v>0</v>
      </c>
      <c r="BF646" s="143">
        <f>IF(N646="snížená",J646,0)</f>
        <v>0</v>
      </c>
      <c r="BG646" s="143">
        <f>IF(N646="zákl. přenesená",J646,0)</f>
        <v>0</v>
      </c>
      <c r="BH646" s="143">
        <f>IF(N646="sníž. přenesená",J646,0)</f>
        <v>0</v>
      </c>
      <c r="BI646" s="143">
        <f>IF(N646="nulová",J646,0)</f>
        <v>0</v>
      </c>
      <c r="BJ646" s="18" t="s">
        <v>75</v>
      </c>
      <c r="BK646" s="143">
        <f>ROUND(I646*H646,2)</f>
        <v>0</v>
      </c>
      <c r="BL646" s="18" t="s">
        <v>135</v>
      </c>
      <c r="BM646" s="142" t="s">
        <v>1013</v>
      </c>
    </row>
    <row r="647" spans="1:65" s="13" customFormat="1">
      <c r="B647" s="151"/>
      <c r="D647" s="145" t="s">
        <v>136</v>
      </c>
      <c r="E647" s="152" t="s">
        <v>3</v>
      </c>
      <c r="F647" s="153" t="s">
        <v>1014</v>
      </c>
      <c r="H647" s="154">
        <v>0.85399999999999998</v>
      </c>
      <c r="L647" s="151"/>
      <c r="M647" s="155"/>
      <c r="N647" s="156"/>
      <c r="O647" s="156"/>
      <c r="P647" s="156"/>
      <c r="Q647" s="156"/>
      <c r="R647" s="156"/>
      <c r="S647" s="156"/>
      <c r="T647" s="157"/>
      <c r="AT647" s="152" t="s">
        <v>136</v>
      </c>
      <c r="AU647" s="152" t="s">
        <v>77</v>
      </c>
      <c r="AV647" s="13" t="s">
        <v>77</v>
      </c>
      <c r="AW647" s="13" t="s">
        <v>30</v>
      </c>
      <c r="AX647" s="13" t="s">
        <v>70</v>
      </c>
      <c r="AY647" s="152" t="s">
        <v>130</v>
      </c>
    </row>
    <row r="648" spans="1:65" s="13" customFormat="1">
      <c r="B648" s="151"/>
      <c r="D648" s="145" t="s">
        <v>136</v>
      </c>
      <c r="E648" s="152" t="s">
        <v>3</v>
      </c>
      <c r="F648" s="153" t="s">
        <v>1015</v>
      </c>
      <c r="H648" s="154">
        <v>0.1</v>
      </c>
      <c r="L648" s="151"/>
      <c r="M648" s="155"/>
      <c r="N648" s="156"/>
      <c r="O648" s="156"/>
      <c r="P648" s="156"/>
      <c r="Q648" s="156"/>
      <c r="R648" s="156"/>
      <c r="S648" s="156"/>
      <c r="T648" s="157"/>
      <c r="AT648" s="152" t="s">
        <v>136</v>
      </c>
      <c r="AU648" s="152" t="s">
        <v>77</v>
      </c>
      <c r="AV648" s="13" t="s">
        <v>77</v>
      </c>
      <c r="AW648" s="13" t="s">
        <v>30</v>
      </c>
      <c r="AX648" s="13" t="s">
        <v>70</v>
      </c>
      <c r="AY648" s="152" t="s">
        <v>130</v>
      </c>
    </row>
    <row r="649" spans="1:65" s="14" customFormat="1">
      <c r="B649" s="158"/>
      <c r="D649" s="145" t="s">
        <v>136</v>
      </c>
      <c r="E649" s="159" t="s">
        <v>3</v>
      </c>
      <c r="F649" s="160" t="s">
        <v>138</v>
      </c>
      <c r="H649" s="161">
        <v>0.95399999999999996</v>
      </c>
      <c r="L649" s="158"/>
      <c r="M649" s="162"/>
      <c r="N649" s="163"/>
      <c r="O649" s="163"/>
      <c r="P649" s="163"/>
      <c r="Q649" s="163"/>
      <c r="R649" s="163"/>
      <c r="S649" s="163"/>
      <c r="T649" s="164"/>
      <c r="AT649" s="159" t="s">
        <v>136</v>
      </c>
      <c r="AU649" s="159" t="s">
        <v>77</v>
      </c>
      <c r="AV649" s="14" t="s">
        <v>135</v>
      </c>
      <c r="AW649" s="14" t="s">
        <v>30</v>
      </c>
      <c r="AX649" s="14" t="s">
        <v>75</v>
      </c>
      <c r="AY649" s="159" t="s">
        <v>130</v>
      </c>
    </row>
    <row r="650" spans="1:65" s="2" customFormat="1" ht="24">
      <c r="A650" s="296"/>
      <c r="B650" s="131"/>
      <c r="C650" s="132">
        <v>113</v>
      </c>
      <c r="D650" s="132" t="s">
        <v>132</v>
      </c>
      <c r="E650" s="133" t="s">
        <v>207</v>
      </c>
      <c r="F650" s="134" t="s">
        <v>208</v>
      </c>
      <c r="G650" s="135" t="s">
        <v>183</v>
      </c>
      <c r="H650" s="136">
        <v>8.5860000000000003</v>
      </c>
      <c r="I650" s="137"/>
      <c r="J650" s="137">
        <f>ROUND(I650*H650,2)</f>
        <v>0</v>
      </c>
      <c r="K650" s="134" t="s">
        <v>134</v>
      </c>
      <c r="L650" s="31"/>
      <c r="M650" s="138" t="s">
        <v>3</v>
      </c>
      <c r="N650" s="139" t="s">
        <v>41</v>
      </c>
      <c r="O650" s="140">
        <v>4.0000000000000001E-3</v>
      </c>
      <c r="P650" s="140">
        <f>O650*H650</f>
        <v>3.4344E-2</v>
      </c>
      <c r="Q650" s="140">
        <v>0</v>
      </c>
      <c r="R650" s="140">
        <f>Q650*H650</f>
        <v>0</v>
      </c>
      <c r="S650" s="140">
        <v>0</v>
      </c>
      <c r="T650" s="141">
        <f>S650*H650</f>
        <v>0</v>
      </c>
      <c r="U650" s="296"/>
      <c r="V650" s="296"/>
      <c r="W650" s="296"/>
      <c r="X650" s="296"/>
      <c r="Y650" s="296"/>
      <c r="Z650" s="296"/>
      <c r="AA650" s="296"/>
      <c r="AB650" s="296"/>
      <c r="AC650" s="296"/>
      <c r="AD650" s="296"/>
      <c r="AE650" s="296"/>
      <c r="AR650" s="142" t="s">
        <v>135</v>
      </c>
      <c r="AT650" s="142" t="s">
        <v>132</v>
      </c>
      <c r="AU650" s="142" t="s">
        <v>77</v>
      </c>
      <c r="AY650" s="18" t="s">
        <v>130</v>
      </c>
      <c r="BE650" s="143">
        <f>IF(N650="základní",J650,0)</f>
        <v>0</v>
      </c>
      <c r="BF650" s="143">
        <f>IF(N650="snížená",J650,0)</f>
        <v>0</v>
      </c>
      <c r="BG650" s="143">
        <f>IF(N650="zákl. přenesená",J650,0)</f>
        <v>0</v>
      </c>
      <c r="BH650" s="143">
        <f>IF(N650="sníž. přenesená",J650,0)</f>
        <v>0</v>
      </c>
      <c r="BI650" s="143">
        <f>IF(N650="nulová",J650,0)</f>
        <v>0</v>
      </c>
      <c r="BJ650" s="18" t="s">
        <v>75</v>
      </c>
      <c r="BK650" s="143">
        <f>ROUND(I650*H650,2)</f>
        <v>0</v>
      </c>
      <c r="BL650" s="18" t="s">
        <v>135</v>
      </c>
      <c r="BM650" s="142" t="s">
        <v>1016</v>
      </c>
    </row>
    <row r="651" spans="1:65" s="12" customFormat="1">
      <c r="B651" s="144"/>
      <c r="D651" s="145" t="s">
        <v>136</v>
      </c>
      <c r="E651" s="146" t="s">
        <v>3</v>
      </c>
      <c r="F651" s="147" t="s">
        <v>209</v>
      </c>
      <c r="H651" s="146" t="s">
        <v>3</v>
      </c>
      <c r="L651" s="144"/>
      <c r="M651" s="148"/>
      <c r="N651" s="149"/>
      <c r="O651" s="149"/>
      <c r="P651" s="149"/>
      <c r="Q651" s="149"/>
      <c r="R651" s="149"/>
      <c r="S651" s="149"/>
      <c r="T651" s="150"/>
      <c r="AT651" s="146" t="s">
        <v>136</v>
      </c>
      <c r="AU651" s="146" t="s">
        <v>77</v>
      </c>
      <c r="AV651" s="12" t="s">
        <v>75</v>
      </c>
      <c r="AW651" s="12" t="s">
        <v>30</v>
      </c>
      <c r="AX651" s="12" t="s">
        <v>70</v>
      </c>
      <c r="AY651" s="146" t="s">
        <v>130</v>
      </c>
    </row>
    <row r="652" spans="1:65" s="13" customFormat="1">
      <c r="B652" s="151"/>
      <c r="D652" s="145" t="s">
        <v>136</v>
      </c>
      <c r="E652" s="152" t="s">
        <v>3</v>
      </c>
      <c r="F652" s="153" t="s">
        <v>1017</v>
      </c>
      <c r="H652" s="154">
        <v>8.5860000000000003</v>
      </c>
      <c r="L652" s="151"/>
      <c r="M652" s="155"/>
      <c r="N652" s="156"/>
      <c r="O652" s="156"/>
      <c r="P652" s="156"/>
      <c r="Q652" s="156"/>
      <c r="R652" s="156"/>
      <c r="S652" s="156"/>
      <c r="T652" s="157"/>
      <c r="AT652" s="152" t="s">
        <v>136</v>
      </c>
      <c r="AU652" s="152" t="s">
        <v>77</v>
      </c>
      <c r="AV652" s="13" t="s">
        <v>77</v>
      </c>
      <c r="AW652" s="13" t="s">
        <v>30</v>
      </c>
      <c r="AX652" s="13" t="s">
        <v>75</v>
      </c>
      <c r="AY652" s="152" t="s">
        <v>130</v>
      </c>
    </row>
    <row r="653" spans="1:65" s="2" customFormat="1" ht="16.5" customHeight="1">
      <c r="A653" s="296"/>
      <c r="B653" s="131"/>
      <c r="C653" s="132">
        <v>114</v>
      </c>
      <c r="D653" s="132" t="s">
        <v>132</v>
      </c>
      <c r="E653" s="133" t="s">
        <v>210</v>
      </c>
      <c r="F653" s="134" t="s">
        <v>211</v>
      </c>
      <c r="G653" s="135" t="s">
        <v>183</v>
      </c>
      <c r="H653" s="136">
        <v>53.247999999999998</v>
      </c>
      <c r="I653" s="137"/>
      <c r="J653" s="137">
        <f>ROUND(I653*H653,2)</f>
        <v>0</v>
      </c>
      <c r="K653" s="134" t="s">
        <v>134</v>
      </c>
      <c r="L653" s="31"/>
      <c r="M653" s="138" t="s">
        <v>3</v>
      </c>
      <c r="N653" s="139" t="s">
        <v>41</v>
      </c>
      <c r="O653" s="140">
        <v>0.159</v>
      </c>
      <c r="P653" s="140">
        <f>O653*H653</f>
        <v>8.4664319999999993</v>
      </c>
      <c r="Q653" s="140">
        <v>0</v>
      </c>
      <c r="R653" s="140">
        <f>Q653*H653</f>
        <v>0</v>
      </c>
      <c r="S653" s="140">
        <v>0</v>
      </c>
      <c r="T653" s="141">
        <f>S653*H653</f>
        <v>0</v>
      </c>
      <c r="U653" s="296"/>
      <c r="V653" s="296"/>
      <c r="W653" s="296"/>
      <c r="X653" s="296"/>
      <c r="Y653" s="296"/>
      <c r="Z653" s="296"/>
      <c r="AA653" s="296"/>
      <c r="AB653" s="296"/>
      <c r="AC653" s="296"/>
      <c r="AD653" s="296"/>
      <c r="AE653" s="296"/>
      <c r="AR653" s="142" t="s">
        <v>135</v>
      </c>
      <c r="AT653" s="142" t="s">
        <v>132</v>
      </c>
      <c r="AU653" s="142" t="s">
        <v>77</v>
      </c>
      <c r="AY653" s="18" t="s">
        <v>130</v>
      </c>
      <c r="BE653" s="143">
        <f>IF(N653="základní",J653,0)</f>
        <v>0</v>
      </c>
      <c r="BF653" s="143">
        <f>IF(N653="snížená",J653,0)</f>
        <v>0</v>
      </c>
      <c r="BG653" s="143">
        <f>IF(N653="zákl. přenesená",J653,0)</f>
        <v>0</v>
      </c>
      <c r="BH653" s="143">
        <f>IF(N653="sníž. přenesená",J653,0)</f>
        <v>0</v>
      </c>
      <c r="BI653" s="143">
        <f>IF(N653="nulová",J653,0)</f>
        <v>0</v>
      </c>
      <c r="BJ653" s="18" t="s">
        <v>75</v>
      </c>
      <c r="BK653" s="143">
        <f>ROUND(I653*H653,2)</f>
        <v>0</v>
      </c>
      <c r="BL653" s="18" t="s">
        <v>135</v>
      </c>
      <c r="BM653" s="142" t="s">
        <v>1018</v>
      </c>
    </row>
    <row r="654" spans="1:65" s="13" customFormat="1">
      <c r="B654" s="151"/>
      <c r="D654" s="145" t="s">
        <v>136</v>
      </c>
      <c r="E654" s="152" t="s">
        <v>3</v>
      </c>
      <c r="F654" s="153" t="s">
        <v>1011</v>
      </c>
      <c r="H654" s="154">
        <v>4.585</v>
      </c>
      <c r="L654" s="151"/>
      <c r="M654" s="155"/>
      <c r="N654" s="156"/>
      <c r="O654" s="156"/>
      <c r="P654" s="156"/>
      <c r="Q654" s="156"/>
      <c r="R654" s="156"/>
      <c r="S654" s="156"/>
      <c r="T654" s="157"/>
      <c r="AT654" s="152" t="s">
        <v>136</v>
      </c>
      <c r="AU654" s="152" t="s">
        <v>77</v>
      </c>
      <c r="AV654" s="13" t="s">
        <v>77</v>
      </c>
      <c r="AW654" s="13" t="s">
        <v>30</v>
      </c>
      <c r="AX654" s="13" t="s">
        <v>70</v>
      </c>
      <c r="AY654" s="152" t="s">
        <v>130</v>
      </c>
    </row>
    <row r="655" spans="1:65" s="13" customFormat="1">
      <c r="B655" s="151"/>
      <c r="D655" s="145" t="s">
        <v>136</v>
      </c>
      <c r="E655" s="152" t="s">
        <v>3</v>
      </c>
      <c r="F655" s="153" t="s">
        <v>1012</v>
      </c>
      <c r="H655" s="154">
        <v>48.662999999999997</v>
      </c>
      <c r="L655" s="151"/>
      <c r="M655" s="155"/>
      <c r="N655" s="156"/>
      <c r="O655" s="156"/>
      <c r="P655" s="156"/>
      <c r="Q655" s="156"/>
      <c r="R655" s="156"/>
      <c r="S655" s="156"/>
      <c r="T655" s="157"/>
      <c r="AT655" s="152" t="s">
        <v>136</v>
      </c>
      <c r="AU655" s="152" t="s">
        <v>77</v>
      </c>
      <c r="AV655" s="13" t="s">
        <v>77</v>
      </c>
      <c r="AW655" s="13" t="s">
        <v>30</v>
      </c>
      <c r="AX655" s="13" t="s">
        <v>70</v>
      </c>
      <c r="AY655" s="152" t="s">
        <v>130</v>
      </c>
    </row>
    <row r="656" spans="1:65" s="14" customFormat="1">
      <c r="B656" s="158"/>
      <c r="D656" s="145" t="s">
        <v>136</v>
      </c>
      <c r="E656" s="159" t="s">
        <v>3</v>
      </c>
      <c r="F656" s="160" t="s">
        <v>138</v>
      </c>
      <c r="H656" s="161">
        <v>53.247999999999998</v>
      </c>
      <c r="L656" s="158"/>
      <c r="M656" s="162"/>
      <c r="N656" s="163"/>
      <c r="O656" s="163"/>
      <c r="P656" s="163"/>
      <c r="Q656" s="163"/>
      <c r="R656" s="163"/>
      <c r="S656" s="163"/>
      <c r="T656" s="164"/>
      <c r="AT656" s="159" t="s">
        <v>136</v>
      </c>
      <c r="AU656" s="159" t="s">
        <v>77</v>
      </c>
      <c r="AV656" s="14" t="s">
        <v>135</v>
      </c>
      <c r="AW656" s="14" t="s">
        <v>30</v>
      </c>
      <c r="AX656" s="14" t="s">
        <v>75</v>
      </c>
      <c r="AY656" s="159" t="s">
        <v>130</v>
      </c>
    </row>
    <row r="657" spans="1:65" s="2" customFormat="1" ht="16.5" customHeight="1">
      <c r="A657" s="296"/>
      <c r="B657" s="131"/>
      <c r="C657" s="132">
        <v>115</v>
      </c>
      <c r="D657" s="132" t="s">
        <v>132</v>
      </c>
      <c r="E657" s="133" t="s">
        <v>212</v>
      </c>
      <c r="F657" s="134" t="s">
        <v>213</v>
      </c>
      <c r="G657" s="135" t="s">
        <v>183</v>
      </c>
      <c r="H657" s="136">
        <v>0.95399999999999996</v>
      </c>
      <c r="I657" s="137"/>
      <c r="J657" s="137">
        <f>ROUND(I657*H657,2)</f>
        <v>0</v>
      </c>
      <c r="K657" s="134" t="s">
        <v>134</v>
      </c>
      <c r="L657" s="31"/>
      <c r="M657" s="138" t="s">
        <v>3</v>
      </c>
      <c r="N657" s="139" t="s">
        <v>41</v>
      </c>
      <c r="O657" s="140">
        <v>0.376</v>
      </c>
      <c r="P657" s="140">
        <f>O657*H657</f>
        <v>0.35870399999999997</v>
      </c>
      <c r="Q657" s="140">
        <v>0</v>
      </c>
      <c r="R657" s="140">
        <f>Q657*H657</f>
        <v>0</v>
      </c>
      <c r="S657" s="140">
        <v>0</v>
      </c>
      <c r="T657" s="141">
        <f>S657*H657</f>
        <v>0</v>
      </c>
      <c r="U657" s="296"/>
      <c r="V657" s="296"/>
      <c r="W657" s="296"/>
      <c r="X657" s="296"/>
      <c r="Y657" s="296"/>
      <c r="Z657" s="296"/>
      <c r="AA657" s="296"/>
      <c r="AB657" s="296"/>
      <c r="AC657" s="296"/>
      <c r="AD657" s="296"/>
      <c r="AE657" s="296"/>
      <c r="AR657" s="142" t="s">
        <v>135</v>
      </c>
      <c r="AT657" s="142" t="s">
        <v>132</v>
      </c>
      <c r="AU657" s="142" t="s">
        <v>77</v>
      </c>
      <c r="AY657" s="18" t="s">
        <v>130</v>
      </c>
      <c r="BE657" s="143">
        <f>IF(N657="základní",J657,0)</f>
        <v>0</v>
      </c>
      <c r="BF657" s="143">
        <f>IF(N657="snížená",J657,0)</f>
        <v>0</v>
      </c>
      <c r="BG657" s="143">
        <f>IF(N657="zákl. přenesená",J657,0)</f>
        <v>0</v>
      </c>
      <c r="BH657" s="143">
        <f>IF(N657="sníž. přenesená",J657,0)</f>
        <v>0</v>
      </c>
      <c r="BI657" s="143">
        <f>IF(N657="nulová",J657,0)</f>
        <v>0</v>
      </c>
      <c r="BJ657" s="18" t="s">
        <v>75</v>
      </c>
      <c r="BK657" s="143">
        <f>ROUND(I657*H657,2)</f>
        <v>0</v>
      </c>
      <c r="BL657" s="18" t="s">
        <v>135</v>
      </c>
      <c r="BM657" s="142" t="s">
        <v>1019</v>
      </c>
    </row>
    <row r="658" spans="1:65" s="13" customFormat="1">
      <c r="B658" s="151"/>
      <c r="D658" s="145" t="s">
        <v>136</v>
      </c>
      <c r="E658" s="152" t="s">
        <v>3</v>
      </c>
      <c r="F658" s="153" t="s">
        <v>1014</v>
      </c>
      <c r="H658" s="154">
        <v>0.85399999999999998</v>
      </c>
      <c r="L658" s="151"/>
      <c r="M658" s="155"/>
      <c r="N658" s="156"/>
      <c r="O658" s="156"/>
      <c r="P658" s="156"/>
      <c r="Q658" s="156"/>
      <c r="R658" s="156"/>
      <c r="S658" s="156"/>
      <c r="T658" s="157"/>
      <c r="AT658" s="152" t="s">
        <v>136</v>
      </c>
      <c r="AU658" s="152" t="s">
        <v>77</v>
      </c>
      <c r="AV658" s="13" t="s">
        <v>77</v>
      </c>
      <c r="AW658" s="13" t="s">
        <v>30</v>
      </c>
      <c r="AX658" s="13" t="s">
        <v>70</v>
      </c>
      <c r="AY658" s="152" t="s">
        <v>130</v>
      </c>
    </row>
    <row r="659" spans="1:65" s="13" customFormat="1">
      <c r="B659" s="151"/>
      <c r="D659" s="145" t="s">
        <v>136</v>
      </c>
      <c r="E659" s="152" t="s">
        <v>3</v>
      </c>
      <c r="F659" s="153" t="s">
        <v>1015</v>
      </c>
      <c r="H659" s="154">
        <v>0.1</v>
      </c>
      <c r="L659" s="151"/>
      <c r="M659" s="155"/>
      <c r="N659" s="156"/>
      <c r="O659" s="156"/>
      <c r="P659" s="156"/>
      <c r="Q659" s="156"/>
      <c r="R659" s="156"/>
      <c r="S659" s="156"/>
      <c r="T659" s="157"/>
      <c r="AT659" s="152" t="s">
        <v>136</v>
      </c>
      <c r="AU659" s="152" t="s">
        <v>77</v>
      </c>
      <c r="AV659" s="13" t="s">
        <v>77</v>
      </c>
      <c r="AW659" s="13" t="s">
        <v>30</v>
      </c>
      <c r="AX659" s="13" t="s">
        <v>70</v>
      </c>
      <c r="AY659" s="152" t="s">
        <v>130</v>
      </c>
    </row>
    <row r="660" spans="1:65" s="14" customFormat="1">
      <c r="B660" s="158"/>
      <c r="D660" s="145" t="s">
        <v>136</v>
      </c>
      <c r="E660" s="159" t="s">
        <v>3</v>
      </c>
      <c r="F660" s="160" t="s">
        <v>138</v>
      </c>
      <c r="H660" s="161">
        <v>0.95399999999999996</v>
      </c>
      <c r="L660" s="158"/>
      <c r="M660" s="162"/>
      <c r="N660" s="163"/>
      <c r="O660" s="163"/>
      <c r="P660" s="163"/>
      <c r="Q660" s="163"/>
      <c r="R660" s="163"/>
      <c r="S660" s="163"/>
      <c r="T660" s="164"/>
      <c r="AT660" s="159" t="s">
        <v>136</v>
      </c>
      <c r="AU660" s="159" t="s">
        <v>77</v>
      </c>
      <c r="AV660" s="14" t="s">
        <v>135</v>
      </c>
      <c r="AW660" s="14" t="s">
        <v>30</v>
      </c>
      <c r="AX660" s="14" t="s">
        <v>75</v>
      </c>
      <c r="AY660" s="159" t="s">
        <v>130</v>
      </c>
    </row>
    <row r="661" spans="1:65" s="11" customFormat="1" ht="22.9" customHeight="1">
      <c r="B661" s="119"/>
      <c r="D661" s="120" t="s">
        <v>69</v>
      </c>
      <c r="E661" s="129" t="s">
        <v>238</v>
      </c>
      <c r="F661" s="129" t="s">
        <v>239</v>
      </c>
      <c r="J661" s="371">
        <f>SUM(J662)</f>
        <v>0</v>
      </c>
      <c r="L661" s="119"/>
      <c r="M661" s="123"/>
      <c r="N661" s="124"/>
      <c r="O661" s="124"/>
      <c r="P661" s="125">
        <f>P662</f>
        <v>260.08224300000001</v>
      </c>
      <c r="Q661" s="124"/>
      <c r="R661" s="125">
        <f>R662</f>
        <v>0</v>
      </c>
      <c r="S661" s="124"/>
      <c r="T661" s="126">
        <f>T662</f>
        <v>0</v>
      </c>
      <c r="AR661" s="120" t="s">
        <v>75</v>
      </c>
      <c r="AT661" s="127" t="s">
        <v>69</v>
      </c>
      <c r="AU661" s="127" t="s">
        <v>75</v>
      </c>
      <c r="AY661" s="120" t="s">
        <v>130</v>
      </c>
      <c r="BK661" s="128">
        <f>BK662</f>
        <v>0</v>
      </c>
    </row>
    <row r="662" spans="1:65" s="2" customFormat="1" ht="24">
      <c r="A662" s="296"/>
      <c r="B662" s="131"/>
      <c r="C662" s="132">
        <v>116</v>
      </c>
      <c r="D662" s="132" t="s">
        <v>132</v>
      </c>
      <c r="E662" s="133" t="s">
        <v>1020</v>
      </c>
      <c r="F662" s="134" t="s">
        <v>1021</v>
      </c>
      <c r="G662" s="135" t="s">
        <v>183</v>
      </c>
      <c r="H662" s="136">
        <v>655.11900000000003</v>
      </c>
      <c r="I662" s="137"/>
      <c r="J662" s="137">
        <f>ROUND(I662*H662,2)</f>
        <v>0</v>
      </c>
      <c r="K662" s="134" t="s">
        <v>134</v>
      </c>
      <c r="L662" s="31"/>
      <c r="M662" s="177" t="s">
        <v>3</v>
      </c>
      <c r="N662" s="178" t="s">
        <v>41</v>
      </c>
      <c r="O662" s="179">
        <v>0.39700000000000002</v>
      </c>
      <c r="P662" s="179">
        <f>O662*H662</f>
        <v>260.08224300000001</v>
      </c>
      <c r="Q662" s="179">
        <v>0</v>
      </c>
      <c r="R662" s="179">
        <f>Q662*H662</f>
        <v>0</v>
      </c>
      <c r="S662" s="179">
        <v>0</v>
      </c>
      <c r="T662" s="180">
        <f>S662*H662</f>
        <v>0</v>
      </c>
      <c r="U662" s="296"/>
      <c r="V662" s="296"/>
      <c r="W662" s="296"/>
      <c r="X662" s="296"/>
      <c r="Y662" s="296"/>
      <c r="Z662" s="296"/>
      <c r="AA662" s="296"/>
      <c r="AB662" s="296"/>
      <c r="AC662" s="296"/>
      <c r="AD662" s="296"/>
      <c r="AE662" s="296"/>
      <c r="AR662" s="142" t="s">
        <v>135</v>
      </c>
      <c r="AT662" s="142" t="s">
        <v>132</v>
      </c>
      <c r="AU662" s="142" t="s">
        <v>77</v>
      </c>
      <c r="AY662" s="18" t="s">
        <v>130</v>
      </c>
      <c r="BE662" s="143">
        <f>IF(N662="základní",J662,0)</f>
        <v>0</v>
      </c>
      <c r="BF662" s="143">
        <f>IF(N662="snížená",J662,0)</f>
        <v>0</v>
      </c>
      <c r="BG662" s="143">
        <f>IF(N662="zákl. přenesená",J662,0)</f>
        <v>0</v>
      </c>
      <c r="BH662" s="143">
        <f>IF(N662="sníž. přenesená",J662,0)</f>
        <v>0</v>
      </c>
      <c r="BI662" s="143">
        <f>IF(N662="nulová",J662,0)</f>
        <v>0</v>
      </c>
      <c r="BJ662" s="18" t="s">
        <v>75</v>
      </c>
      <c r="BK662" s="143">
        <f>ROUND(I662*H662,2)</f>
        <v>0</v>
      </c>
      <c r="BL662" s="18" t="s">
        <v>135</v>
      </c>
      <c r="BM662" s="142" t="s">
        <v>1022</v>
      </c>
    </row>
    <row r="663" spans="1:65" s="2" customFormat="1" ht="6.95" customHeight="1">
      <c r="A663" s="296"/>
      <c r="B663" s="40"/>
      <c r="C663" s="41"/>
      <c r="D663" s="41"/>
      <c r="E663" s="41"/>
      <c r="F663" s="41"/>
      <c r="G663" s="41"/>
      <c r="H663" s="41"/>
      <c r="I663" s="41"/>
      <c r="J663" s="41"/>
      <c r="K663" s="41"/>
      <c r="L663" s="31"/>
      <c r="M663" s="296"/>
      <c r="O663" s="296"/>
      <c r="P663" s="296"/>
      <c r="Q663" s="296"/>
      <c r="R663" s="296"/>
      <c r="S663" s="296"/>
      <c r="T663" s="296"/>
      <c r="U663" s="296"/>
      <c r="V663" s="296"/>
      <c r="W663" s="296"/>
      <c r="X663" s="296"/>
      <c r="Y663" s="296"/>
      <c r="Z663" s="296"/>
      <c r="AA663" s="296"/>
      <c r="AB663" s="296"/>
      <c r="AC663" s="296"/>
      <c r="AD663" s="296"/>
      <c r="AE663" s="296"/>
    </row>
  </sheetData>
  <mergeCells count="12">
    <mergeCell ref="E85:H85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81:H81"/>
    <mergeCell ref="E83:H83"/>
  </mergeCells>
  <pageMargins left="0.11811023622047245" right="1.299212598425197" top="0.39370078740157483" bottom="0.19685039370078741" header="0.31496062992125984" footer="0.31496062992125984"/>
  <pageSetup paperSize="9" scale="55" fitToHeight="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M284"/>
  <sheetViews>
    <sheetView topLeftCell="A133" workbookViewId="0">
      <selection activeCell="I89" sqref="I89:I283"/>
    </sheetView>
  </sheetViews>
  <sheetFormatPr defaultRowHeight="11.25"/>
  <cols>
    <col min="1" max="1" width="8.33203125" style="291" customWidth="1"/>
    <col min="2" max="2" width="1.1640625" style="291" customWidth="1"/>
    <col min="3" max="3" width="4.1640625" style="291" customWidth="1"/>
    <col min="4" max="4" width="4.33203125" style="291" customWidth="1"/>
    <col min="5" max="5" width="17.1640625" style="291" customWidth="1"/>
    <col min="6" max="6" width="100.83203125" style="291" customWidth="1"/>
    <col min="7" max="7" width="7.5" style="291" customWidth="1"/>
    <col min="8" max="8" width="14" style="291" customWidth="1"/>
    <col min="9" max="9" width="15.83203125" style="291" customWidth="1"/>
    <col min="10" max="11" width="22.33203125" style="291" customWidth="1"/>
    <col min="12" max="12" width="9.33203125" style="291" customWidth="1"/>
    <col min="13" max="13" width="10.83203125" style="291" hidden="1" customWidth="1"/>
    <col min="14" max="14" width="9.33203125" style="291"/>
    <col min="15" max="20" width="14.1640625" style="291" hidden="1" customWidth="1"/>
    <col min="21" max="21" width="16.33203125" style="291" hidden="1" customWidth="1"/>
    <col min="22" max="22" width="12.33203125" style="291" customWidth="1"/>
    <col min="23" max="23" width="16.33203125" style="291" customWidth="1"/>
    <col min="24" max="24" width="12.33203125" style="291" customWidth="1"/>
    <col min="25" max="25" width="15" style="291" customWidth="1"/>
    <col min="26" max="26" width="11" style="291" customWidth="1"/>
    <col min="27" max="27" width="15" style="291" customWidth="1"/>
    <col min="28" max="28" width="16.33203125" style="291" customWidth="1"/>
    <col min="29" max="29" width="11" style="291" customWidth="1"/>
    <col min="30" max="30" width="15" style="291" customWidth="1"/>
    <col min="31" max="31" width="16.33203125" style="291" customWidth="1"/>
    <col min="32" max="16384" width="9.33203125" style="291"/>
  </cols>
  <sheetData>
    <row r="1" spans="1:46">
      <c r="A1" s="82"/>
    </row>
    <row r="2" spans="1:46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83</v>
      </c>
    </row>
    <row r="3" spans="1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ht="6.95" customHeight="1">
      <c r="B5" s="21"/>
      <c r="L5" s="21"/>
    </row>
    <row r="6" spans="1:46" ht="12" customHeight="1">
      <c r="B6" s="21"/>
      <c r="D6" s="297" t="s">
        <v>15</v>
      </c>
      <c r="L6" s="21"/>
    </row>
    <row r="7" spans="1:46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ht="12" customHeight="1">
      <c r="B8" s="21"/>
      <c r="D8" s="297" t="s">
        <v>104</v>
      </c>
      <c r="L8" s="21"/>
    </row>
    <row r="9" spans="1:46" s="2" customFormat="1" ht="16.5" customHeight="1">
      <c r="A9" s="296"/>
      <c r="B9" s="31"/>
      <c r="C9" s="296"/>
      <c r="D9" s="296"/>
      <c r="E9" s="407" t="s">
        <v>105</v>
      </c>
      <c r="F9" s="406"/>
      <c r="G9" s="406"/>
      <c r="H9" s="406"/>
      <c r="I9" s="296"/>
      <c r="J9" s="296"/>
      <c r="K9" s="296"/>
      <c r="L9" s="84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</row>
    <row r="10" spans="1:46" s="2" customFormat="1" ht="12" customHeight="1">
      <c r="A10" s="296"/>
      <c r="B10" s="31"/>
      <c r="C10" s="296"/>
      <c r="D10" s="297" t="s">
        <v>106</v>
      </c>
      <c r="E10" s="296"/>
      <c r="F10" s="296"/>
      <c r="G10" s="296"/>
      <c r="H10" s="296"/>
      <c r="I10" s="296"/>
      <c r="J10" s="296"/>
      <c r="K10" s="296"/>
      <c r="L10" s="84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</row>
    <row r="11" spans="1:46" s="2" customFormat="1" ht="16.5" customHeight="1">
      <c r="A11" s="296"/>
      <c r="B11" s="31"/>
      <c r="C11" s="296"/>
      <c r="D11" s="296"/>
      <c r="E11" s="393" t="s">
        <v>252</v>
      </c>
      <c r="F11" s="406"/>
      <c r="G11" s="406"/>
      <c r="H11" s="406"/>
      <c r="I11" s="296"/>
      <c r="J11" s="296"/>
      <c r="K11" s="296"/>
      <c r="L11" s="84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</row>
    <row r="12" spans="1:46" s="2" customFormat="1">
      <c r="A12" s="296"/>
      <c r="B12" s="31"/>
      <c r="C12" s="296"/>
      <c r="D12" s="296"/>
      <c r="E12" s="296"/>
      <c r="F12" s="296"/>
      <c r="G12" s="296"/>
      <c r="H12" s="296"/>
      <c r="I12" s="296"/>
      <c r="J12" s="296"/>
      <c r="K12" s="296"/>
      <c r="L12" s="84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</row>
    <row r="13" spans="1:46" s="2" customFormat="1" ht="12" customHeight="1">
      <c r="A13" s="296"/>
      <c r="B13" s="31"/>
      <c r="C13" s="296"/>
      <c r="D13" s="297" t="s">
        <v>17</v>
      </c>
      <c r="E13" s="296"/>
      <c r="F13" s="290" t="s">
        <v>3</v>
      </c>
      <c r="G13" s="296"/>
      <c r="H13" s="296"/>
      <c r="I13" s="297" t="s">
        <v>18</v>
      </c>
      <c r="J13" s="290" t="s">
        <v>3</v>
      </c>
      <c r="K13" s="296"/>
      <c r="L13" s="84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</row>
    <row r="14" spans="1:46" s="2" customFormat="1" ht="12" customHeight="1">
      <c r="A14" s="296"/>
      <c r="B14" s="31"/>
      <c r="C14" s="296"/>
      <c r="D14" s="297" t="s">
        <v>19</v>
      </c>
      <c r="E14" s="296"/>
      <c r="F14" s="290" t="s">
        <v>20</v>
      </c>
      <c r="G14" s="296"/>
      <c r="H14" s="296"/>
      <c r="I14" s="297" t="s">
        <v>21</v>
      </c>
      <c r="J14" s="293">
        <f>'Rekapitulace stavby'!AN8</f>
        <v>45814</v>
      </c>
      <c r="K14" s="296"/>
      <c r="L14" s="84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</row>
    <row r="15" spans="1:46" s="2" customFormat="1" ht="10.9" customHeight="1">
      <c r="A15" s="296"/>
      <c r="B15" s="31"/>
      <c r="C15" s="296"/>
      <c r="D15" s="296"/>
      <c r="E15" s="296"/>
      <c r="F15" s="296"/>
      <c r="G15" s="296"/>
      <c r="H15" s="296"/>
      <c r="I15" s="296"/>
      <c r="J15" s="296"/>
      <c r="K15" s="296"/>
      <c r="L15" s="84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</row>
    <row r="16" spans="1:46" s="2" customFormat="1" ht="12" customHeight="1">
      <c r="A16" s="296"/>
      <c r="B16" s="31"/>
      <c r="C16" s="296"/>
      <c r="D16" s="297" t="s">
        <v>22</v>
      </c>
      <c r="E16" s="296"/>
      <c r="F16" s="296"/>
      <c r="G16" s="296"/>
      <c r="H16" s="296"/>
      <c r="I16" s="297" t="s">
        <v>23</v>
      </c>
      <c r="J16" s="290" t="s">
        <v>3</v>
      </c>
      <c r="K16" s="296"/>
      <c r="L16" s="84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</row>
    <row r="17" spans="1:31" s="2" customFormat="1" ht="12.75">
      <c r="A17" s="296"/>
      <c r="B17" s="31"/>
      <c r="C17" s="296"/>
      <c r="D17" s="296"/>
      <c r="E17" s="290" t="s">
        <v>24</v>
      </c>
      <c r="F17" s="296"/>
      <c r="G17" s="296"/>
      <c r="H17" s="296"/>
      <c r="I17" s="297" t="s">
        <v>25</v>
      </c>
      <c r="J17" s="290" t="s">
        <v>3</v>
      </c>
      <c r="K17" s="296"/>
      <c r="L17" s="84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</row>
    <row r="18" spans="1:31" s="2" customFormat="1">
      <c r="A18" s="296"/>
      <c r="B18" s="31"/>
      <c r="C18" s="296"/>
      <c r="D18" s="296"/>
      <c r="E18" s="296"/>
      <c r="F18" s="296"/>
      <c r="G18" s="296"/>
      <c r="H18" s="296"/>
      <c r="I18" s="296"/>
      <c r="J18" s="296"/>
      <c r="K18" s="296"/>
      <c r="L18" s="84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</row>
    <row r="19" spans="1:31" s="2" customFormat="1" ht="12.75">
      <c r="A19" s="296"/>
      <c r="B19" s="31"/>
      <c r="C19" s="296"/>
      <c r="D19" s="297" t="s">
        <v>26</v>
      </c>
      <c r="E19" s="296"/>
      <c r="F19" s="296"/>
      <c r="G19" s="296"/>
      <c r="H19" s="296"/>
      <c r="I19" s="297" t="s">
        <v>23</v>
      </c>
      <c r="J19" s="290" t="str">
        <f>'Rekapitulace stavby'!AN13</f>
        <v/>
      </c>
      <c r="K19" s="296"/>
      <c r="L19" s="84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</row>
    <row r="20" spans="1:31" s="2" customFormat="1" ht="12.75">
      <c r="A20" s="296"/>
      <c r="B20" s="31"/>
      <c r="C20" s="296"/>
      <c r="D20" s="296"/>
      <c r="E20" s="379" t="str">
        <f>'Rekapitulace stavby'!E14</f>
        <v xml:space="preserve"> </v>
      </c>
      <c r="F20" s="379"/>
      <c r="G20" s="379"/>
      <c r="H20" s="379"/>
      <c r="I20" s="297" t="s">
        <v>25</v>
      </c>
      <c r="J20" s="290" t="str">
        <f>'Rekapitulace stavby'!AN14</f>
        <v/>
      </c>
      <c r="K20" s="296"/>
      <c r="L20" s="84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</row>
    <row r="21" spans="1:31" s="2" customFormat="1">
      <c r="A21" s="296"/>
      <c r="B21" s="31"/>
      <c r="C21" s="296"/>
      <c r="D21" s="296"/>
      <c r="E21" s="296"/>
      <c r="F21" s="296"/>
      <c r="G21" s="296"/>
      <c r="H21" s="296"/>
      <c r="I21" s="296"/>
      <c r="J21" s="296"/>
      <c r="K21" s="296"/>
      <c r="L21" s="84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</row>
    <row r="22" spans="1:31" s="2" customFormat="1" ht="12.75">
      <c r="A22" s="296"/>
      <c r="B22" s="31"/>
      <c r="C22" s="296"/>
      <c r="D22" s="297" t="s">
        <v>28</v>
      </c>
      <c r="E22" s="296"/>
      <c r="F22" s="296"/>
      <c r="G22" s="296"/>
      <c r="H22" s="296"/>
      <c r="I22" s="297" t="s">
        <v>23</v>
      </c>
      <c r="J22" s="290" t="s">
        <v>3</v>
      </c>
      <c r="K22" s="296"/>
      <c r="L22" s="84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</row>
    <row r="23" spans="1:31" s="2" customFormat="1" ht="12.75">
      <c r="A23" s="296"/>
      <c r="B23" s="31"/>
      <c r="C23" s="296"/>
      <c r="D23" s="296"/>
      <c r="E23" s="290" t="s">
        <v>29</v>
      </c>
      <c r="F23" s="296"/>
      <c r="G23" s="296"/>
      <c r="H23" s="296"/>
      <c r="I23" s="297" t="s">
        <v>25</v>
      </c>
      <c r="J23" s="290" t="s">
        <v>3</v>
      </c>
      <c r="K23" s="296"/>
      <c r="L23" s="84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</row>
    <row r="24" spans="1:31" s="2" customFormat="1">
      <c r="A24" s="296"/>
      <c r="B24" s="31"/>
      <c r="C24" s="296"/>
      <c r="D24" s="296"/>
      <c r="E24" s="296"/>
      <c r="F24" s="296"/>
      <c r="G24" s="296"/>
      <c r="H24" s="296"/>
      <c r="I24" s="296"/>
      <c r="J24" s="296"/>
      <c r="K24" s="296"/>
      <c r="L24" s="84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</row>
    <row r="25" spans="1:31" s="2" customFormat="1" ht="12.75">
      <c r="A25" s="296"/>
      <c r="B25" s="31"/>
      <c r="C25" s="296"/>
      <c r="D25" s="297" t="s">
        <v>31</v>
      </c>
      <c r="E25" s="296"/>
      <c r="F25" s="296"/>
      <c r="G25" s="296"/>
      <c r="H25" s="296"/>
      <c r="I25" s="297" t="s">
        <v>23</v>
      </c>
      <c r="J25" s="290" t="s">
        <v>32</v>
      </c>
      <c r="K25" s="296"/>
      <c r="L25" s="84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</row>
    <row r="26" spans="1:31" s="2" customFormat="1" ht="12.75">
      <c r="A26" s="296"/>
      <c r="B26" s="31"/>
      <c r="C26" s="296"/>
      <c r="D26" s="296"/>
      <c r="E26" s="290" t="s">
        <v>33</v>
      </c>
      <c r="F26" s="296"/>
      <c r="G26" s="296"/>
      <c r="H26" s="296"/>
      <c r="I26" s="297" t="s">
        <v>25</v>
      </c>
      <c r="J26" s="290" t="s">
        <v>3</v>
      </c>
      <c r="K26" s="296"/>
      <c r="L26" s="84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</row>
    <row r="27" spans="1:31" s="2" customFormat="1">
      <c r="A27" s="296"/>
      <c r="B27" s="31"/>
      <c r="C27" s="296"/>
      <c r="D27" s="296"/>
      <c r="E27" s="296"/>
      <c r="F27" s="296"/>
      <c r="G27" s="296"/>
      <c r="H27" s="296"/>
      <c r="I27" s="296"/>
      <c r="J27" s="296"/>
      <c r="K27" s="296"/>
      <c r="L27" s="84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</row>
    <row r="28" spans="1:31" s="2" customFormat="1" ht="12.75">
      <c r="A28" s="296"/>
      <c r="B28" s="31"/>
      <c r="C28" s="296"/>
      <c r="D28" s="297" t="s">
        <v>34</v>
      </c>
      <c r="E28" s="296"/>
      <c r="F28" s="296"/>
      <c r="G28" s="296"/>
      <c r="H28" s="296"/>
      <c r="I28" s="296"/>
      <c r="J28" s="296"/>
      <c r="K28" s="296"/>
      <c r="L28" s="84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</row>
    <row r="29" spans="1:31" s="7" customFormat="1" ht="12.75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>
      <c r="A30" s="296"/>
      <c r="B30" s="31"/>
      <c r="C30" s="296"/>
      <c r="D30" s="296"/>
      <c r="E30" s="296"/>
      <c r="F30" s="296"/>
      <c r="G30" s="296"/>
      <c r="H30" s="296"/>
      <c r="I30" s="296"/>
      <c r="J30" s="296"/>
      <c r="K30" s="296"/>
      <c r="L30" s="84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</row>
    <row r="31" spans="1:31" s="2" customFormat="1">
      <c r="A31" s="296"/>
      <c r="B31" s="31"/>
      <c r="C31" s="296"/>
      <c r="D31" s="59"/>
      <c r="E31" s="59"/>
      <c r="F31" s="59"/>
      <c r="G31" s="59"/>
      <c r="H31" s="59"/>
      <c r="I31" s="59"/>
      <c r="J31" s="59"/>
      <c r="K31" s="59"/>
      <c r="L31" s="84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</row>
    <row r="32" spans="1:31" s="2" customFormat="1" ht="15.75">
      <c r="A32" s="296"/>
      <c r="B32" s="31"/>
      <c r="C32" s="296"/>
      <c r="D32" s="88" t="s">
        <v>36</v>
      </c>
      <c r="E32" s="296"/>
      <c r="F32" s="296"/>
      <c r="G32" s="296"/>
      <c r="H32" s="296"/>
      <c r="I32" s="296"/>
      <c r="J32" s="295">
        <f>ROUND(J88, 2)</f>
        <v>0</v>
      </c>
      <c r="K32" s="296"/>
      <c r="L32" s="84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</row>
    <row r="33" spans="1:31" s="2" customFormat="1">
      <c r="A33" s="296"/>
      <c r="B33" s="31"/>
      <c r="C33" s="296"/>
      <c r="D33" s="59"/>
      <c r="E33" s="59"/>
      <c r="F33" s="59"/>
      <c r="G33" s="59"/>
      <c r="H33" s="59"/>
      <c r="I33" s="59"/>
      <c r="J33" s="59"/>
      <c r="K33" s="59"/>
      <c r="L33" s="84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</row>
    <row r="34" spans="1:31" s="2" customFormat="1" ht="12.75">
      <c r="A34" s="296"/>
      <c r="B34" s="31"/>
      <c r="C34" s="296"/>
      <c r="D34" s="296"/>
      <c r="E34" s="296"/>
      <c r="F34" s="292" t="s">
        <v>38</v>
      </c>
      <c r="G34" s="296"/>
      <c r="H34" s="296"/>
      <c r="I34" s="292" t="s">
        <v>37</v>
      </c>
      <c r="J34" s="292" t="s">
        <v>39</v>
      </c>
      <c r="K34" s="296"/>
      <c r="L34" s="84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</row>
    <row r="35" spans="1:31" s="2" customFormat="1" ht="12.75">
      <c r="A35" s="296"/>
      <c r="B35" s="31"/>
      <c r="C35" s="296"/>
      <c r="D35" s="89" t="s">
        <v>40</v>
      </c>
      <c r="E35" s="297" t="s">
        <v>41</v>
      </c>
      <c r="F35" s="90">
        <f>ROUND((SUM(BE88:BE283)),  2)</f>
        <v>0</v>
      </c>
      <c r="G35" s="296"/>
      <c r="H35" s="296"/>
      <c r="I35" s="91">
        <v>0.21</v>
      </c>
      <c r="J35" s="90">
        <f>ROUND(((SUM(BE88:BE283))*I35),  2)</f>
        <v>0</v>
      </c>
      <c r="K35" s="296"/>
      <c r="L35" s="84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</row>
    <row r="36" spans="1:31" s="2" customFormat="1" ht="12.75">
      <c r="A36" s="296"/>
      <c r="B36" s="31"/>
      <c r="C36" s="296"/>
      <c r="D36" s="296"/>
      <c r="E36" s="297" t="s">
        <v>42</v>
      </c>
      <c r="F36" s="90">
        <f>ROUND((SUM(BF88:BF283)),  2)</f>
        <v>0</v>
      </c>
      <c r="G36" s="296"/>
      <c r="H36" s="296"/>
      <c r="I36" s="91">
        <v>0.15</v>
      </c>
      <c r="J36" s="90">
        <f>ROUND(((SUM(BF88:BF283))*I36),  2)</f>
        <v>0</v>
      </c>
      <c r="K36" s="296"/>
      <c r="L36" s="84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</row>
    <row r="37" spans="1:31" s="2" customFormat="1" ht="12.75">
      <c r="A37" s="296"/>
      <c r="B37" s="31"/>
      <c r="C37" s="296"/>
      <c r="D37" s="296"/>
      <c r="E37" s="297" t="s">
        <v>43</v>
      </c>
      <c r="F37" s="90">
        <f>ROUND((SUM(BG88:BG283)),  2)</f>
        <v>0</v>
      </c>
      <c r="G37" s="296"/>
      <c r="H37" s="296"/>
      <c r="I37" s="91">
        <v>0.21</v>
      </c>
      <c r="J37" s="90">
        <f>0</f>
        <v>0</v>
      </c>
      <c r="K37" s="296"/>
      <c r="L37" s="84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</row>
    <row r="38" spans="1:31" s="2" customFormat="1" ht="12.75">
      <c r="A38" s="296"/>
      <c r="B38" s="31"/>
      <c r="C38" s="296"/>
      <c r="D38" s="296"/>
      <c r="E38" s="297" t="s">
        <v>44</v>
      </c>
      <c r="F38" s="90">
        <f>ROUND((SUM(BH88:BH283)),  2)</f>
        <v>0</v>
      </c>
      <c r="G38" s="296"/>
      <c r="H38" s="296"/>
      <c r="I38" s="91">
        <v>0.15</v>
      </c>
      <c r="J38" s="90">
        <f>0</f>
        <v>0</v>
      </c>
      <c r="K38" s="296"/>
      <c r="L38" s="84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</row>
    <row r="39" spans="1:31" s="2" customFormat="1" ht="12.75">
      <c r="A39" s="296"/>
      <c r="B39" s="31"/>
      <c r="C39" s="296"/>
      <c r="D39" s="296"/>
      <c r="E39" s="297" t="s">
        <v>45</v>
      </c>
      <c r="F39" s="90">
        <f>ROUND((SUM(BI88:BI283)),  2)</f>
        <v>0</v>
      </c>
      <c r="G39" s="296"/>
      <c r="H39" s="296"/>
      <c r="I39" s="91">
        <v>0</v>
      </c>
      <c r="J39" s="90">
        <f>0</f>
        <v>0</v>
      </c>
      <c r="K39" s="296"/>
      <c r="L39" s="84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</row>
    <row r="40" spans="1:31" s="2" customFormat="1">
      <c r="A40" s="296"/>
      <c r="B40" s="31"/>
      <c r="C40" s="296"/>
      <c r="D40" s="296"/>
      <c r="E40" s="296"/>
      <c r="F40" s="296"/>
      <c r="G40" s="296"/>
      <c r="H40" s="296"/>
      <c r="I40" s="296"/>
      <c r="J40" s="296"/>
      <c r="K40" s="296"/>
      <c r="L40" s="84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</row>
    <row r="41" spans="1:31" s="2" customFormat="1" ht="15.75">
      <c r="A41" s="296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</row>
    <row r="42" spans="1:31" s="2" customFormat="1">
      <c r="A42" s="296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</row>
    <row r="46" spans="1:31" s="2" customFormat="1">
      <c r="A46" s="296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</row>
    <row r="47" spans="1:31" s="2" customFormat="1" ht="18">
      <c r="A47" s="296"/>
      <c r="B47" s="31"/>
      <c r="C47" s="22" t="s">
        <v>107</v>
      </c>
      <c r="D47" s="296"/>
      <c r="E47" s="296"/>
      <c r="F47" s="296"/>
      <c r="G47" s="296"/>
      <c r="H47" s="296"/>
      <c r="I47" s="296"/>
      <c r="J47" s="296"/>
      <c r="K47" s="296"/>
      <c r="L47" s="84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</row>
    <row r="48" spans="1:31" s="2" customFormat="1">
      <c r="A48" s="296"/>
      <c r="B48" s="31"/>
      <c r="C48" s="296"/>
      <c r="D48" s="296"/>
      <c r="E48" s="296"/>
      <c r="F48" s="296"/>
      <c r="G48" s="296"/>
      <c r="H48" s="296"/>
      <c r="I48" s="296"/>
      <c r="J48" s="296"/>
      <c r="K48" s="296"/>
      <c r="L48" s="84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</row>
    <row r="49" spans="1:47" s="2" customFormat="1" ht="12.75">
      <c r="A49" s="296"/>
      <c r="B49" s="31"/>
      <c r="C49" s="297" t="s">
        <v>15</v>
      </c>
      <c r="D49" s="296"/>
      <c r="E49" s="296"/>
      <c r="F49" s="296"/>
      <c r="G49" s="296"/>
      <c r="H49" s="296"/>
      <c r="I49" s="296"/>
      <c r="J49" s="296"/>
      <c r="K49" s="296"/>
      <c r="L49" s="84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</row>
    <row r="50" spans="1:47" s="2" customFormat="1" ht="12.75">
      <c r="A50" s="296"/>
      <c r="B50" s="31"/>
      <c r="C50" s="296"/>
      <c r="D50" s="296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296"/>
      <c r="J50" s="296"/>
      <c r="K50" s="296"/>
      <c r="L50" s="84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</row>
    <row r="51" spans="1:47" ht="12.75">
      <c r="B51" s="21"/>
      <c r="C51" s="297" t="s">
        <v>104</v>
      </c>
      <c r="L51" s="21"/>
    </row>
    <row r="52" spans="1:47" s="2" customFormat="1">
      <c r="A52" s="296"/>
      <c r="B52" s="31"/>
      <c r="C52" s="296"/>
      <c r="D52" s="296"/>
      <c r="E52" s="407" t="s">
        <v>105</v>
      </c>
      <c r="F52" s="406"/>
      <c r="G52" s="406"/>
      <c r="H52" s="406"/>
      <c r="I52" s="296"/>
      <c r="J52" s="296"/>
      <c r="K52" s="296"/>
      <c r="L52" s="84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</row>
    <row r="53" spans="1:47" s="2" customFormat="1" ht="12.75">
      <c r="A53" s="296"/>
      <c r="B53" s="31"/>
      <c r="C53" s="297" t="s">
        <v>106</v>
      </c>
      <c r="D53" s="296"/>
      <c r="E53" s="296"/>
      <c r="F53" s="296"/>
      <c r="G53" s="296"/>
      <c r="H53" s="296"/>
      <c r="I53" s="296"/>
      <c r="J53" s="296"/>
      <c r="K53" s="296"/>
      <c r="L53" s="84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</row>
    <row r="54" spans="1:47" s="2" customFormat="1">
      <c r="A54" s="296"/>
      <c r="B54" s="31"/>
      <c r="C54" s="296"/>
      <c r="D54" s="296"/>
      <c r="E54" s="393" t="str">
        <f>E11</f>
        <v>SO 401 - Veřejné osvětlení</v>
      </c>
      <c r="F54" s="406"/>
      <c r="G54" s="406"/>
      <c r="H54" s="406"/>
      <c r="I54" s="296"/>
      <c r="J54" s="296"/>
      <c r="K54" s="296"/>
      <c r="L54" s="84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</row>
    <row r="55" spans="1:47" s="2" customFormat="1">
      <c r="A55" s="296"/>
      <c r="B55" s="31"/>
      <c r="C55" s="296"/>
      <c r="D55" s="296"/>
      <c r="E55" s="296"/>
      <c r="F55" s="296"/>
      <c r="G55" s="296"/>
      <c r="H55" s="296"/>
      <c r="I55" s="296"/>
      <c r="J55" s="296"/>
      <c r="K55" s="296"/>
      <c r="L55" s="84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</row>
    <row r="56" spans="1:47" s="2" customFormat="1" ht="12.75">
      <c r="A56" s="296"/>
      <c r="B56" s="31"/>
      <c r="C56" s="297" t="s">
        <v>19</v>
      </c>
      <c r="D56" s="296"/>
      <c r="E56" s="296"/>
      <c r="F56" s="290" t="str">
        <f>F14</f>
        <v>k.ú. Benešov</v>
      </c>
      <c r="G56" s="296"/>
      <c r="H56" s="296"/>
      <c r="I56" s="297" t="s">
        <v>21</v>
      </c>
      <c r="J56" s="293">
        <f>IF(J14="","",J14)</f>
        <v>45814</v>
      </c>
      <c r="K56" s="296"/>
      <c r="L56" s="84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</row>
    <row r="57" spans="1:47" s="2" customFormat="1">
      <c r="A57" s="296"/>
      <c r="B57" s="31"/>
      <c r="C57" s="296"/>
      <c r="D57" s="296"/>
      <c r="E57" s="296"/>
      <c r="F57" s="296"/>
      <c r="G57" s="296"/>
      <c r="H57" s="296"/>
      <c r="I57" s="296"/>
      <c r="J57" s="296"/>
      <c r="K57" s="296"/>
      <c r="L57" s="84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</row>
    <row r="58" spans="1:47" s="2" customFormat="1" ht="12.75">
      <c r="A58" s="296"/>
      <c r="B58" s="31"/>
      <c r="C58" s="297" t="s">
        <v>22</v>
      </c>
      <c r="D58" s="296"/>
      <c r="E58" s="296"/>
      <c r="F58" s="290" t="str">
        <f>E17</f>
        <v>Město Benešov</v>
      </c>
      <c r="G58" s="296"/>
      <c r="H58" s="296"/>
      <c r="I58" s="297" t="s">
        <v>28</v>
      </c>
      <c r="J58" s="298" t="str">
        <f>E23</f>
        <v>DOPAS s.r.o. Praha</v>
      </c>
      <c r="K58" s="296"/>
      <c r="L58" s="84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</row>
    <row r="59" spans="1:47" s="2" customFormat="1" ht="12.75">
      <c r="A59" s="296"/>
      <c r="B59" s="31"/>
      <c r="C59" s="297" t="s">
        <v>26</v>
      </c>
      <c r="D59" s="296"/>
      <c r="E59" s="296"/>
      <c r="F59" s="290" t="str">
        <f>IF(E20="","",E20)</f>
        <v xml:space="preserve"> </v>
      </c>
      <c r="G59" s="296"/>
      <c r="H59" s="296"/>
      <c r="I59" s="297" t="s">
        <v>31</v>
      </c>
      <c r="J59" s="298" t="str">
        <f>E26</f>
        <v>L. Štuller</v>
      </c>
      <c r="K59" s="296"/>
      <c r="L59" s="84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</row>
    <row r="60" spans="1:47" s="2" customFormat="1">
      <c r="A60" s="296"/>
      <c r="B60" s="31"/>
      <c r="C60" s="296"/>
      <c r="D60" s="296"/>
      <c r="E60" s="296"/>
      <c r="F60" s="296"/>
      <c r="G60" s="296"/>
      <c r="H60" s="296"/>
      <c r="I60" s="296"/>
      <c r="J60" s="296"/>
      <c r="K60" s="296"/>
      <c r="L60" s="84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</row>
    <row r="61" spans="1:47" s="2" customFormat="1" ht="12">
      <c r="A61" s="296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</row>
    <row r="62" spans="1:47" s="2" customFormat="1">
      <c r="A62" s="296"/>
      <c r="B62" s="31"/>
      <c r="C62" s="296"/>
      <c r="D62" s="296"/>
      <c r="E62" s="296"/>
      <c r="F62" s="296"/>
      <c r="G62" s="296"/>
      <c r="H62" s="296"/>
      <c r="I62" s="296"/>
      <c r="J62" s="296"/>
      <c r="K62" s="296"/>
      <c r="L62" s="84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</row>
    <row r="63" spans="1:47" s="2" customFormat="1" ht="15.75">
      <c r="A63" s="296"/>
      <c r="B63" s="31"/>
      <c r="C63" s="100" t="s">
        <v>68</v>
      </c>
      <c r="D63" s="296"/>
      <c r="E63" s="296"/>
      <c r="F63" s="296"/>
      <c r="G63" s="296"/>
      <c r="H63" s="296"/>
      <c r="I63" s="296"/>
      <c r="J63" s="295">
        <f>J88</f>
        <v>0</v>
      </c>
      <c r="K63" s="296"/>
      <c r="L63" s="84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U63" s="18" t="s">
        <v>110</v>
      </c>
    </row>
    <row r="64" spans="1:47" s="8" customFormat="1" ht="15">
      <c r="B64" s="101"/>
      <c r="D64" s="102" t="s">
        <v>242</v>
      </c>
      <c r="E64" s="103"/>
      <c r="F64" s="103"/>
      <c r="G64" s="103"/>
      <c r="H64" s="103"/>
      <c r="I64" s="103"/>
      <c r="J64" s="104">
        <f>J89</f>
        <v>0</v>
      </c>
      <c r="L64" s="101"/>
    </row>
    <row r="65" spans="1:31" s="289" customFormat="1" ht="12.75">
      <c r="B65" s="105"/>
      <c r="D65" s="106" t="s">
        <v>253</v>
      </c>
      <c r="E65" s="107"/>
      <c r="F65" s="107"/>
      <c r="G65" s="107"/>
      <c r="H65" s="107"/>
      <c r="I65" s="107"/>
      <c r="J65" s="108">
        <f>J90</f>
        <v>0</v>
      </c>
      <c r="L65" s="105"/>
    </row>
    <row r="66" spans="1:31" s="289" customFormat="1" ht="12.75">
      <c r="B66" s="105"/>
      <c r="D66" s="106" t="s">
        <v>254</v>
      </c>
      <c r="E66" s="107"/>
      <c r="F66" s="107"/>
      <c r="G66" s="107"/>
      <c r="H66" s="107"/>
      <c r="I66" s="107"/>
      <c r="J66" s="108">
        <f>J145</f>
        <v>0</v>
      </c>
      <c r="L66" s="105"/>
    </row>
    <row r="67" spans="1:31" s="2" customFormat="1">
      <c r="A67" s="296"/>
      <c r="B67" s="31"/>
      <c r="C67" s="296"/>
      <c r="D67" s="296"/>
      <c r="E67" s="296"/>
      <c r="F67" s="296"/>
      <c r="G67" s="296"/>
      <c r="H67" s="296"/>
      <c r="I67" s="296"/>
      <c r="J67" s="296"/>
      <c r="K67" s="296"/>
      <c r="L67" s="84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</row>
    <row r="68" spans="1:31" s="2" customFormat="1">
      <c r="A68" s="296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84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</row>
    <row r="72" spans="1:31" s="2" customFormat="1">
      <c r="A72" s="296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84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</row>
    <row r="73" spans="1:31" s="2" customFormat="1" ht="18">
      <c r="A73" s="296"/>
      <c r="B73" s="31"/>
      <c r="C73" s="22" t="s">
        <v>115</v>
      </c>
      <c r="D73" s="296"/>
      <c r="E73" s="296"/>
      <c r="F73" s="296"/>
      <c r="G73" s="296"/>
      <c r="H73" s="296"/>
      <c r="I73" s="296"/>
      <c r="J73" s="296"/>
      <c r="K73" s="296"/>
      <c r="L73" s="84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</row>
    <row r="74" spans="1:31" s="2" customFormat="1">
      <c r="A74" s="296"/>
      <c r="B74" s="31"/>
      <c r="C74" s="296"/>
      <c r="D74" s="296"/>
      <c r="E74" s="296"/>
      <c r="F74" s="296"/>
      <c r="G74" s="296"/>
      <c r="H74" s="296"/>
      <c r="I74" s="296"/>
      <c r="J74" s="296"/>
      <c r="K74" s="296"/>
      <c r="L74" s="84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</row>
    <row r="75" spans="1:31" s="2" customFormat="1" ht="12.75">
      <c r="A75" s="296"/>
      <c r="B75" s="31"/>
      <c r="C75" s="297" t="s">
        <v>15</v>
      </c>
      <c r="D75" s="296"/>
      <c r="E75" s="296"/>
      <c r="F75" s="296"/>
      <c r="G75" s="296"/>
      <c r="H75" s="296"/>
      <c r="I75" s="296"/>
      <c r="J75" s="296"/>
      <c r="K75" s="296"/>
      <c r="L75" s="84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</row>
    <row r="76" spans="1:31" s="2" customFormat="1" ht="12.75">
      <c r="A76" s="296"/>
      <c r="B76" s="31"/>
      <c r="C76" s="296"/>
      <c r="D76" s="296"/>
      <c r="E76" s="407" t="str">
        <f>E7</f>
        <v>Nová komunikace mezi ul. Dukelskou - Karla Nového - Pražská kasárna, projektová dokumentace</v>
      </c>
      <c r="F76" s="408"/>
      <c r="G76" s="408"/>
      <c r="H76" s="408"/>
      <c r="I76" s="296"/>
      <c r="J76" s="296"/>
      <c r="K76" s="296"/>
      <c r="L76" s="84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</row>
    <row r="77" spans="1:31" ht="12.75">
      <c r="B77" s="21"/>
      <c r="C77" s="297" t="s">
        <v>104</v>
      </c>
      <c r="L77" s="21"/>
    </row>
    <row r="78" spans="1:31" s="2" customFormat="1">
      <c r="A78" s="296"/>
      <c r="B78" s="31"/>
      <c r="C78" s="296"/>
      <c r="D78" s="296"/>
      <c r="E78" s="407" t="s">
        <v>105</v>
      </c>
      <c r="F78" s="406"/>
      <c r="G78" s="406"/>
      <c r="H78" s="406"/>
      <c r="I78" s="296"/>
      <c r="J78" s="296"/>
      <c r="K78" s="296"/>
      <c r="L78" s="84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</row>
    <row r="79" spans="1:31" s="2" customFormat="1" ht="12.75">
      <c r="A79" s="296"/>
      <c r="B79" s="31"/>
      <c r="C79" s="297" t="s">
        <v>106</v>
      </c>
      <c r="D79" s="296"/>
      <c r="E79" s="296"/>
      <c r="F79" s="296"/>
      <c r="G79" s="296"/>
      <c r="H79" s="296"/>
      <c r="I79" s="296"/>
      <c r="J79" s="296"/>
      <c r="K79" s="296"/>
      <c r="L79" s="84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</row>
    <row r="80" spans="1:31" s="2" customFormat="1">
      <c r="A80" s="296"/>
      <c r="B80" s="31"/>
      <c r="C80" s="296"/>
      <c r="D80" s="296"/>
      <c r="E80" s="393" t="str">
        <f>E11</f>
        <v>SO 401 - Veřejné osvětlení</v>
      </c>
      <c r="F80" s="406"/>
      <c r="G80" s="406"/>
      <c r="H80" s="406"/>
      <c r="I80" s="296"/>
      <c r="J80" s="296"/>
      <c r="K80" s="296"/>
      <c r="L80" s="84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</row>
    <row r="81" spans="1:65" s="2" customFormat="1" ht="6.95" customHeight="1">
      <c r="A81" s="296"/>
      <c r="B81" s="31"/>
      <c r="C81" s="296"/>
      <c r="D81" s="296"/>
      <c r="E81" s="296"/>
      <c r="F81" s="296"/>
      <c r="G81" s="296"/>
      <c r="H81" s="296"/>
      <c r="I81" s="296"/>
      <c r="J81" s="296"/>
      <c r="K81" s="296"/>
      <c r="L81" s="84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</row>
    <row r="82" spans="1:65" s="2" customFormat="1" ht="12" customHeight="1">
      <c r="A82" s="296"/>
      <c r="B82" s="31"/>
      <c r="C82" s="297" t="s">
        <v>19</v>
      </c>
      <c r="D82" s="296"/>
      <c r="E82" s="296"/>
      <c r="F82" s="290" t="str">
        <f>F14</f>
        <v>k.ú. Benešov</v>
      </c>
      <c r="G82" s="296"/>
      <c r="H82" s="296"/>
      <c r="I82" s="297" t="s">
        <v>21</v>
      </c>
      <c r="J82" s="293">
        <f>IF(J14="","",J14)</f>
        <v>45814</v>
      </c>
      <c r="K82" s="296"/>
      <c r="L82" s="84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</row>
    <row r="83" spans="1:65" s="2" customFormat="1" ht="6.95" customHeight="1">
      <c r="A83" s="296"/>
      <c r="B83" s="31"/>
      <c r="C83" s="296"/>
      <c r="D83" s="296"/>
      <c r="E83" s="296"/>
      <c r="F83" s="296"/>
      <c r="G83" s="296"/>
      <c r="H83" s="296"/>
      <c r="I83" s="296"/>
      <c r="J83" s="296"/>
      <c r="K83" s="296"/>
      <c r="L83" s="84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</row>
    <row r="84" spans="1:65" s="2" customFormat="1" ht="15.2" customHeight="1">
      <c r="A84" s="296"/>
      <c r="B84" s="31"/>
      <c r="C84" s="297" t="s">
        <v>22</v>
      </c>
      <c r="D84" s="296"/>
      <c r="E84" s="296"/>
      <c r="F84" s="290" t="str">
        <f>E17</f>
        <v>Město Benešov</v>
      </c>
      <c r="G84" s="296"/>
      <c r="H84" s="296"/>
      <c r="I84" s="297" t="s">
        <v>28</v>
      </c>
      <c r="J84" s="298" t="str">
        <f>E23</f>
        <v>DOPAS s.r.o. Praha</v>
      </c>
      <c r="K84" s="296"/>
      <c r="L84" s="84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</row>
    <row r="85" spans="1:65" s="2" customFormat="1" ht="15.2" customHeight="1">
      <c r="A85" s="296"/>
      <c r="B85" s="31"/>
      <c r="C85" s="297" t="s">
        <v>26</v>
      </c>
      <c r="D85" s="296"/>
      <c r="E85" s="296"/>
      <c r="F85" s="290" t="str">
        <f>IF(E20="","",E20)</f>
        <v xml:space="preserve"> </v>
      </c>
      <c r="G85" s="296"/>
      <c r="H85" s="296"/>
      <c r="I85" s="297" t="s">
        <v>31</v>
      </c>
      <c r="J85" s="298" t="str">
        <f>E26</f>
        <v>L. Štuller</v>
      </c>
      <c r="K85" s="296"/>
      <c r="L85" s="84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</row>
    <row r="86" spans="1:65" s="2" customFormat="1" ht="10.35" customHeight="1">
      <c r="A86" s="296"/>
      <c r="B86" s="31"/>
      <c r="C86" s="296"/>
      <c r="D86" s="296"/>
      <c r="E86" s="296"/>
      <c r="F86" s="296"/>
      <c r="G86" s="296"/>
      <c r="H86" s="296"/>
      <c r="I86" s="296"/>
      <c r="J86" s="296"/>
      <c r="K86" s="296"/>
      <c r="L86" s="84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</row>
    <row r="87" spans="1:65" s="10" customFormat="1" ht="29.25" customHeight="1">
      <c r="A87" s="109"/>
      <c r="B87" s="110"/>
      <c r="C87" s="111" t="s">
        <v>116</v>
      </c>
      <c r="D87" s="112" t="s">
        <v>55</v>
      </c>
      <c r="E87" s="112" t="s">
        <v>51</v>
      </c>
      <c r="F87" s="112" t="s">
        <v>52</v>
      </c>
      <c r="G87" s="112" t="s">
        <v>117</v>
      </c>
      <c r="H87" s="112" t="s">
        <v>118</v>
      </c>
      <c r="I87" s="112" t="s">
        <v>119</v>
      </c>
      <c r="J87" s="112" t="s">
        <v>109</v>
      </c>
      <c r="K87" s="113" t="s">
        <v>120</v>
      </c>
      <c r="L87" s="114"/>
      <c r="M87" s="55" t="s">
        <v>3</v>
      </c>
      <c r="N87" s="56" t="s">
        <v>40</v>
      </c>
      <c r="O87" s="56" t="s">
        <v>121</v>
      </c>
      <c r="P87" s="56" t="s">
        <v>122</v>
      </c>
      <c r="Q87" s="56" t="s">
        <v>123</v>
      </c>
      <c r="R87" s="56" t="s">
        <v>124</v>
      </c>
      <c r="S87" s="56" t="s">
        <v>125</v>
      </c>
      <c r="T87" s="57" t="s">
        <v>126</v>
      </c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</row>
    <row r="88" spans="1:65" s="2" customFormat="1" ht="22.9" customHeight="1">
      <c r="A88" s="296"/>
      <c r="B88" s="31"/>
      <c r="C88" s="62" t="s">
        <v>127</v>
      </c>
      <c r="D88" s="296"/>
      <c r="E88" s="296"/>
      <c r="F88" s="296"/>
      <c r="G88" s="296"/>
      <c r="H88" s="296"/>
      <c r="I88" s="296"/>
      <c r="J88" s="115">
        <f>BK88</f>
        <v>0</v>
      </c>
      <c r="K88" s="296"/>
      <c r="L88" s="31"/>
      <c r="M88" s="58"/>
      <c r="N88" s="49"/>
      <c r="O88" s="59"/>
      <c r="P88" s="116">
        <f>P89</f>
        <v>844.01091600000007</v>
      </c>
      <c r="Q88" s="59"/>
      <c r="R88" s="116">
        <f>R89</f>
        <v>54.5189582</v>
      </c>
      <c r="S88" s="59"/>
      <c r="T88" s="117">
        <f>T89</f>
        <v>0</v>
      </c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T88" s="18" t="s">
        <v>69</v>
      </c>
      <c r="AU88" s="18" t="s">
        <v>110</v>
      </c>
      <c r="BK88" s="118">
        <f>BK89</f>
        <v>0</v>
      </c>
    </row>
    <row r="89" spans="1:65" s="11" customFormat="1" ht="25.9" customHeight="1">
      <c r="B89" s="119"/>
      <c r="D89" s="120" t="s">
        <v>69</v>
      </c>
      <c r="E89" s="121" t="s">
        <v>223</v>
      </c>
      <c r="F89" s="121" t="s">
        <v>248</v>
      </c>
      <c r="J89" s="122">
        <f>BK89</f>
        <v>0</v>
      </c>
      <c r="L89" s="119"/>
      <c r="M89" s="123"/>
      <c r="N89" s="124"/>
      <c r="O89" s="124"/>
      <c r="P89" s="125">
        <f>P90+P145</f>
        <v>844.01091600000007</v>
      </c>
      <c r="Q89" s="124"/>
      <c r="R89" s="125">
        <f>R90+R145</f>
        <v>54.5189582</v>
      </c>
      <c r="S89" s="124"/>
      <c r="T89" s="126">
        <f>T90+T145</f>
        <v>0</v>
      </c>
      <c r="AR89" s="120" t="s">
        <v>141</v>
      </c>
      <c r="AT89" s="127" t="s">
        <v>69</v>
      </c>
      <c r="AU89" s="127" t="s">
        <v>70</v>
      </c>
      <c r="AY89" s="120" t="s">
        <v>130</v>
      </c>
      <c r="BK89" s="128">
        <f>BK90+BK145</f>
        <v>0</v>
      </c>
    </row>
    <row r="90" spans="1:65" s="11" customFormat="1" ht="22.9" customHeight="1">
      <c r="B90" s="119"/>
      <c r="D90" s="120" t="s">
        <v>69</v>
      </c>
      <c r="E90" s="129" t="s">
        <v>255</v>
      </c>
      <c r="F90" s="129" t="s">
        <v>256</v>
      </c>
      <c r="J90" s="130">
        <f>BK90</f>
        <v>0</v>
      </c>
      <c r="L90" s="119"/>
      <c r="M90" s="123"/>
      <c r="N90" s="124"/>
      <c r="O90" s="124"/>
      <c r="P90" s="125">
        <f>SUM(P91:P144)</f>
        <v>138.93000000000004</v>
      </c>
      <c r="Q90" s="124"/>
      <c r="R90" s="125">
        <f>SUM(R91:R144)</f>
        <v>1.5834600000000001</v>
      </c>
      <c r="S90" s="124"/>
      <c r="T90" s="126">
        <f>SUM(T91:T144)</f>
        <v>0</v>
      </c>
      <c r="AR90" s="120" t="s">
        <v>141</v>
      </c>
      <c r="AT90" s="127" t="s">
        <v>69</v>
      </c>
      <c r="AU90" s="127" t="s">
        <v>75</v>
      </c>
      <c r="AY90" s="120" t="s">
        <v>130</v>
      </c>
      <c r="BK90" s="128">
        <f>SUM(BK91:BK144)</f>
        <v>0</v>
      </c>
    </row>
    <row r="91" spans="1:65" s="2" customFormat="1" ht="24">
      <c r="A91" s="296"/>
      <c r="B91" s="131"/>
      <c r="C91" s="132" t="s">
        <v>75</v>
      </c>
      <c r="D91" s="132" t="s">
        <v>132</v>
      </c>
      <c r="E91" s="133" t="s">
        <v>257</v>
      </c>
      <c r="F91" s="134" t="s">
        <v>258</v>
      </c>
      <c r="G91" s="135" t="s">
        <v>189</v>
      </c>
      <c r="H91" s="136">
        <v>14</v>
      </c>
      <c r="I91" s="137"/>
      <c r="J91" s="137">
        <f>ROUND(I91*H91,2)</f>
        <v>0</v>
      </c>
      <c r="K91" s="134" t="s">
        <v>134</v>
      </c>
      <c r="L91" s="31"/>
      <c r="M91" s="138" t="s">
        <v>3</v>
      </c>
      <c r="N91" s="139" t="s">
        <v>41</v>
      </c>
      <c r="O91" s="140">
        <v>9.9000000000000005E-2</v>
      </c>
      <c r="P91" s="140">
        <f>O91*H91</f>
        <v>1.3860000000000001</v>
      </c>
      <c r="Q91" s="140">
        <v>0</v>
      </c>
      <c r="R91" s="140">
        <f>Q91*H91</f>
        <v>0</v>
      </c>
      <c r="S91" s="140">
        <v>0</v>
      </c>
      <c r="T91" s="141">
        <f>S91*H91</f>
        <v>0</v>
      </c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R91" s="142" t="s">
        <v>234</v>
      </c>
      <c r="AT91" s="142" t="s">
        <v>132</v>
      </c>
      <c r="AU91" s="142" t="s">
        <v>77</v>
      </c>
      <c r="AY91" s="18" t="s">
        <v>130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8" t="s">
        <v>75</v>
      </c>
      <c r="BK91" s="143">
        <f>ROUND(I91*H91,2)</f>
        <v>0</v>
      </c>
      <c r="BL91" s="18" t="s">
        <v>234</v>
      </c>
      <c r="BM91" s="142" t="s">
        <v>259</v>
      </c>
    </row>
    <row r="92" spans="1:65" s="2" customFormat="1" ht="21.75" customHeight="1">
      <c r="A92" s="296"/>
      <c r="B92" s="131"/>
      <c r="C92" s="132" t="s">
        <v>77</v>
      </c>
      <c r="D92" s="132" t="s">
        <v>132</v>
      </c>
      <c r="E92" s="133" t="s">
        <v>260</v>
      </c>
      <c r="F92" s="134" t="s">
        <v>261</v>
      </c>
      <c r="G92" s="135" t="s">
        <v>189</v>
      </c>
      <c r="H92" s="136">
        <v>7</v>
      </c>
      <c r="I92" s="137"/>
      <c r="J92" s="137">
        <f>ROUND(I92*H92,2)</f>
        <v>0</v>
      </c>
      <c r="K92" s="134" t="s">
        <v>134</v>
      </c>
      <c r="L92" s="31"/>
      <c r="M92" s="138" t="s">
        <v>3</v>
      </c>
      <c r="N92" s="139" t="s">
        <v>41</v>
      </c>
      <c r="O92" s="140">
        <v>0.71799999999999997</v>
      </c>
      <c r="P92" s="140">
        <f>O92*H92</f>
        <v>5.0259999999999998</v>
      </c>
      <c r="Q92" s="140">
        <v>0</v>
      </c>
      <c r="R92" s="140">
        <f>Q92*H92</f>
        <v>0</v>
      </c>
      <c r="S92" s="140">
        <v>0</v>
      </c>
      <c r="T92" s="141">
        <f>S92*H92</f>
        <v>0</v>
      </c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R92" s="142" t="s">
        <v>234</v>
      </c>
      <c r="AT92" s="142" t="s">
        <v>132</v>
      </c>
      <c r="AU92" s="142" t="s">
        <v>77</v>
      </c>
      <c r="AY92" s="18" t="s">
        <v>130</v>
      </c>
      <c r="BE92" s="143">
        <f>IF(N92="základní",J92,0)</f>
        <v>0</v>
      </c>
      <c r="BF92" s="143">
        <f>IF(N92="snížená",J92,0)</f>
        <v>0</v>
      </c>
      <c r="BG92" s="143">
        <f>IF(N92="zákl. přenesená",J92,0)</f>
        <v>0</v>
      </c>
      <c r="BH92" s="143">
        <f>IF(N92="sníž. přenesená",J92,0)</f>
        <v>0</v>
      </c>
      <c r="BI92" s="143">
        <f>IF(N92="nulová",J92,0)</f>
        <v>0</v>
      </c>
      <c r="BJ92" s="18" t="s">
        <v>75</v>
      </c>
      <c r="BK92" s="143">
        <f>ROUND(I92*H92,2)</f>
        <v>0</v>
      </c>
      <c r="BL92" s="18" t="s">
        <v>234</v>
      </c>
      <c r="BM92" s="142" t="s">
        <v>262</v>
      </c>
    </row>
    <row r="93" spans="1:65" s="12" customFormat="1">
      <c r="B93" s="144"/>
      <c r="D93" s="145" t="s">
        <v>136</v>
      </c>
      <c r="E93" s="146" t="s">
        <v>3</v>
      </c>
      <c r="F93" s="147" t="s">
        <v>263</v>
      </c>
      <c r="H93" s="146" t="s">
        <v>3</v>
      </c>
      <c r="L93" s="144"/>
      <c r="M93" s="148"/>
      <c r="N93" s="149"/>
      <c r="O93" s="149"/>
      <c r="P93" s="149"/>
      <c r="Q93" s="149"/>
      <c r="R93" s="149"/>
      <c r="S93" s="149"/>
      <c r="T93" s="150"/>
      <c r="AT93" s="146" t="s">
        <v>136</v>
      </c>
      <c r="AU93" s="146" t="s">
        <v>77</v>
      </c>
      <c r="AV93" s="12" t="s">
        <v>75</v>
      </c>
      <c r="AW93" s="12" t="s">
        <v>30</v>
      </c>
      <c r="AX93" s="12" t="s">
        <v>70</v>
      </c>
      <c r="AY93" s="146" t="s">
        <v>130</v>
      </c>
    </row>
    <row r="94" spans="1:65" s="12" customFormat="1">
      <c r="B94" s="144"/>
      <c r="D94" s="145" t="s">
        <v>136</v>
      </c>
      <c r="E94" s="146" t="s">
        <v>3</v>
      </c>
      <c r="F94" s="147" t="s">
        <v>264</v>
      </c>
      <c r="H94" s="146" t="s">
        <v>3</v>
      </c>
      <c r="L94" s="144"/>
      <c r="M94" s="148"/>
      <c r="N94" s="149"/>
      <c r="O94" s="149"/>
      <c r="P94" s="149"/>
      <c r="Q94" s="149"/>
      <c r="R94" s="149"/>
      <c r="S94" s="149"/>
      <c r="T94" s="150"/>
      <c r="AT94" s="146" t="s">
        <v>136</v>
      </c>
      <c r="AU94" s="146" t="s">
        <v>77</v>
      </c>
      <c r="AV94" s="12" t="s">
        <v>75</v>
      </c>
      <c r="AW94" s="12" t="s">
        <v>30</v>
      </c>
      <c r="AX94" s="12" t="s">
        <v>70</v>
      </c>
      <c r="AY94" s="146" t="s">
        <v>130</v>
      </c>
    </row>
    <row r="95" spans="1:65" s="12" customFormat="1">
      <c r="B95" s="144"/>
      <c r="D95" s="145" t="s">
        <v>136</v>
      </c>
      <c r="E95" s="146" t="s">
        <v>3</v>
      </c>
      <c r="F95" s="147" t="s">
        <v>265</v>
      </c>
      <c r="H95" s="146" t="s">
        <v>3</v>
      </c>
      <c r="L95" s="144"/>
      <c r="M95" s="148"/>
      <c r="N95" s="149"/>
      <c r="O95" s="149"/>
      <c r="P95" s="149"/>
      <c r="Q95" s="149"/>
      <c r="R95" s="149"/>
      <c r="S95" s="149"/>
      <c r="T95" s="150"/>
      <c r="AT95" s="146" t="s">
        <v>136</v>
      </c>
      <c r="AU95" s="146" t="s">
        <v>77</v>
      </c>
      <c r="AV95" s="12" t="s">
        <v>75</v>
      </c>
      <c r="AW95" s="12" t="s">
        <v>30</v>
      </c>
      <c r="AX95" s="12" t="s">
        <v>70</v>
      </c>
      <c r="AY95" s="146" t="s">
        <v>130</v>
      </c>
    </row>
    <row r="96" spans="1:65" s="13" customFormat="1">
      <c r="B96" s="151"/>
      <c r="D96" s="145" t="s">
        <v>136</v>
      </c>
      <c r="E96" s="152" t="s">
        <v>3</v>
      </c>
      <c r="F96" s="153" t="s">
        <v>266</v>
      </c>
      <c r="H96" s="154">
        <v>6</v>
      </c>
      <c r="L96" s="151"/>
      <c r="M96" s="155"/>
      <c r="N96" s="156"/>
      <c r="O96" s="156"/>
      <c r="P96" s="156"/>
      <c r="Q96" s="156"/>
      <c r="R96" s="156"/>
      <c r="S96" s="156"/>
      <c r="T96" s="157"/>
      <c r="AT96" s="152" t="s">
        <v>136</v>
      </c>
      <c r="AU96" s="152" t="s">
        <v>77</v>
      </c>
      <c r="AV96" s="13" t="s">
        <v>77</v>
      </c>
      <c r="AW96" s="13" t="s">
        <v>30</v>
      </c>
      <c r="AX96" s="13" t="s">
        <v>70</v>
      </c>
      <c r="AY96" s="152" t="s">
        <v>130</v>
      </c>
    </row>
    <row r="97" spans="1:65" s="13" customFormat="1">
      <c r="B97" s="151"/>
      <c r="D97" s="145" t="s">
        <v>136</v>
      </c>
      <c r="E97" s="152" t="s">
        <v>3</v>
      </c>
      <c r="F97" s="153" t="s">
        <v>267</v>
      </c>
      <c r="H97" s="154">
        <v>1</v>
      </c>
      <c r="L97" s="151"/>
      <c r="M97" s="155"/>
      <c r="N97" s="156"/>
      <c r="O97" s="156"/>
      <c r="P97" s="156"/>
      <c r="Q97" s="156"/>
      <c r="R97" s="156"/>
      <c r="S97" s="156"/>
      <c r="T97" s="157"/>
      <c r="AT97" s="152" t="s">
        <v>136</v>
      </c>
      <c r="AU97" s="152" t="s">
        <v>77</v>
      </c>
      <c r="AV97" s="13" t="s">
        <v>77</v>
      </c>
      <c r="AW97" s="13" t="s">
        <v>30</v>
      </c>
      <c r="AX97" s="13" t="s">
        <v>70</v>
      </c>
      <c r="AY97" s="152" t="s">
        <v>130</v>
      </c>
    </row>
    <row r="98" spans="1:65" s="14" customFormat="1">
      <c r="B98" s="158"/>
      <c r="D98" s="145" t="s">
        <v>136</v>
      </c>
      <c r="E98" s="159" t="s">
        <v>3</v>
      </c>
      <c r="F98" s="160" t="s">
        <v>138</v>
      </c>
      <c r="H98" s="161">
        <v>7</v>
      </c>
      <c r="L98" s="158"/>
      <c r="M98" s="162"/>
      <c r="N98" s="163"/>
      <c r="O98" s="163"/>
      <c r="P98" s="163"/>
      <c r="Q98" s="163"/>
      <c r="R98" s="163"/>
      <c r="S98" s="163"/>
      <c r="T98" s="164"/>
      <c r="AT98" s="159" t="s">
        <v>136</v>
      </c>
      <c r="AU98" s="159" t="s">
        <v>77</v>
      </c>
      <c r="AV98" s="14" t="s">
        <v>135</v>
      </c>
      <c r="AW98" s="14" t="s">
        <v>30</v>
      </c>
      <c r="AX98" s="14" t="s">
        <v>75</v>
      </c>
      <c r="AY98" s="159" t="s">
        <v>130</v>
      </c>
    </row>
    <row r="99" spans="1:65" s="2" customFormat="1" ht="16.5" customHeight="1">
      <c r="A99" s="296"/>
      <c r="B99" s="131"/>
      <c r="C99" s="168" t="s">
        <v>141</v>
      </c>
      <c r="D99" s="168" t="s">
        <v>223</v>
      </c>
      <c r="E99" s="169" t="s">
        <v>268</v>
      </c>
      <c r="F99" s="170" t="s">
        <v>269</v>
      </c>
      <c r="G99" s="171" t="s">
        <v>189</v>
      </c>
      <c r="H99" s="172">
        <v>6</v>
      </c>
      <c r="I99" s="173"/>
      <c r="J99" s="173">
        <f>ROUND(I99*H99,2)</f>
        <v>0</v>
      </c>
      <c r="K99" s="170" t="s">
        <v>190</v>
      </c>
      <c r="L99" s="174"/>
      <c r="M99" s="175" t="s">
        <v>3</v>
      </c>
      <c r="N99" s="176" t="s">
        <v>41</v>
      </c>
      <c r="O99" s="140">
        <v>0</v>
      </c>
      <c r="P99" s="140">
        <f>O99*H99</f>
        <v>0</v>
      </c>
      <c r="Q99" s="140">
        <v>1.2500000000000001E-2</v>
      </c>
      <c r="R99" s="140">
        <f>Q99*H99</f>
        <v>7.5000000000000011E-2</v>
      </c>
      <c r="S99" s="140">
        <v>0</v>
      </c>
      <c r="T99" s="141">
        <f>S99*H99</f>
        <v>0</v>
      </c>
      <c r="U99" s="296"/>
      <c r="V99" s="296"/>
      <c r="W99" s="296"/>
      <c r="X99" s="296"/>
      <c r="Y99" s="296"/>
      <c r="Z99" s="296"/>
      <c r="AA99" s="296"/>
      <c r="AB99" s="296"/>
      <c r="AC99" s="296"/>
      <c r="AD99" s="296"/>
      <c r="AE99" s="296"/>
      <c r="AR99" s="142" t="s">
        <v>250</v>
      </c>
      <c r="AT99" s="142" t="s">
        <v>223</v>
      </c>
      <c r="AU99" s="142" t="s">
        <v>77</v>
      </c>
      <c r="AY99" s="18" t="s">
        <v>130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8" t="s">
        <v>75</v>
      </c>
      <c r="BK99" s="143">
        <f>ROUND(I99*H99,2)</f>
        <v>0</v>
      </c>
      <c r="BL99" s="18" t="s">
        <v>234</v>
      </c>
      <c r="BM99" s="142" t="s">
        <v>270</v>
      </c>
    </row>
    <row r="100" spans="1:65" s="2" customFormat="1" ht="16.5" customHeight="1">
      <c r="A100" s="296"/>
      <c r="B100" s="131"/>
      <c r="C100" s="168" t="s">
        <v>135</v>
      </c>
      <c r="D100" s="168" t="s">
        <v>223</v>
      </c>
      <c r="E100" s="169" t="s">
        <v>271</v>
      </c>
      <c r="F100" s="170" t="s">
        <v>272</v>
      </c>
      <c r="G100" s="171" t="s">
        <v>189</v>
      </c>
      <c r="H100" s="172">
        <v>1</v>
      </c>
      <c r="I100" s="173"/>
      <c r="J100" s="173">
        <f>ROUND(I100*H100,2)</f>
        <v>0</v>
      </c>
      <c r="K100" s="170" t="s">
        <v>190</v>
      </c>
      <c r="L100" s="174"/>
      <c r="M100" s="175" t="s">
        <v>3</v>
      </c>
      <c r="N100" s="176" t="s">
        <v>41</v>
      </c>
      <c r="O100" s="140">
        <v>0</v>
      </c>
      <c r="P100" s="140">
        <f>O100*H100</f>
        <v>0</v>
      </c>
      <c r="Q100" s="140">
        <v>1.7500000000000002E-2</v>
      </c>
      <c r="R100" s="140">
        <f>Q100*H100</f>
        <v>1.7500000000000002E-2</v>
      </c>
      <c r="S100" s="140">
        <v>0</v>
      </c>
      <c r="T100" s="141">
        <f>S100*H100</f>
        <v>0</v>
      </c>
      <c r="U100" s="296"/>
      <c r="V100" s="296"/>
      <c r="W100" s="296"/>
      <c r="X100" s="296"/>
      <c r="Y100" s="296"/>
      <c r="Z100" s="296"/>
      <c r="AA100" s="296"/>
      <c r="AB100" s="296"/>
      <c r="AC100" s="296"/>
      <c r="AD100" s="296"/>
      <c r="AE100" s="296"/>
      <c r="AR100" s="142" t="s">
        <v>250</v>
      </c>
      <c r="AT100" s="142" t="s">
        <v>223</v>
      </c>
      <c r="AU100" s="142" t="s">
        <v>77</v>
      </c>
      <c r="AY100" s="18" t="s">
        <v>130</v>
      </c>
      <c r="BE100" s="143">
        <f>IF(N100="základní",J100,0)</f>
        <v>0</v>
      </c>
      <c r="BF100" s="143">
        <f>IF(N100="snížená",J100,0)</f>
        <v>0</v>
      </c>
      <c r="BG100" s="143">
        <f>IF(N100="zákl. přenesená",J100,0)</f>
        <v>0</v>
      </c>
      <c r="BH100" s="143">
        <f>IF(N100="sníž. přenesená",J100,0)</f>
        <v>0</v>
      </c>
      <c r="BI100" s="143">
        <f>IF(N100="nulová",J100,0)</f>
        <v>0</v>
      </c>
      <c r="BJ100" s="18" t="s">
        <v>75</v>
      </c>
      <c r="BK100" s="143">
        <f>ROUND(I100*H100,2)</f>
        <v>0</v>
      </c>
      <c r="BL100" s="18" t="s">
        <v>234</v>
      </c>
      <c r="BM100" s="142" t="s">
        <v>273</v>
      </c>
    </row>
    <row r="101" spans="1:65" s="2" customFormat="1" ht="16.5" customHeight="1">
      <c r="A101" s="296"/>
      <c r="B101" s="131"/>
      <c r="C101" s="132" t="s">
        <v>144</v>
      </c>
      <c r="D101" s="132" t="s">
        <v>132</v>
      </c>
      <c r="E101" s="133" t="s">
        <v>274</v>
      </c>
      <c r="F101" s="134" t="s">
        <v>275</v>
      </c>
      <c r="G101" s="135" t="s">
        <v>189</v>
      </c>
      <c r="H101" s="136">
        <v>6</v>
      </c>
      <c r="I101" s="137"/>
      <c r="J101" s="137">
        <f>ROUND(I101*H101,2)</f>
        <v>0</v>
      </c>
      <c r="K101" s="134" t="s">
        <v>134</v>
      </c>
      <c r="L101" s="31"/>
      <c r="M101" s="138" t="s">
        <v>3</v>
      </c>
      <c r="N101" s="139" t="s">
        <v>41</v>
      </c>
      <c r="O101" s="140">
        <v>3.8130000000000002</v>
      </c>
      <c r="P101" s="140">
        <f>O101*H101</f>
        <v>22.878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U101" s="296"/>
      <c r="V101" s="296"/>
      <c r="W101" s="296"/>
      <c r="X101" s="296"/>
      <c r="Y101" s="296"/>
      <c r="Z101" s="296"/>
      <c r="AA101" s="296"/>
      <c r="AB101" s="296"/>
      <c r="AC101" s="296"/>
      <c r="AD101" s="296"/>
      <c r="AE101" s="296"/>
      <c r="AR101" s="142" t="s">
        <v>234</v>
      </c>
      <c r="AT101" s="142" t="s">
        <v>132</v>
      </c>
      <c r="AU101" s="142" t="s">
        <v>77</v>
      </c>
      <c r="AY101" s="18" t="s">
        <v>130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8" t="s">
        <v>75</v>
      </c>
      <c r="BK101" s="143">
        <f>ROUND(I101*H101,2)</f>
        <v>0</v>
      </c>
      <c r="BL101" s="18" t="s">
        <v>234</v>
      </c>
      <c r="BM101" s="142" t="s">
        <v>276</v>
      </c>
    </row>
    <row r="102" spans="1:65" s="12" customFormat="1">
      <c r="B102" s="144"/>
      <c r="D102" s="145" t="s">
        <v>136</v>
      </c>
      <c r="E102" s="146" t="s">
        <v>3</v>
      </c>
      <c r="F102" s="147" t="s">
        <v>263</v>
      </c>
      <c r="H102" s="146" t="s">
        <v>3</v>
      </c>
      <c r="L102" s="144"/>
      <c r="M102" s="148"/>
      <c r="N102" s="149"/>
      <c r="O102" s="149"/>
      <c r="P102" s="149"/>
      <c r="Q102" s="149"/>
      <c r="R102" s="149"/>
      <c r="S102" s="149"/>
      <c r="T102" s="150"/>
      <c r="AT102" s="146" t="s">
        <v>136</v>
      </c>
      <c r="AU102" s="146" t="s">
        <v>77</v>
      </c>
      <c r="AV102" s="12" t="s">
        <v>75</v>
      </c>
      <c r="AW102" s="12" t="s">
        <v>30</v>
      </c>
      <c r="AX102" s="12" t="s">
        <v>70</v>
      </c>
      <c r="AY102" s="146" t="s">
        <v>130</v>
      </c>
    </row>
    <row r="103" spans="1:65" s="12" customFormat="1">
      <c r="B103" s="144"/>
      <c r="D103" s="145" t="s">
        <v>136</v>
      </c>
      <c r="E103" s="146" t="s">
        <v>3</v>
      </c>
      <c r="F103" s="147" t="s">
        <v>264</v>
      </c>
      <c r="H103" s="146" t="s">
        <v>3</v>
      </c>
      <c r="L103" s="144"/>
      <c r="M103" s="148"/>
      <c r="N103" s="149"/>
      <c r="O103" s="149"/>
      <c r="P103" s="149"/>
      <c r="Q103" s="149"/>
      <c r="R103" s="149"/>
      <c r="S103" s="149"/>
      <c r="T103" s="150"/>
      <c r="AT103" s="146" t="s">
        <v>136</v>
      </c>
      <c r="AU103" s="146" t="s">
        <v>77</v>
      </c>
      <c r="AV103" s="12" t="s">
        <v>75</v>
      </c>
      <c r="AW103" s="12" t="s">
        <v>30</v>
      </c>
      <c r="AX103" s="12" t="s">
        <v>70</v>
      </c>
      <c r="AY103" s="146" t="s">
        <v>130</v>
      </c>
    </row>
    <row r="104" spans="1:65" s="12" customFormat="1">
      <c r="B104" s="144"/>
      <c r="D104" s="145" t="s">
        <v>136</v>
      </c>
      <c r="E104" s="146" t="s">
        <v>3</v>
      </c>
      <c r="F104" s="147" t="s">
        <v>265</v>
      </c>
      <c r="H104" s="146" t="s">
        <v>3</v>
      </c>
      <c r="L104" s="144"/>
      <c r="M104" s="148"/>
      <c r="N104" s="149"/>
      <c r="O104" s="149"/>
      <c r="P104" s="149"/>
      <c r="Q104" s="149"/>
      <c r="R104" s="149"/>
      <c r="S104" s="149"/>
      <c r="T104" s="150"/>
      <c r="AT104" s="146" t="s">
        <v>136</v>
      </c>
      <c r="AU104" s="146" t="s">
        <v>77</v>
      </c>
      <c r="AV104" s="12" t="s">
        <v>75</v>
      </c>
      <c r="AW104" s="12" t="s">
        <v>30</v>
      </c>
      <c r="AX104" s="12" t="s">
        <v>70</v>
      </c>
      <c r="AY104" s="146" t="s">
        <v>130</v>
      </c>
    </row>
    <row r="105" spans="1:65" s="13" customFormat="1">
      <c r="B105" s="151"/>
      <c r="D105" s="145" t="s">
        <v>136</v>
      </c>
      <c r="E105" s="152" t="s">
        <v>3</v>
      </c>
      <c r="F105" s="153" t="s">
        <v>251</v>
      </c>
      <c r="H105" s="154">
        <v>6</v>
      </c>
      <c r="L105" s="151"/>
      <c r="M105" s="155"/>
      <c r="N105" s="156"/>
      <c r="O105" s="156"/>
      <c r="P105" s="156"/>
      <c r="Q105" s="156"/>
      <c r="R105" s="156"/>
      <c r="S105" s="156"/>
      <c r="T105" s="157"/>
      <c r="AT105" s="152" t="s">
        <v>136</v>
      </c>
      <c r="AU105" s="152" t="s">
        <v>77</v>
      </c>
      <c r="AV105" s="13" t="s">
        <v>77</v>
      </c>
      <c r="AW105" s="13" t="s">
        <v>30</v>
      </c>
      <c r="AX105" s="13" t="s">
        <v>70</v>
      </c>
      <c r="AY105" s="152" t="s">
        <v>130</v>
      </c>
    </row>
    <row r="106" spans="1:65" s="14" customFormat="1">
      <c r="B106" s="158"/>
      <c r="D106" s="145" t="s">
        <v>136</v>
      </c>
      <c r="E106" s="159" t="s">
        <v>3</v>
      </c>
      <c r="F106" s="160" t="s">
        <v>138</v>
      </c>
      <c r="H106" s="161">
        <v>6</v>
      </c>
      <c r="L106" s="158"/>
      <c r="M106" s="162"/>
      <c r="N106" s="163"/>
      <c r="O106" s="163"/>
      <c r="P106" s="163"/>
      <c r="Q106" s="163"/>
      <c r="R106" s="163"/>
      <c r="S106" s="163"/>
      <c r="T106" s="164"/>
      <c r="AT106" s="159" t="s">
        <v>136</v>
      </c>
      <c r="AU106" s="159" t="s">
        <v>77</v>
      </c>
      <c r="AV106" s="14" t="s">
        <v>135</v>
      </c>
      <c r="AW106" s="14" t="s">
        <v>30</v>
      </c>
      <c r="AX106" s="14" t="s">
        <v>75</v>
      </c>
      <c r="AY106" s="159" t="s">
        <v>130</v>
      </c>
    </row>
    <row r="107" spans="1:65" s="2" customFormat="1" ht="16.5" customHeight="1">
      <c r="A107" s="296"/>
      <c r="B107" s="131"/>
      <c r="C107" s="168" t="s">
        <v>147</v>
      </c>
      <c r="D107" s="168" t="s">
        <v>223</v>
      </c>
      <c r="E107" s="169" t="s">
        <v>277</v>
      </c>
      <c r="F107" s="170" t="s">
        <v>278</v>
      </c>
      <c r="G107" s="171" t="s">
        <v>189</v>
      </c>
      <c r="H107" s="172">
        <v>6</v>
      </c>
      <c r="I107" s="173"/>
      <c r="J107" s="173">
        <f>ROUND(I107*H107,2)</f>
        <v>0</v>
      </c>
      <c r="K107" s="170" t="s">
        <v>190</v>
      </c>
      <c r="L107" s="174"/>
      <c r="M107" s="175" t="s">
        <v>3</v>
      </c>
      <c r="N107" s="176" t="s">
        <v>41</v>
      </c>
      <c r="O107" s="140">
        <v>0</v>
      </c>
      <c r="P107" s="140">
        <f>O107*H107</f>
        <v>0</v>
      </c>
      <c r="Q107" s="140">
        <v>0.18</v>
      </c>
      <c r="R107" s="140">
        <f>Q107*H107</f>
        <v>1.08</v>
      </c>
      <c r="S107" s="140">
        <v>0</v>
      </c>
      <c r="T107" s="141">
        <f>S107*H107</f>
        <v>0</v>
      </c>
      <c r="U107" s="296"/>
      <c r="V107" s="296"/>
      <c r="W107" s="296"/>
      <c r="X107" s="296"/>
      <c r="Y107" s="296"/>
      <c r="Z107" s="296"/>
      <c r="AA107" s="296"/>
      <c r="AB107" s="296"/>
      <c r="AC107" s="296"/>
      <c r="AD107" s="296"/>
      <c r="AE107" s="296"/>
      <c r="AR107" s="142" t="s">
        <v>250</v>
      </c>
      <c r="AT107" s="142" t="s">
        <v>223</v>
      </c>
      <c r="AU107" s="142" t="s">
        <v>77</v>
      </c>
      <c r="AY107" s="18" t="s">
        <v>130</v>
      </c>
      <c r="BE107" s="143">
        <f>IF(N107="základní",J107,0)</f>
        <v>0</v>
      </c>
      <c r="BF107" s="143">
        <f>IF(N107="snížená",J107,0)</f>
        <v>0</v>
      </c>
      <c r="BG107" s="143">
        <f>IF(N107="zákl. přenesená",J107,0)</f>
        <v>0</v>
      </c>
      <c r="BH107" s="143">
        <f>IF(N107="sníž. přenesená",J107,0)</f>
        <v>0</v>
      </c>
      <c r="BI107" s="143">
        <f>IF(N107="nulová",J107,0)</f>
        <v>0</v>
      </c>
      <c r="BJ107" s="18" t="s">
        <v>75</v>
      </c>
      <c r="BK107" s="143">
        <f>ROUND(I107*H107,2)</f>
        <v>0</v>
      </c>
      <c r="BL107" s="18" t="s">
        <v>234</v>
      </c>
      <c r="BM107" s="142" t="s">
        <v>279</v>
      </c>
    </row>
    <row r="108" spans="1:65" s="2" customFormat="1" ht="16.5" customHeight="1">
      <c r="A108" s="296"/>
      <c r="B108" s="131"/>
      <c r="C108" s="132" t="s">
        <v>149</v>
      </c>
      <c r="D108" s="132" t="s">
        <v>132</v>
      </c>
      <c r="E108" s="133" t="s">
        <v>280</v>
      </c>
      <c r="F108" s="134" t="s">
        <v>281</v>
      </c>
      <c r="G108" s="135" t="s">
        <v>189</v>
      </c>
      <c r="H108" s="136">
        <v>6</v>
      </c>
      <c r="I108" s="137"/>
      <c r="J108" s="137">
        <f>ROUND(I108*H108,2)</f>
        <v>0</v>
      </c>
      <c r="K108" s="134" t="s">
        <v>134</v>
      </c>
      <c r="L108" s="31"/>
      <c r="M108" s="138" t="s">
        <v>3</v>
      </c>
      <c r="N108" s="139" t="s">
        <v>41</v>
      </c>
      <c r="O108" s="140">
        <v>1.667</v>
      </c>
      <c r="P108" s="140">
        <f>O108*H108</f>
        <v>10.002000000000001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R108" s="142" t="s">
        <v>234</v>
      </c>
      <c r="AT108" s="142" t="s">
        <v>132</v>
      </c>
      <c r="AU108" s="142" t="s">
        <v>77</v>
      </c>
      <c r="AY108" s="18" t="s">
        <v>130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8" t="s">
        <v>75</v>
      </c>
      <c r="BK108" s="143">
        <f>ROUND(I108*H108,2)</f>
        <v>0</v>
      </c>
      <c r="BL108" s="18" t="s">
        <v>234</v>
      </c>
      <c r="BM108" s="142" t="s">
        <v>282</v>
      </c>
    </row>
    <row r="109" spans="1:65" s="12" customFormat="1">
      <c r="B109" s="144"/>
      <c r="D109" s="145" t="s">
        <v>136</v>
      </c>
      <c r="E109" s="146" t="s">
        <v>3</v>
      </c>
      <c r="F109" s="147" t="s">
        <v>283</v>
      </c>
      <c r="H109" s="146" t="s">
        <v>3</v>
      </c>
      <c r="L109" s="144"/>
      <c r="M109" s="148"/>
      <c r="N109" s="149"/>
      <c r="O109" s="149"/>
      <c r="P109" s="149"/>
      <c r="Q109" s="149"/>
      <c r="R109" s="149"/>
      <c r="S109" s="149"/>
      <c r="T109" s="150"/>
      <c r="AT109" s="146" t="s">
        <v>136</v>
      </c>
      <c r="AU109" s="146" t="s">
        <v>77</v>
      </c>
      <c r="AV109" s="12" t="s">
        <v>75</v>
      </c>
      <c r="AW109" s="12" t="s">
        <v>30</v>
      </c>
      <c r="AX109" s="12" t="s">
        <v>70</v>
      </c>
      <c r="AY109" s="146" t="s">
        <v>130</v>
      </c>
    </row>
    <row r="110" spans="1:65" s="13" customFormat="1">
      <c r="B110" s="151"/>
      <c r="D110" s="145" t="s">
        <v>136</v>
      </c>
      <c r="E110" s="152" t="s">
        <v>3</v>
      </c>
      <c r="F110" s="153" t="s">
        <v>251</v>
      </c>
      <c r="H110" s="154">
        <v>6</v>
      </c>
      <c r="L110" s="151"/>
      <c r="M110" s="155"/>
      <c r="N110" s="156"/>
      <c r="O110" s="156"/>
      <c r="P110" s="156"/>
      <c r="Q110" s="156"/>
      <c r="R110" s="156"/>
      <c r="S110" s="156"/>
      <c r="T110" s="157"/>
      <c r="AT110" s="152" t="s">
        <v>136</v>
      </c>
      <c r="AU110" s="152" t="s">
        <v>77</v>
      </c>
      <c r="AV110" s="13" t="s">
        <v>77</v>
      </c>
      <c r="AW110" s="13" t="s">
        <v>30</v>
      </c>
      <c r="AX110" s="13" t="s">
        <v>75</v>
      </c>
      <c r="AY110" s="152" t="s">
        <v>130</v>
      </c>
    </row>
    <row r="111" spans="1:65" s="2" customFormat="1" ht="16.5" customHeight="1">
      <c r="A111" s="296"/>
      <c r="B111" s="131"/>
      <c r="C111" s="168" t="s">
        <v>151</v>
      </c>
      <c r="D111" s="168" t="s">
        <v>223</v>
      </c>
      <c r="E111" s="169" t="s">
        <v>284</v>
      </c>
      <c r="F111" s="170" t="s">
        <v>285</v>
      </c>
      <c r="G111" s="171" t="s">
        <v>189</v>
      </c>
      <c r="H111" s="172">
        <v>6</v>
      </c>
      <c r="I111" s="173"/>
      <c r="J111" s="173">
        <f>ROUND(I111*H111,2)</f>
        <v>0</v>
      </c>
      <c r="K111" s="170" t="s">
        <v>190</v>
      </c>
      <c r="L111" s="174"/>
      <c r="M111" s="175" t="s">
        <v>3</v>
      </c>
      <c r="N111" s="176" t="s">
        <v>41</v>
      </c>
      <c r="O111" s="140">
        <v>0</v>
      </c>
      <c r="P111" s="140">
        <f>O111*H111</f>
        <v>0</v>
      </c>
      <c r="Q111" s="140">
        <v>2.5000000000000001E-3</v>
      </c>
      <c r="R111" s="140">
        <f>Q111*H111</f>
        <v>1.4999999999999999E-2</v>
      </c>
      <c r="S111" s="140">
        <v>0</v>
      </c>
      <c r="T111" s="141">
        <f>S111*H111</f>
        <v>0</v>
      </c>
      <c r="U111" s="296"/>
      <c r="V111" s="296"/>
      <c r="W111" s="296"/>
      <c r="X111" s="296"/>
      <c r="Y111" s="296"/>
      <c r="Z111" s="296"/>
      <c r="AA111" s="296"/>
      <c r="AB111" s="296"/>
      <c r="AC111" s="296"/>
      <c r="AD111" s="296"/>
      <c r="AE111" s="296"/>
      <c r="AR111" s="142" t="s">
        <v>250</v>
      </c>
      <c r="AT111" s="142" t="s">
        <v>223</v>
      </c>
      <c r="AU111" s="142" t="s">
        <v>77</v>
      </c>
      <c r="AY111" s="18" t="s">
        <v>130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8" t="s">
        <v>75</v>
      </c>
      <c r="BK111" s="143">
        <f>ROUND(I111*H111,2)</f>
        <v>0</v>
      </c>
      <c r="BL111" s="18" t="s">
        <v>234</v>
      </c>
      <c r="BM111" s="142" t="s">
        <v>286</v>
      </c>
    </row>
    <row r="112" spans="1:65" s="2" customFormat="1" ht="24">
      <c r="A112" s="296"/>
      <c r="B112" s="131"/>
      <c r="C112" s="132" t="s">
        <v>152</v>
      </c>
      <c r="D112" s="132" t="s">
        <v>132</v>
      </c>
      <c r="E112" s="133" t="s">
        <v>287</v>
      </c>
      <c r="F112" s="134" t="s">
        <v>288</v>
      </c>
      <c r="G112" s="135" t="s">
        <v>167</v>
      </c>
      <c r="H112" s="136">
        <v>270</v>
      </c>
      <c r="I112" s="137"/>
      <c r="J112" s="137">
        <f>ROUND(I112*H112,2)</f>
        <v>0</v>
      </c>
      <c r="K112" s="134" t="s">
        <v>134</v>
      </c>
      <c r="L112" s="31"/>
      <c r="M112" s="138" t="s">
        <v>3</v>
      </c>
      <c r="N112" s="139" t="s">
        <v>41</v>
      </c>
      <c r="O112" s="140">
        <v>0.123</v>
      </c>
      <c r="P112" s="140">
        <f>O112*H112</f>
        <v>33.21</v>
      </c>
      <c r="Q112" s="140">
        <v>0</v>
      </c>
      <c r="R112" s="140">
        <f>Q112*H112</f>
        <v>0</v>
      </c>
      <c r="S112" s="140">
        <v>0</v>
      </c>
      <c r="T112" s="141">
        <f>S112*H112</f>
        <v>0</v>
      </c>
      <c r="U112" s="296"/>
      <c r="V112" s="296"/>
      <c r="W112" s="296"/>
      <c r="X112" s="296"/>
      <c r="Y112" s="296"/>
      <c r="Z112" s="296"/>
      <c r="AA112" s="296"/>
      <c r="AB112" s="296"/>
      <c r="AC112" s="296"/>
      <c r="AD112" s="296"/>
      <c r="AE112" s="296"/>
      <c r="AR112" s="142" t="s">
        <v>234</v>
      </c>
      <c r="AT112" s="142" t="s">
        <v>132</v>
      </c>
      <c r="AU112" s="142" t="s">
        <v>77</v>
      </c>
      <c r="AY112" s="18" t="s">
        <v>130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8" t="s">
        <v>75</v>
      </c>
      <c r="BK112" s="143">
        <f>ROUND(I112*H112,2)</f>
        <v>0</v>
      </c>
      <c r="BL112" s="18" t="s">
        <v>234</v>
      </c>
      <c r="BM112" s="142" t="s">
        <v>289</v>
      </c>
    </row>
    <row r="113" spans="1:65" s="12" customFormat="1">
      <c r="B113" s="144"/>
      <c r="D113" s="145" t="s">
        <v>136</v>
      </c>
      <c r="E113" s="146" t="s">
        <v>3</v>
      </c>
      <c r="F113" s="147" t="s">
        <v>264</v>
      </c>
      <c r="H113" s="146" t="s">
        <v>3</v>
      </c>
      <c r="L113" s="144"/>
      <c r="M113" s="148"/>
      <c r="N113" s="149"/>
      <c r="O113" s="149"/>
      <c r="P113" s="149"/>
      <c r="Q113" s="149"/>
      <c r="R113" s="149"/>
      <c r="S113" s="149"/>
      <c r="T113" s="150"/>
      <c r="AT113" s="146" t="s">
        <v>136</v>
      </c>
      <c r="AU113" s="146" t="s">
        <v>77</v>
      </c>
      <c r="AV113" s="12" t="s">
        <v>75</v>
      </c>
      <c r="AW113" s="12" t="s">
        <v>30</v>
      </c>
      <c r="AX113" s="12" t="s">
        <v>70</v>
      </c>
      <c r="AY113" s="146" t="s">
        <v>130</v>
      </c>
    </row>
    <row r="114" spans="1:65" s="13" customFormat="1">
      <c r="B114" s="151"/>
      <c r="D114" s="145" t="s">
        <v>136</v>
      </c>
      <c r="E114" s="152" t="s">
        <v>3</v>
      </c>
      <c r="F114" s="153" t="s">
        <v>290</v>
      </c>
      <c r="H114" s="154">
        <v>270</v>
      </c>
      <c r="L114" s="151"/>
      <c r="M114" s="155"/>
      <c r="N114" s="156"/>
      <c r="O114" s="156"/>
      <c r="P114" s="156"/>
      <c r="Q114" s="156"/>
      <c r="R114" s="156"/>
      <c r="S114" s="156"/>
      <c r="T114" s="157"/>
      <c r="AT114" s="152" t="s">
        <v>136</v>
      </c>
      <c r="AU114" s="152" t="s">
        <v>77</v>
      </c>
      <c r="AV114" s="13" t="s">
        <v>77</v>
      </c>
      <c r="AW114" s="13" t="s">
        <v>30</v>
      </c>
      <c r="AX114" s="13" t="s">
        <v>70</v>
      </c>
      <c r="AY114" s="152" t="s">
        <v>130</v>
      </c>
    </row>
    <row r="115" spans="1:65" s="14" customFormat="1">
      <c r="B115" s="158"/>
      <c r="D115" s="145" t="s">
        <v>136</v>
      </c>
      <c r="E115" s="159" t="s">
        <v>3</v>
      </c>
      <c r="F115" s="160" t="s">
        <v>138</v>
      </c>
      <c r="H115" s="161">
        <v>270</v>
      </c>
      <c r="L115" s="158"/>
      <c r="M115" s="162"/>
      <c r="N115" s="163"/>
      <c r="O115" s="163"/>
      <c r="P115" s="163"/>
      <c r="Q115" s="163"/>
      <c r="R115" s="163"/>
      <c r="S115" s="163"/>
      <c r="T115" s="164"/>
      <c r="AT115" s="159" t="s">
        <v>136</v>
      </c>
      <c r="AU115" s="159" t="s">
        <v>77</v>
      </c>
      <c r="AV115" s="14" t="s">
        <v>135</v>
      </c>
      <c r="AW115" s="14" t="s">
        <v>30</v>
      </c>
      <c r="AX115" s="14" t="s">
        <v>75</v>
      </c>
      <c r="AY115" s="159" t="s">
        <v>130</v>
      </c>
    </row>
    <row r="116" spans="1:65" s="2" customFormat="1" ht="16.5" customHeight="1">
      <c r="A116" s="296"/>
      <c r="B116" s="131"/>
      <c r="C116" s="168" t="s">
        <v>154</v>
      </c>
      <c r="D116" s="168" t="s">
        <v>223</v>
      </c>
      <c r="E116" s="169" t="s">
        <v>291</v>
      </c>
      <c r="F116" s="170" t="s">
        <v>292</v>
      </c>
      <c r="G116" s="171" t="s">
        <v>293</v>
      </c>
      <c r="H116" s="172">
        <v>192.51</v>
      </c>
      <c r="I116" s="173"/>
      <c r="J116" s="173">
        <f>ROUND(I116*H116,2)</f>
        <v>0</v>
      </c>
      <c r="K116" s="170" t="s">
        <v>134</v>
      </c>
      <c r="L116" s="174"/>
      <c r="M116" s="175" t="s">
        <v>3</v>
      </c>
      <c r="N116" s="176" t="s">
        <v>41</v>
      </c>
      <c r="O116" s="140">
        <v>0</v>
      </c>
      <c r="P116" s="140">
        <f>O116*H116</f>
        <v>0</v>
      </c>
      <c r="Q116" s="140">
        <v>1E-3</v>
      </c>
      <c r="R116" s="140">
        <f>Q116*H116</f>
        <v>0.19250999999999999</v>
      </c>
      <c r="S116" s="140">
        <v>0</v>
      </c>
      <c r="T116" s="141">
        <f>S116*H116</f>
        <v>0</v>
      </c>
      <c r="U116" s="296"/>
      <c r="V116" s="296"/>
      <c r="W116" s="296"/>
      <c r="X116" s="296"/>
      <c r="Y116" s="296"/>
      <c r="Z116" s="296"/>
      <c r="AA116" s="296"/>
      <c r="AB116" s="296"/>
      <c r="AC116" s="296"/>
      <c r="AD116" s="296"/>
      <c r="AE116" s="296"/>
      <c r="AR116" s="142" t="s">
        <v>249</v>
      </c>
      <c r="AT116" s="142" t="s">
        <v>223</v>
      </c>
      <c r="AU116" s="142" t="s">
        <v>77</v>
      </c>
      <c r="AY116" s="18" t="s">
        <v>130</v>
      </c>
      <c r="BE116" s="143">
        <f>IF(N116="základní",J116,0)</f>
        <v>0</v>
      </c>
      <c r="BF116" s="143">
        <f>IF(N116="snížená",J116,0)</f>
        <v>0</v>
      </c>
      <c r="BG116" s="143">
        <f>IF(N116="zákl. přenesená",J116,0)</f>
        <v>0</v>
      </c>
      <c r="BH116" s="143">
        <f>IF(N116="sníž. přenesená",J116,0)</f>
        <v>0</v>
      </c>
      <c r="BI116" s="143">
        <f>IF(N116="nulová",J116,0)</f>
        <v>0</v>
      </c>
      <c r="BJ116" s="18" t="s">
        <v>75</v>
      </c>
      <c r="BK116" s="143">
        <f>ROUND(I116*H116,2)</f>
        <v>0</v>
      </c>
      <c r="BL116" s="18" t="s">
        <v>249</v>
      </c>
      <c r="BM116" s="142" t="s">
        <v>294</v>
      </c>
    </row>
    <row r="117" spans="1:65" s="13" customFormat="1">
      <c r="B117" s="151"/>
      <c r="D117" s="145" t="s">
        <v>136</v>
      </c>
      <c r="E117" s="152" t="s">
        <v>3</v>
      </c>
      <c r="F117" s="153" t="s">
        <v>295</v>
      </c>
      <c r="H117" s="154">
        <v>167.4</v>
      </c>
      <c r="L117" s="151"/>
      <c r="M117" s="155"/>
      <c r="N117" s="156"/>
      <c r="O117" s="156"/>
      <c r="P117" s="156"/>
      <c r="Q117" s="156"/>
      <c r="R117" s="156"/>
      <c r="S117" s="156"/>
      <c r="T117" s="157"/>
      <c r="AT117" s="152" t="s">
        <v>136</v>
      </c>
      <c r="AU117" s="152" t="s">
        <v>77</v>
      </c>
      <c r="AV117" s="13" t="s">
        <v>77</v>
      </c>
      <c r="AW117" s="13" t="s">
        <v>30</v>
      </c>
      <c r="AX117" s="13" t="s">
        <v>75</v>
      </c>
      <c r="AY117" s="152" t="s">
        <v>130</v>
      </c>
    </row>
    <row r="118" spans="1:65" s="13" customFormat="1">
      <c r="B118" s="151"/>
      <c r="D118" s="145" t="s">
        <v>136</v>
      </c>
      <c r="F118" s="153" t="s">
        <v>296</v>
      </c>
      <c r="H118" s="154">
        <v>192.51</v>
      </c>
      <c r="L118" s="151"/>
      <c r="M118" s="155"/>
      <c r="N118" s="156"/>
      <c r="O118" s="156"/>
      <c r="P118" s="156"/>
      <c r="Q118" s="156"/>
      <c r="R118" s="156"/>
      <c r="S118" s="156"/>
      <c r="T118" s="157"/>
      <c r="AT118" s="152" t="s">
        <v>136</v>
      </c>
      <c r="AU118" s="152" t="s">
        <v>77</v>
      </c>
      <c r="AV118" s="13" t="s">
        <v>77</v>
      </c>
      <c r="AW118" s="13" t="s">
        <v>4</v>
      </c>
      <c r="AX118" s="13" t="s">
        <v>75</v>
      </c>
      <c r="AY118" s="152" t="s">
        <v>130</v>
      </c>
    </row>
    <row r="119" spans="1:65" s="2" customFormat="1" ht="16.5" customHeight="1">
      <c r="A119" s="296"/>
      <c r="B119" s="131"/>
      <c r="C119" s="132" t="s">
        <v>155</v>
      </c>
      <c r="D119" s="132" t="s">
        <v>132</v>
      </c>
      <c r="E119" s="133" t="s">
        <v>297</v>
      </c>
      <c r="F119" s="134" t="s">
        <v>298</v>
      </c>
      <c r="G119" s="135" t="s">
        <v>189</v>
      </c>
      <c r="H119" s="136">
        <v>7</v>
      </c>
      <c r="I119" s="137"/>
      <c r="J119" s="137">
        <f>ROUND(I119*H119,2)</f>
        <v>0</v>
      </c>
      <c r="K119" s="134" t="s">
        <v>134</v>
      </c>
      <c r="L119" s="31"/>
      <c r="M119" s="138" t="s">
        <v>3</v>
      </c>
      <c r="N119" s="139" t="s">
        <v>41</v>
      </c>
      <c r="O119" s="140">
        <v>0.252</v>
      </c>
      <c r="P119" s="140">
        <f>O119*H119</f>
        <v>1.764</v>
      </c>
      <c r="Q119" s="140">
        <v>0</v>
      </c>
      <c r="R119" s="140">
        <f>Q119*H119</f>
        <v>0</v>
      </c>
      <c r="S119" s="140">
        <v>0</v>
      </c>
      <c r="T119" s="141">
        <f>S119*H119</f>
        <v>0</v>
      </c>
      <c r="U119" s="296"/>
      <c r="V119" s="296"/>
      <c r="W119" s="296"/>
      <c r="X119" s="296"/>
      <c r="Y119" s="296"/>
      <c r="Z119" s="296"/>
      <c r="AA119" s="296"/>
      <c r="AB119" s="296"/>
      <c r="AC119" s="296"/>
      <c r="AD119" s="296"/>
      <c r="AE119" s="296"/>
      <c r="AR119" s="142" t="s">
        <v>234</v>
      </c>
      <c r="AT119" s="142" t="s">
        <v>132</v>
      </c>
      <c r="AU119" s="142" t="s">
        <v>77</v>
      </c>
      <c r="AY119" s="18" t="s">
        <v>130</v>
      </c>
      <c r="BE119" s="143">
        <f>IF(N119="základní",J119,0)</f>
        <v>0</v>
      </c>
      <c r="BF119" s="143">
        <f>IF(N119="snížená",J119,0)</f>
        <v>0</v>
      </c>
      <c r="BG119" s="143">
        <f>IF(N119="zákl. přenesená",J119,0)</f>
        <v>0</v>
      </c>
      <c r="BH119" s="143">
        <f>IF(N119="sníž. přenesená",J119,0)</f>
        <v>0</v>
      </c>
      <c r="BI119" s="143">
        <f>IF(N119="nulová",J119,0)</f>
        <v>0</v>
      </c>
      <c r="BJ119" s="18" t="s">
        <v>75</v>
      </c>
      <c r="BK119" s="143">
        <f>ROUND(I119*H119,2)</f>
        <v>0</v>
      </c>
      <c r="BL119" s="18" t="s">
        <v>234</v>
      </c>
      <c r="BM119" s="142" t="s">
        <v>299</v>
      </c>
    </row>
    <row r="120" spans="1:65" s="12" customFormat="1">
      <c r="B120" s="144"/>
      <c r="D120" s="145" t="s">
        <v>136</v>
      </c>
      <c r="E120" s="146" t="s">
        <v>3</v>
      </c>
      <c r="F120" s="147" t="s">
        <v>264</v>
      </c>
      <c r="H120" s="146" t="s">
        <v>3</v>
      </c>
      <c r="L120" s="144"/>
      <c r="M120" s="148"/>
      <c r="N120" s="149"/>
      <c r="O120" s="149"/>
      <c r="P120" s="149"/>
      <c r="Q120" s="149"/>
      <c r="R120" s="149"/>
      <c r="S120" s="149"/>
      <c r="T120" s="150"/>
      <c r="AT120" s="146" t="s">
        <v>136</v>
      </c>
      <c r="AU120" s="146" t="s">
        <v>77</v>
      </c>
      <c r="AV120" s="12" t="s">
        <v>75</v>
      </c>
      <c r="AW120" s="12" t="s">
        <v>30</v>
      </c>
      <c r="AX120" s="12" t="s">
        <v>70</v>
      </c>
      <c r="AY120" s="146" t="s">
        <v>130</v>
      </c>
    </row>
    <row r="121" spans="1:65" s="13" customFormat="1">
      <c r="B121" s="151"/>
      <c r="D121" s="145" t="s">
        <v>136</v>
      </c>
      <c r="E121" s="152" t="s">
        <v>3</v>
      </c>
      <c r="F121" s="153" t="s">
        <v>233</v>
      </c>
      <c r="H121" s="154">
        <v>7</v>
      </c>
      <c r="L121" s="151"/>
      <c r="M121" s="155"/>
      <c r="N121" s="156"/>
      <c r="O121" s="156"/>
      <c r="P121" s="156"/>
      <c r="Q121" s="156"/>
      <c r="R121" s="156"/>
      <c r="S121" s="156"/>
      <c r="T121" s="157"/>
      <c r="AT121" s="152" t="s">
        <v>136</v>
      </c>
      <c r="AU121" s="152" t="s">
        <v>77</v>
      </c>
      <c r="AV121" s="13" t="s">
        <v>77</v>
      </c>
      <c r="AW121" s="13" t="s">
        <v>30</v>
      </c>
      <c r="AX121" s="13" t="s">
        <v>70</v>
      </c>
      <c r="AY121" s="152" t="s">
        <v>130</v>
      </c>
    </row>
    <row r="122" spans="1:65" s="14" customFormat="1">
      <c r="B122" s="158"/>
      <c r="D122" s="145" t="s">
        <v>136</v>
      </c>
      <c r="E122" s="159" t="s">
        <v>3</v>
      </c>
      <c r="F122" s="160" t="s">
        <v>138</v>
      </c>
      <c r="H122" s="161">
        <v>7</v>
      </c>
      <c r="L122" s="158"/>
      <c r="M122" s="162"/>
      <c r="N122" s="163"/>
      <c r="O122" s="163"/>
      <c r="P122" s="163"/>
      <c r="Q122" s="163"/>
      <c r="R122" s="163"/>
      <c r="S122" s="163"/>
      <c r="T122" s="164"/>
      <c r="AT122" s="159" t="s">
        <v>136</v>
      </c>
      <c r="AU122" s="159" t="s">
        <v>77</v>
      </c>
      <c r="AV122" s="14" t="s">
        <v>135</v>
      </c>
      <c r="AW122" s="14" t="s">
        <v>30</v>
      </c>
      <c r="AX122" s="14" t="s">
        <v>75</v>
      </c>
      <c r="AY122" s="159" t="s">
        <v>130</v>
      </c>
    </row>
    <row r="123" spans="1:65" s="2" customFormat="1" ht="16.5" customHeight="1">
      <c r="A123" s="296"/>
      <c r="B123" s="131"/>
      <c r="C123" s="168" t="s">
        <v>156</v>
      </c>
      <c r="D123" s="168" t="s">
        <v>223</v>
      </c>
      <c r="E123" s="169" t="s">
        <v>300</v>
      </c>
      <c r="F123" s="170" t="s">
        <v>301</v>
      </c>
      <c r="G123" s="171" t="s">
        <v>189</v>
      </c>
      <c r="H123" s="172">
        <v>7</v>
      </c>
      <c r="I123" s="173"/>
      <c r="J123" s="173">
        <f>ROUND(I123*H123,2)</f>
        <v>0</v>
      </c>
      <c r="K123" s="170" t="s">
        <v>134</v>
      </c>
      <c r="L123" s="174"/>
      <c r="M123" s="175" t="s">
        <v>3</v>
      </c>
      <c r="N123" s="176" t="s">
        <v>41</v>
      </c>
      <c r="O123" s="140">
        <v>0</v>
      </c>
      <c r="P123" s="140">
        <f>O123*H123</f>
        <v>0</v>
      </c>
      <c r="Q123" s="140">
        <v>1.4999999999999999E-4</v>
      </c>
      <c r="R123" s="140">
        <f>Q123*H123</f>
        <v>1.0499999999999999E-3</v>
      </c>
      <c r="S123" s="140">
        <v>0</v>
      </c>
      <c r="T123" s="141">
        <f>S123*H123</f>
        <v>0</v>
      </c>
      <c r="U123" s="296"/>
      <c r="V123" s="296"/>
      <c r="W123" s="296"/>
      <c r="X123" s="296"/>
      <c r="Y123" s="296"/>
      <c r="Z123" s="296"/>
      <c r="AA123" s="296"/>
      <c r="AB123" s="296"/>
      <c r="AC123" s="296"/>
      <c r="AD123" s="296"/>
      <c r="AE123" s="296"/>
      <c r="AR123" s="142" t="s">
        <v>249</v>
      </c>
      <c r="AT123" s="142" t="s">
        <v>223</v>
      </c>
      <c r="AU123" s="142" t="s">
        <v>77</v>
      </c>
      <c r="AY123" s="18" t="s">
        <v>130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8" t="s">
        <v>75</v>
      </c>
      <c r="BK123" s="143">
        <f>ROUND(I123*H123,2)</f>
        <v>0</v>
      </c>
      <c r="BL123" s="18" t="s">
        <v>249</v>
      </c>
      <c r="BM123" s="142" t="s">
        <v>302</v>
      </c>
    </row>
    <row r="124" spans="1:65" s="2" customFormat="1" ht="24">
      <c r="A124" s="296"/>
      <c r="B124" s="131"/>
      <c r="C124" s="132" t="s">
        <v>158</v>
      </c>
      <c r="D124" s="132" t="s">
        <v>132</v>
      </c>
      <c r="E124" s="133" t="s">
        <v>303</v>
      </c>
      <c r="F124" s="134" t="s">
        <v>304</v>
      </c>
      <c r="G124" s="135" t="s">
        <v>189</v>
      </c>
      <c r="H124" s="136">
        <v>1</v>
      </c>
      <c r="I124" s="137"/>
      <c r="J124" s="137">
        <f>ROUND(I124*H124,2)</f>
        <v>0</v>
      </c>
      <c r="K124" s="134" t="s">
        <v>134</v>
      </c>
      <c r="L124" s="31"/>
      <c r="M124" s="138" t="s">
        <v>3</v>
      </c>
      <c r="N124" s="139" t="s">
        <v>41</v>
      </c>
      <c r="O124" s="140">
        <v>23.504999999999999</v>
      </c>
      <c r="P124" s="140">
        <f>O124*H124</f>
        <v>23.504999999999999</v>
      </c>
      <c r="Q124" s="140">
        <v>0</v>
      </c>
      <c r="R124" s="140">
        <f>Q124*H124</f>
        <v>0</v>
      </c>
      <c r="S124" s="140">
        <v>0</v>
      </c>
      <c r="T124" s="141">
        <f>S124*H124</f>
        <v>0</v>
      </c>
      <c r="U124" s="296"/>
      <c r="V124" s="296"/>
      <c r="W124" s="296"/>
      <c r="X124" s="296"/>
      <c r="Y124" s="296"/>
      <c r="Z124" s="296"/>
      <c r="AA124" s="296"/>
      <c r="AB124" s="296"/>
      <c r="AC124" s="296"/>
      <c r="AD124" s="296"/>
      <c r="AE124" s="296"/>
      <c r="AR124" s="142" t="s">
        <v>234</v>
      </c>
      <c r="AT124" s="142" t="s">
        <v>132</v>
      </c>
      <c r="AU124" s="142" t="s">
        <v>77</v>
      </c>
      <c r="AY124" s="18" t="s">
        <v>130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8" t="s">
        <v>75</v>
      </c>
      <c r="BK124" s="143">
        <f>ROUND(I124*H124,2)</f>
        <v>0</v>
      </c>
      <c r="BL124" s="18" t="s">
        <v>234</v>
      </c>
      <c r="BM124" s="142" t="s">
        <v>305</v>
      </c>
    </row>
    <row r="125" spans="1:65" s="2" customFormat="1" ht="16.5" customHeight="1">
      <c r="A125" s="296"/>
      <c r="B125" s="131"/>
      <c r="C125" s="132" t="s">
        <v>159</v>
      </c>
      <c r="D125" s="132" t="s">
        <v>132</v>
      </c>
      <c r="E125" s="133" t="s">
        <v>306</v>
      </c>
      <c r="F125" s="134" t="s">
        <v>307</v>
      </c>
      <c r="G125" s="135" t="s">
        <v>189</v>
      </c>
      <c r="H125" s="136">
        <v>1</v>
      </c>
      <c r="I125" s="137"/>
      <c r="J125" s="137">
        <f>ROUND(I125*H125,2)</f>
        <v>0</v>
      </c>
      <c r="K125" s="134" t="s">
        <v>134</v>
      </c>
      <c r="L125" s="31"/>
      <c r="M125" s="138" t="s">
        <v>3</v>
      </c>
      <c r="N125" s="139" t="s">
        <v>41</v>
      </c>
      <c r="O125" s="140">
        <v>12.082000000000001</v>
      </c>
      <c r="P125" s="140">
        <f>O125*H125</f>
        <v>12.082000000000001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U125" s="296"/>
      <c r="V125" s="296"/>
      <c r="W125" s="296"/>
      <c r="X125" s="296"/>
      <c r="Y125" s="296"/>
      <c r="Z125" s="296"/>
      <c r="AA125" s="296"/>
      <c r="AB125" s="296"/>
      <c r="AC125" s="296"/>
      <c r="AD125" s="296"/>
      <c r="AE125" s="296"/>
      <c r="AR125" s="142" t="s">
        <v>234</v>
      </c>
      <c r="AT125" s="142" t="s">
        <v>132</v>
      </c>
      <c r="AU125" s="142" t="s">
        <v>77</v>
      </c>
      <c r="AY125" s="18" t="s">
        <v>130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8" t="s">
        <v>75</v>
      </c>
      <c r="BK125" s="143">
        <f>ROUND(I125*H125,2)</f>
        <v>0</v>
      </c>
      <c r="BL125" s="18" t="s">
        <v>234</v>
      </c>
      <c r="BM125" s="142" t="s">
        <v>308</v>
      </c>
    </row>
    <row r="126" spans="1:65" s="2" customFormat="1" ht="16.5" customHeight="1">
      <c r="A126" s="296"/>
      <c r="B126" s="131"/>
      <c r="C126" s="132" t="s">
        <v>9</v>
      </c>
      <c r="D126" s="132" t="s">
        <v>132</v>
      </c>
      <c r="E126" s="133" t="s">
        <v>309</v>
      </c>
      <c r="F126" s="134" t="s">
        <v>310</v>
      </c>
      <c r="G126" s="135" t="s">
        <v>247</v>
      </c>
      <c r="H126" s="136">
        <v>1</v>
      </c>
      <c r="I126" s="137"/>
      <c r="J126" s="137">
        <f>ROUND(I126*H126,2)</f>
        <v>0</v>
      </c>
      <c r="K126" s="134" t="s">
        <v>134</v>
      </c>
      <c r="L126" s="31"/>
      <c r="M126" s="138" t="s">
        <v>3</v>
      </c>
      <c r="N126" s="139" t="s">
        <v>41</v>
      </c>
      <c r="O126" s="140">
        <v>8.7270000000000003</v>
      </c>
      <c r="P126" s="140">
        <f>O126*H126</f>
        <v>8.7270000000000003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U126" s="296"/>
      <c r="V126" s="296"/>
      <c r="W126" s="296"/>
      <c r="X126" s="296"/>
      <c r="Y126" s="296"/>
      <c r="Z126" s="296"/>
      <c r="AA126" s="296"/>
      <c r="AB126" s="296"/>
      <c r="AC126" s="296"/>
      <c r="AD126" s="296"/>
      <c r="AE126" s="296"/>
      <c r="AR126" s="142" t="s">
        <v>234</v>
      </c>
      <c r="AT126" s="142" t="s">
        <v>132</v>
      </c>
      <c r="AU126" s="142" t="s">
        <v>77</v>
      </c>
      <c r="AY126" s="18" t="s">
        <v>130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8" t="s">
        <v>75</v>
      </c>
      <c r="BK126" s="143">
        <f>ROUND(I126*H126,2)</f>
        <v>0</v>
      </c>
      <c r="BL126" s="18" t="s">
        <v>234</v>
      </c>
      <c r="BM126" s="142" t="s">
        <v>311</v>
      </c>
    </row>
    <row r="127" spans="1:65" s="2" customFormat="1" ht="16.5" customHeight="1">
      <c r="A127" s="296"/>
      <c r="B127" s="131"/>
      <c r="C127" s="132" t="s">
        <v>161</v>
      </c>
      <c r="D127" s="132" t="s">
        <v>132</v>
      </c>
      <c r="E127" s="133" t="s">
        <v>312</v>
      </c>
      <c r="F127" s="134" t="s">
        <v>313</v>
      </c>
      <c r="G127" s="135" t="s">
        <v>189</v>
      </c>
      <c r="H127" s="136">
        <v>1</v>
      </c>
      <c r="I127" s="137"/>
      <c r="J127" s="137">
        <f>ROUND(I127*H127,2)</f>
        <v>0</v>
      </c>
      <c r="K127" s="134" t="s">
        <v>190</v>
      </c>
      <c r="L127" s="31"/>
      <c r="M127" s="138" t="s">
        <v>3</v>
      </c>
      <c r="N127" s="139" t="s">
        <v>41</v>
      </c>
      <c r="O127" s="140">
        <v>0</v>
      </c>
      <c r="P127" s="140">
        <f>O127*H127</f>
        <v>0</v>
      </c>
      <c r="Q127" s="140">
        <v>0</v>
      </c>
      <c r="R127" s="140">
        <f>Q127*H127</f>
        <v>0</v>
      </c>
      <c r="S127" s="140">
        <v>0</v>
      </c>
      <c r="T127" s="141">
        <f>S127*H127</f>
        <v>0</v>
      </c>
      <c r="U127" s="296"/>
      <c r="V127" s="296"/>
      <c r="W127" s="296"/>
      <c r="X127" s="296"/>
      <c r="Y127" s="296"/>
      <c r="Z127" s="296"/>
      <c r="AA127" s="296"/>
      <c r="AB127" s="296"/>
      <c r="AC127" s="296"/>
      <c r="AD127" s="296"/>
      <c r="AE127" s="296"/>
      <c r="AR127" s="142" t="s">
        <v>234</v>
      </c>
      <c r="AT127" s="142" t="s">
        <v>132</v>
      </c>
      <c r="AU127" s="142" t="s">
        <v>77</v>
      </c>
      <c r="AY127" s="18" t="s">
        <v>130</v>
      </c>
      <c r="BE127" s="143">
        <f>IF(N127="základní",J127,0)</f>
        <v>0</v>
      </c>
      <c r="BF127" s="143">
        <f>IF(N127="snížená",J127,0)</f>
        <v>0</v>
      </c>
      <c r="BG127" s="143">
        <f>IF(N127="zákl. přenesená",J127,0)</f>
        <v>0</v>
      </c>
      <c r="BH127" s="143">
        <f>IF(N127="sníž. přenesená",J127,0)</f>
        <v>0</v>
      </c>
      <c r="BI127" s="143">
        <f>IF(N127="nulová",J127,0)</f>
        <v>0</v>
      </c>
      <c r="BJ127" s="18" t="s">
        <v>75</v>
      </c>
      <c r="BK127" s="143">
        <f>ROUND(I127*H127,2)</f>
        <v>0</v>
      </c>
      <c r="BL127" s="18" t="s">
        <v>234</v>
      </c>
      <c r="BM127" s="142" t="s">
        <v>314</v>
      </c>
    </row>
    <row r="128" spans="1:65" s="12" customFormat="1">
      <c r="B128" s="144"/>
      <c r="D128" s="145" t="s">
        <v>136</v>
      </c>
      <c r="E128" s="146" t="s">
        <v>3</v>
      </c>
      <c r="F128" s="147" t="s">
        <v>264</v>
      </c>
      <c r="H128" s="146" t="s">
        <v>3</v>
      </c>
      <c r="L128" s="144"/>
      <c r="M128" s="148"/>
      <c r="N128" s="149"/>
      <c r="O128" s="149"/>
      <c r="P128" s="149"/>
      <c r="Q128" s="149"/>
      <c r="R128" s="149"/>
      <c r="S128" s="149"/>
      <c r="T128" s="150"/>
      <c r="AT128" s="146" t="s">
        <v>136</v>
      </c>
      <c r="AU128" s="146" t="s">
        <v>77</v>
      </c>
      <c r="AV128" s="12" t="s">
        <v>75</v>
      </c>
      <c r="AW128" s="12" t="s">
        <v>30</v>
      </c>
      <c r="AX128" s="12" t="s">
        <v>70</v>
      </c>
      <c r="AY128" s="146" t="s">
        <v>130</v>
      </c>
    </row>
    <row r="129" spans="1:65" s="13" customFormat="1">
      <c r="B129" s="151"/>
      <c r="D129" s="145" t="s">
        <v>136</v>
      </c>
      <c r="E129" s="152" t="s">
        <v>3</v>
      </c>
      <c r="F129" s="153" t="s">
        <v>196</v>
      </c>
      <c r="H129" s="154">
        <v>1</v>
      </c>
      <c r="L129" s="151"/>
      <c r="M129" s="155"/>
      <c r="N129" s="156"/>
      <c r="O129" s="156"/>
      <c r="P129" s="156"/>
      <c r="Q129" s="156"/>
      <c r="R129" s="156"/>
      <c r="S129" s="156"/>
      <c r="T129" s="157"/>
      <c r="AT129" s="152" t="s">
        <v>136</v>
      </c>
      <c r="AU129" s="152" t="s">
        <v>77</v>
      </c>
      <c r="AV129" s="13" t="s">
        <v>77</v>
      </c>
      <c r="AW129" s="13" t="s">
        <v>30</v>
      </c>
      <c r="AX129" s="13" t="s">
        <v>70</v>
      </c>
      <c r="AY129" s="152" t="s">
        <v>130</v>
      </c>
    </row>
    <row r="130" spans="1:65" s="14" customFormat="1">
      <c r="B130" s="158"/>
      <c r="D130" s="145" t="s">
        <v>136</v>
      </c>
      <c r="E130" s="159" t="s">
        <v>3</v>
      </c>
      <c r="F130" s="160" t="s">
        <v>138</v>
      </c>
      <c r="H130" s="161">
        <v>1</v>
      </c>
      <c r="L130" s="158"/>
      <c r="M130" s="162"/>
      <c r="N130" s="163"/>
      <c r="O130" s="163"/>
      <c r="P130" s="163"/>
      <c r="Q130" s="163"/>
      <c r="R130" s="163"/>
      <c r="S130" s="163"/>
      <c r="T130" s="164"/>
      <c r="AT130" s="159" t="s">
        <v>136</v>
      </c>
      <c r="AU130" s="159" t="s">
        <v>77</v>
      </c>
      <c r="AV130" s="14" t="s">
        <v>135</v>
      </c>
      <c r="AW130" s="14" t="s">
        <v>30</v>
      </c>
      <c r="AX130" s="14" t="s">
        <v>75</v>
      </c>
      <c r="AY130" s="159" t="s">
        <v>130</v>
      </c>
    </row>
    <row r="131" spans="1:65" s="2" customFormat="1" ht="16.5" customHeight="1">
      <c r="A131" s="296"/>
      <c r="B131" s="131"/>
      <c r="C131" s="132" t="s">
        <v>162</v>
      </c>
      <c r="D131" s="132" t="s">
        <v>132</v>
      </c>
      <c r="E131" s="133" t="s">
        <v>315</v>
      </c>
      <c r="F131" s="134" t="s">
        <v>316</v>
      </c>
      <c r="G131" s="135" t="s">
        <v>189</v>
      </c>
      <c r="H131" s="136">
        <v>3</v>
      </c>
      <c r="I131" s="137"/>
      <c r="J131" s="137">
        <f>ROUND(I131*H131,2)</f>
        <v>0</v>
      </c>
      <c r="K131" s="134" t="s">
        <v>190</v>
      </c>
      <c r="L131" s="31"/>
      <c r="M131" s="138" t="s">
        <v>3</v>
      </c>
      <c r="N131" s="139" t="s">
        <v>41</v>
      </c>
      <c r="O131" s="140">
        <v>0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U131" s="296"/>
      <c r="V131" s="296"/>
      <c r="W131" s="296"/>
      <c r="X131" s="296"/>
      <c r="Y131" s="296"/>
      <c r="Z131" s="296"/>
      <c r="AA131" s="296"/>
      <c r="AB131" s="296"/>
      <c r="AC131" s="296"/>
      <c r="AD131" s="296"/>
      <c r="AE131" s="296"/>
      <c r="AR131" s="142" t="s">
        <v>234</v>
      </c>
      <c r="AT131" s="142" t="s">
        <v>132</v>
      </c>
      <c r="AU131" s="142" t="s">
        <v>77</v>
      </c>
      <c r="AY131" s="18" t="s">
        <v>130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8" t="s">
        <v>75</v>
      </c>
      <c r="BK131" s="143">
        <f>ROUND(I131*H131,2)</f>
        <v>0</v>
      </c>
      <c r="BL131" s="18" t="s">
        <v>234</v>
      </c>
      <c r="BM131" s="142" t="s">
        <v>317</v>
      </c>
    </row>
    <row r="132" spans="1:65" s="12" customFormat="1">
      <c r="B132" s="144"/>
      <c r="D132" s="145" t="s">
        <v>136</v>
      </c>
      <c r="E132" s="146" t="s">
        <v>3</v>
      </c>
      <c r="F132" s="147" t="s">
        <v>264</v>
      </c>
      <c r="H132" s="146" t="s">
        <v>3</v>
      </c>
      <c r="L132" s="144"/>
      <c r="M132" s="148"/>
      <c r="N132" s="149"/>
      <c r="O132" s="149"/>
      <c r="P132" s="149"/>
      <c r="Q132" s="149"/>
      <c r="R132" s="149"/>
      <c r="S132" s="149"/>
      <c r="T132" s="150"/>
      <c r="AT132" s="146" t="s">
        <v>136</v>
      </c>
      <c r="AU132" s="146" t="s">
        <v>77</v>
      </c>
      <c r="AV132" s="12" t="s">
        <v>75</v>
      </c>
      <c r="AW132" s="12" t="s">
        <v>30</v>
      </c>
      <c r="AX132" s="12" t="s">
        <v>70</v>
      </c>
      <c r="AY132" s="146" t="s">
        <v>130</v>
      </c>
    </row>
    <row r="133" spans="1:65" s="13" customFormat="1">
      <c r="B133" s="151"/>
      <c r="D133" s="145" t="s">
        <v>136</v>
      </c>
      <c r="E133" s="152" t="s">
        <v>3</v>
      </c>
      <c r="F133" s="153" t="s">
        <v>318</v>
      </c>
      <c r="H133" s="154">
        <v>3</v>
      </c>
      <c r="L133" s="151"/>
      <c r="M133" s="155"/>
      <c r="N133" s="156"/>
      <c r="O133" s="156"/>
      <c r="P133" s="156"/>
      <c r="Q133" s="156"/>
      <c r="R133" s="156"/>
      <c r="S133" s="156"/>
      <c r="T133" s="157"/>
      <c r="AT133" s="152" t="s">
        <v>136</v>
      </c>
      <c r="AU133" s="152" t="s">
        <v>77</v>
      </c>
      <c r="AV133" s="13" t="s">
        <v>77</v>
      </c>
      <c r="AW133" s="13" t="s">
        <v>30</v>
      </c>
      <c r="AX133" s="13" t="s">
        <v>70</v>
      </c>
      <c r="AY133" s="152" t="s">
        <v>130</v>
      </c>
    </row>
    <row r="134" spans="1:65" s="14" customFormat="1">
      <c r="B134" s="158"/>
      <c r="D134" s="145" t="s">
        <v>136</v>
      </c>
      <c r="E134" s="159" t="s">
        <v>3</v>
      </c>
      <c r="F134" s="160" t="s">
        <v>138</v>
      </c>
      <c r="H134" s="161">
        <v>3</v>
      </c>
      <c r="L134" s="158"/>
      <c r="M134" s="162"/>
      <c r="N134" s="163"/>
      <c r="O134" s="163"/>
      <c r="P134" s="163"/>
      <c r="Q134" s="163"/>
      <c r="R134" s="163"/>
      <c r="S134" s="163"/>
      <c r="T134" s="164"/>
      <c r="AT134" s="159" t="s">
        <v>136</v>
      </c>
      <c r="AU134" s="159" t="s">
        <v>77</v>
      </c>
      <c r="AV134" s="14" t="s">
        <v>135</v>
      </c>
      <c r="AW134" s="14" t="s">
        <v>30</v>
      </c>
      <c r="AX134" s="14" t="s">
        <v>75</v>
      </c>
      <c r="AY134" s="159" t="s">
        <v>130</v>
      </c>
    </row>
    <row r="135" spans="1:65" s="2" customFormat="1" ht="24">
      <c r="A135" s="296"/>
      <c r="B135" s="131"/>
      <c r="C135" s="132" t="s">
        <v>164</v>
      </c>
      <c r="D135" s="132" t="s">
        <v>132</v>
      </c>
      <c r="E135" s="133" t="s">
        <v>319</v>
      </c>
      <c r="F135" s="134" t="s">
        <v>320</v>
      </c>
      <c r="G135" s="135" t="s">
        <v>167</v>
      </c>
      <c r="H135" s="136">
        <v>275</v>
      </c>
      <c r="I135" s="137"/>
      <c r="J135" s="137">
        <f>ROUND(I135*H135,2)</f>
        <v>0</v>
      </c>
      <c r="K135" s="134" t="s">
        <v>134</v>
      </c>
      <c r="L135" s="31"/>
      <c r="M135" s="138" t="s">
        <v>3</v>
      </c>
      <c r="N135" s="139" t="s">
        <v>41</v>
      </c>
      <c r="O135" s="140">
        <v>5.1999999999999998E-2</v>
      </c>
      <c r="P135" s="140">
        <f>O135*H135</f>
        <v>14.299999999999999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U135" s="296"/>
      <c r="V135" s="296"/>
      <c r="W135" s="296"/>
      <c r="X135" s="296"/>
      <c r="Y135" s="296"/>
      <c r="Z135" s="296"/>
      <c r="AA135" s="296"/>
      <c r="AB135" s="296"/>
      <c r="AC135" s="296"/>
      <c r="AD135" s="296"/>
      <c r="AE135" s="296"/>
      <c r="AR135" s="142" t="s">
        <v>234</v>
      </c>
      <c r="AT135" s="142" t="s">
        <v>132</v>
      </c>
      <c r="AU135" s="142" t="s">
        <v>77</v>
      </c>
      <c r="AY135" s="18" t="s">
        <v>130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8" t="s">
        <v>75</v>
      </c>
      <c r="BK135" s="143">
        <f>ROUND(I135*H135,2)</f>
        <v>0</v>
      </c>
      <c r="BL135" s="18" t="s">
        <v>234</v>
      </c>
      <c r="BM135" s="142" t="s">
        <v>321</v>
      </c>
    </row>
    <row r="136" spans="1:65" s="12" customFormat="1">
      <c r="B136" s="144"/>
      <c r="D136" s="145" t="s">
        <v>136</v>
      </c>
      <c r="E136" s="146" t="s">
        <v>3</v>
      </c>
      <c r="F136" s="147" t="s">
        <v>263</v>
      </c>
      <c r="H136" s="146" t="s">
        <v>3</v>
      </c>
      <c r="L136" s="144"/>
      <c r="M136" s="148"/>
      <c r="N136" s="149"/>
      <c r="O136" s="149"/>
      <c r="P136" s="149"/>
      <c r="Q136" s="149"/>
      <c r="R136" s="149"/>
      <c r="S136" s="149"/>
      <c r="T136" s="150"/>
      <c r="AT136" s="146" t="s">
        <v>136</v>
      </c>
      <c r="AU136" s="146" t="s">
        <v>77</v>
      </c>
      <c r="AV136" s="12" t="s">
        <v>75</v>
      </c>
      <c r="AW136" s="12" t="s">
        <v>30</v>
      </c>
      <c r="AX136" s="12" t="s">
        <v>70</v>
      </c>
      <c r="AY136" s="146" t="s">
        <v>130</v>
      </c>
    </row>
    <row r="137" spans="1:65" s="12" customFormat="1">
      <c r="B137" s="144"/>
      <c r="D137" s="145" t="s">
        <v>136</v>
      </c>
      <c r="E137" s="146" t="s">
        <v>3</v>
      </c>
      <c r="F137" s="147" t="s">
        <v>264</v>
      </c>
      <c r="H137" s="146" t="s">
        <v>3</v>
      </c>
      <c r="L137" s="144"/>
      <c r="M137" s="148"/>
      <c r="N137" s="149"/>
      <c r="O137" s="149"/>
      <c r="P137" s="149"/>
      <c r="Q137" s="149"/>
      <c r="R137" s="149"/>
      <c r="S137" s="149"/>
      <c r="T137" s="150"/>
      <c r="AT137" s="146" t="s">
        <v>136</v>
      </c>
      <c r="AU137" s="146" t="s">
        <v>77</v>
      </c>
      <c r="AV137" s="12" t="s">
        <v>75</v>
      </c>
      <c r="AW137" s="12" t="s">
        <v>30</v>
      </c>
      <c r="AX137" s="12" t="s">
        <v>70</v>
      </c>
      <c r="AY137" s="146" t="s">
        <v>130</v>
      </c>
    </row>
    <row r="138" spans="1:65" s="13" customFormat="1">
      <c r="B138" s="151"/>
      <c r="D138" s="145" t="s">
        <v>136</v>
      </c>
      <c r="E138" s="152" t="s">
        <v>3</v>
      </c>
      <c r="F138" s="153" t="s">
        <v>322</v>
      </c>
      <c r="H138" s="154">
        <v>275</v>
      </c>
      <c r="L138" s="151"/>
      <c r="M138" s="155"/>
      <c r="N138" s="156"/>
      <c r="O138" s="156"/>
      <c r="P138" s="156"/>
      <c r="Q138" s="156"/>
      <c r="R138" s="156"/>
      <c r="S138" s="156"/>
      <c r="T138" s="157"/>
      <c r="AT138" s="152" t="s">
        <v>136</v>
      </c>
      <c r="AU138" s="152" t="s">
        <v>77</v>
      </c>
      <c r="AV138" s="13" t="s">
        <v>77</v>
      </c>
      <c r="AW138" s="13" t="s">
        <v>30</v>
      </c>
      <c r="AX138" s="13" t="s">
        <v>70</v>
      </c>
      <c r="AY138" s="152" t="s">
        <v>130</v>
      </c>
    </row>
    <row r="139" spans="1:65" s="14" customFormat="1">
      <c r="B139" s="158"/>
      <c r="D139" s="145" t="s">
        <v>136</v>
      </c>
      <c r="E139" s="159" t="s">
        <v>3</v>
      </c>
      <c r="F139" s="160" t="s">
        <v>138</v>
      </c>
      <c r="H139" s="161">
        <v>275</v>
      </c>
      <c r="L139" s="158"/>
      <c r="M139" s="162"/>
      <c r="N139" s="163"/>
      <c r="O139" s="163"/>
      <c r="P139" s="163"/>
      <c r="Q139" s="163"/>
      <c r="R139" s="163"/>
      <c r="S139" s="163"/>
      <c r="T139" s="164"/>
      <c r="AT139" s="159" t="s">
        <v>136</v>
      </c>
      <c r="AU139" s="159" t="s">
        <v>77</v>
      </c>
      <c r="AV139" s="14" t="s">
        <v>135</v>
      </c>
      <c r="AW139" s="14" t="s">
        <v>30</v>
      </c>
      <c r="AX139" s="14" t="s">
        <v>75</v>
      </c>
      <c r="AY139" s="159" t="s">
        <v>130</v>
      </c>
    </row>
    <row r="140" spans="1:65" s="2" customFormat="1" ht="16.5" customHeight="1">
      <c r="A140" s="296"/>
      <c r="B140" s="131"/>
      <c r="C140" s="168" t="s">
        <v>171</v>
      </c>
      <c r="D140" s="168" t="s">
        <v>223</v>
      </c>
      <c r="E140" s="169" t="s">
        <v>323</v>
      </c>
      <c r="F140" s="170" t="s">
        <v>324</v>
      </c>
      <c r="G140" s="171" t="s">
        <v>167</v>
      </c>
      <c r="H140" s="172">
        <v>316.25</v>
      </c>
      <c r="I140" s="173"/>
      <c r="J140" s="173">
        <f>ROUND(I140*H140,2)</f>
        <v>0</v>
      </c>
      <c r="K140" s="170" t="s">
        <v>134</v>
      </c>
      <c r="L140" s="174"/>
      <c r="M140" s="175" t="s">
        <v>3</v>
      </c>
      <c r="N140" s="176" t="s">
        <v>41</v>
      </c>
      <c r="O140" s="140">
        <v>0</v>
      </c>
      <c r="P140" s="140">
        <f>O140*H140</f>
        <v>0</v>
      </c>
      <c r="Q140" s="140">
        <v>6.4000000000000005E-4</v>
      </c>
      <c r="R140" s="140">
        <f>Q140*H140</f>
        <v>0.20240000000000002</v>
      </c>
      <c r="S140" s="140">
        <v>0</v>
      </c>
      <c r="T140" s="141">
        <f>S140*H140</f>
        <v>0</v>
      </c>
      <c r="U140" s="296"/>
      <c r="V140" s="296"/>
      <c r="W140" s="296"/>
      <c r="X140" s="296"/>
      <c r="Y140" s="296"/>
      <c r="Z140" s="296"/>
      <c r="AA140" s="296"/>
      <c r="AB140" s="296"/>
      <c r="AC140" s="296"/>
      <c r="AD140" s="296"/>
      <c r="AE140" s="296"/>
      <c r="AR140" s="142" t="s">
        <v>249</v>
      </c>
      <c r="AT140" s="142" t="s">
        <v>223</v>
      </c>
      <c r="AU140" s="142" t="s">
        <v>77</v>
      </c>
      <c r="AY140" s="18" t="s">
        <v>130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8" t="s">
        <v>75</v>
      </c>
      <c r="BK140" s="143">
        <f>ROUND(I140*H140,2)</f>
        <v>0</v>
      </c>
      <c r="BL140" s="18" t="s">
        <v>249</v>
      </c>
      <c r="BM140" s="142" t="s">
        <v>325</v>
      </c>
    </row>
    <row r="141" spans="1:65" s="13" customFormat="1">
      <c r="B141" s="151"/>
      <c r="D141" s="145" t="s">
        <v>136</v>
      </c>
      <c r="F141" s="153" t="s">
        <v>326</v>
      </c>
      <c r="H141" s="154">
        <v>316.25</v>
      </c>
      <c r="L141" s="151"/>
      <c r="M141" s="155"/>
      <c r="N141" s="156"/>
      <c r="O141" s="156"/>
      <c r="P141" s="156"/>
      <c r="Q141" s="156"/>
      <c r="R141" s="156"/>
      <c r="S141" s="156"/>
      <c r="T141" s="157"/>
      <c r="AT141" s="152" t="s">
        <v>136</v>
      </c>
      <c r="AU141" s="152" t="s">
        <v>77</v>
      </c>
      <c r="AV141" s="13" t="s">
        <v>77</v>
      </c>
      <c r="AW141" s="13" t="s">
        <v>4</v>
      </c>
      <c r="AX141" s="13" t="s">
        <v>75</v>
      </c>
      <c r="AY141" s="152" t="s">
        <v>130</v>
      </c>
    </row>
    <row r="142" spans="1:65" s="2" customFormat="1" ht="24">
      <c r="A142" s="296"/>
      <c r="B142" s="131"/>
      <c r="C142" s="132" t="s">
        <v>176</v>
      </c>
      <c r="D142" s="132" t="s">
        <v>132</v>
      </c>
      <c r="E142" s="133" t="s">
        <v>327</v>
      </c>
      <c r="F142" s="134" t="s">
        <v>328</v>
      </c>
      <c r="G142" s="135" t="s">
        <v>167</v>
      </c>
      <c r="H142" s="136">
        <v>275</v>
      </c>
      <c r="I142" s="137"/>
      <c r="J142" s="137">
        <f>ROUND(I142*H142,2)</f>
        <v>0</v>
      </c>
      <c r="K142" s="134" t="s">
        <v>134</v>
      </c>
      <c r="L142" s="31"/>
      <c r="M142" s="138" t="s">
        <v>3</v>
      </c>
      <c r="N142" s="139" t="s">
        <v>41</v>
      </c>
      <c r="O142" s="140">
        <v>2.1999999999999999E-2</v>
      </c>
      <c r="P142" s="140">
        <f>O142*H142</f>
        <v>6.05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U142" s="296"/>
      <c r="V142" s="296"/>
      <c r="W142" s="296"/>
      <c r="X142" s="296"/>
      <c r="Y142" s="296"/>
      <c r="Z142" s="296"/>
      <c r="AA142" s="296"/>
      <c r="AB142" s="296"/>
      <c r="AC142" s="296"/>
      <c r="AD142" s="296"/>
      <c r="AE142" s="296"/>
      <c r="AR142" s="142" t="s">
        <v>234</v>
      </c>
      <c r="AT142" s="142" t="s">
        <v>132</v>
      </c>
      <c r="AU142" s="142" t="s">
        <v>77</v>
      </c>
      <c r="AY142" s="18" t="s">
        <v>130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8" t="s">
        <v>75</v>
      </c>
      <c r="BK142" s="143">
        <f>ROUND(I142*H142,2)</f>
        <v>0</v>
      </c>
      <c r="BL142" s="18" t="s">
        <v>234</v>
      </c>
      <c r="BM142" s="142" t="s">
        <v>329</v>
      </c>
    </row>
    <row r="143" spans="1:65" s="12" customFormat="1">
      <c r="B143" s="144"/>
      <c r="D143" s="145" t="s">
        <v>136</v>
      </c>
      <c r="E143" s="146" t="s">
        <v>3</v>
      </c>
      <c r="F143" s="147" t="s">
        <v>330</v>
      </c>
      <c r="H143" s="146" t="s">
        <v>3</v>
      </c>
      <c r="L143" s="144"/>
      <c r="M143" s="148"/>
      <c r="N143" s="149"/>
      <c r="O143" s="149"/>
      <c r="P143" s="149"/>
      <c r="Q143" s="149"/>
      <c r="R143" s="149"/>
      <c r="S143" s="149"/>
      <c r="T143" s="150"/>
      <c r="AT143" s="146" t="s">
        <v>136</v>
      </c>
      <c r="AU143" s="146" t="s">
        <v>77</v>
      </c>
      <c r="AV143" s="12" t="s">
        <v>75</v>
      </c>
      <c r="AW143" s="12" t="s">
        <v>30</v>
      </c>
      <c r="AX143" s="12" t="s">
        <v>70</v>
      </c>
      <c r="AY143" s="146" t="s">
        <v>130</v>
      </c>
    </row>
    <row r="144" spans="1:65" s="13" customFormat="1">
      <c r="B144" s="151"/>
      <c r="D144" s="145" t="s">
        <v>136</v>
      </c>
      <c r="E144" s="152" t="s">
        <v>3</v>
      </c>
      <c r="F144" s="153" t="s">
        <v>322</v>
      </c>
      <c r="H144" s="154">
        <v>275</v>
      </c>
      <c r="L144" s="151"/>
      <c r="M144" s="155"/>
      <c r="N144" s="156"/>
      <c r="O144" s="156"/>
      <c r="P144" s="156"/>
      <c r="Q144" s="156"/>
      <c r="R144" s="156"/>
      <c r="S144" s="156"/>
      <c r="T144" s="157"/>
      <c r="AT144" s="152" t="s">
        <v>136</v>
      </c>
      <c r="AU144" s="152" t="s">
        <v>77</v>
      </c>
      <c r="AV144" s="13" t="s">
        <v>77</v>
      </c>
      <c r="AW144" s="13" t="s">
        <v>30</v>
      </c>
      <c r="AX144" s="13" t="s">
        <v>75</v>
      </c>
      <c r="AY144" s="152" t="s">
        <v>130</v>
      </c>
    </row>
    <row r="145" spans="1:65" s="11" customFormat="1" ht="22.9" customHeight="1">
      <c r="B145" s="119"/>
      <c r="D145" s="120" t="s">
        <v>69</v>
      </c>
      <c r="E145" s="129" t="s">
        <v>331</v>
      </c>
      <c r="F145" s="129" t="s">
        <v>332</v>
      </c>
      <c r="J145" s="130">
        <f>BK145</f>
        <v>0</v>
      </c>
      <c r="L145" s="119"/>
      <c r="M145" s="123"/>
      <c r="N145" s="124"/>
      <c r="O145" s="124"/>
      <c r="P145" s="125">
        <f>SUM(P146:P283)</f>
        <v>705.080916</v>
      </c>
      <c r="Q145" s="124"/>
      <c r="R145" s="125">
        <f>SUM(R146:R283)</f>
        <v>52.935498199999998</v>
      </c>
      <c r="S145" s="124"/>
      <c r="T145" s="126">
        <f>SUM(T146:T283)</f>
        <v>0</v>
      </c>
      <c r="AR145" s="120" t="s">
        <v>141</v>
      </c>
      <c r="AT145" s="127" t="s">
        <v>69</v>
      </c>
      <c r="AU145" s="127" t="s">
        <v>75</v>
      </c>
      <c r="AY145" s="120" t="s">
        <v>130</v>
      </c>
      <c r="BK145" s="128">
        <f>SUM(BK146:BK283)</f>
        <v>0</v>
      </c>
    </row>
    <row r="146" spans="1:65" s="2" customFormat="1" ht="16.5" customHeight="1">
      <c r="A146" s="296"/>
      <c r="B146" s="131"/>
      <c r="C146" s="132" t="s">
        <v>8</v>
      </c>
      <c r="D146" s="132" t="s">
        <v>132</v>
      </c>
      <c r="E146" s="133" t="s">
        <v>333</v>
      </c>
      <c r="F146" s="134" t="s">
        <v>334</v>
      </c>
      <c r="G146" s="135" t="s">
        <v>335</v>
      </c>
      <c r="H146" s="136">
        <v>0.26600000000000001</v>
      </c>
      <c r="I146" s="137"/>
      <c r="J146" s="137">
        <f>ROUND(I146*H146,2)</f>
        <v>0</v>
      </c>
      <c r="K146" s="134" t="s">
        <v>134</v>
      </c>
      <c r="L146" s="31"/>
      <c r="M146" s="138" t="s">
        <v>3</v>
      </c>
      <c r="N146" s="139" t="s">
        <v>41</v>
      </c>
      <c r="O146" s="140">
        <v>4.0999999999999996</v>
      </c>
      <c r="P146" s="140">
        <f>O146*H146</f>
        <v>1.0906</v>
      </c>
      <c r="Q146" s="140">
        <v>8.8000000000000005E-3</v>
      </c>
      <c r="R146" s="140">
        <f>Q146*H146</f>
        <v>2.3408000000000001E-3</v>
      </c>
      <c r="S146" s="140">
        <v>0</v>
      </c>
      <c r="T146" s="141">
        <f>S146*H146</f>
        <v>0</v>
      </c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R146" s="142" t="s">
        <v>234</v>
      </c>
      <c r="AT146" s="142" t="s">
        <v>132</v>
      </c>
      <c r="AU146" s="142" t="s">
        <v>77</v>
      </c>
      <c r="AY146" s="18" t="s">
        <v>130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8" t="s">
        <v>75</v>
      </c>
      <c r="BK146" s="143">
        <f>ROUND(I146*H146,2)</f>
        <v>0</v>
      </c>
      <c r="BL146" s="18" t="s">
        <v>234</v>
      </c>
      <c r="BM146" s="142" t="s">
        <v>336</v>
      </c>
    </row>
    <row r="147" spans="1:65" s="12" customFormat="1">
      <c r="B147" s="144"/>
      <c r="D147" s="145" t="s">
        <v>136</v>
      </c>
      <c r="E147" s="146" t="s">
        <v>3</v>
      </c>
      <c r="F147" s="147" t="s">
        <v>264</v>
      </c>
      <c r="H147" s="146" t="s">
        <v>3</v>
      </c>
      <c r="L147" s="144"/>
      <c r="M147" s="148"/>
      <c r="N147" s="149"/>
      <c r="O147" s="149"/>
      <c r="P147" s="149"/>
      <c r="Q147" s="149"/>
      <c r="R147" s="149"/>
      <c r="S147" s="149"/>
      <c r="T147" s="150"/>
      <c r="AT147" s="146" t="s">
        <v>136</v>
      </c>
      <c r="AU147" s="146" t="s">
        <v>77</v>
      </c>
      <c r="AV147" s="12" t="s">
        <v>75</v>
      </c>
      <c r="AW147" s="12" t="s">
        <v>30</v>
      </c>
      <c r="AX147" s="12" t="s">
        <v>70</v>
      </c>
      <c r="AY147" s="146" t="s">
        <v>130</v>
      </c>
    </row>
    <row r="148" spans="1:65" s="13" customFormat="1">
      <c r="B148" s="151"/>
      <c r="D148" s="145" t="s">
        <v>136</v>
      </c>
      <c r="E148" s="152" t="s">
        <v>3</v>
      </c>
      <c r="F148" s="153" t="s">
        <v>337</v>
      </c>
      <c r="H148" s="154">
        <v>0.222</v>
      </c>
      <c r="L148" s="151"/>
      <c r="M148" s="155"/>
      <c r="N148" s="156"/>
      <c r="O148" s="156"/>
      <c r="P148" s="156"/>
      <c r="Q148" s="156"/>
      <c r="R148" s="156"/>
      <c r="S148" s="156"/>
      <c r="T148" s="157"/>
      <c r="AT148" s="152" t="s">
        <v>136</v>
      </c>
      <c r="AU148" s="152" t="s">
        <v>77</v>
      </c>
      <c r="AV148" s="13" t="s">
        <v>77</v>
      </c>
      <c r="AW148" s="13" t="s">
        <v>30</v>
      </c>
      <c r="AX148" s="13" t="s">
        <v>70</v>
      </c>
      <c r="AY148" s="152" t="s">
        <v>130</v>
      </c>
    </row>
    <row r="149" spans="1:65" s="13" customFormat="1">
      <c r="B149" s="151"/>
      <c r="D149" s="145" t="s">
        <v>136</v>
      </c>
      <c r="E149" s="152" t="s">
        <v>3</v>
      </c>
      <c r="F149" s="153" t="s">
        <v>338</v>
      </c>
      <c r="H149" s="154">
        <v>4.3999999999999997E-2</v>
      </c>
      <c r="L149" s="151"/>
      <c r="M149" s="155"/>
      <c r="N149" s="156"/>
      <c r="O149" s="156"/>
      <c r="P149" s="156"/>
      <c r="Q149" s="156"/>
      <c r="R149" s="156"/>
      <c r="S149" s="156"/>
      <c r="T149" s="157"/>
      <c r="AT149" s="152" t="s">
        <v>136</v>
      </c>
      <c r="AU149" s="152" t="s">
        <v>77</v>
      </c>
      <c r="AV149" s="13" t="s">
        <v>77</v>
      </c>
      <c r="AW149" s="13" t="s">
        <v>30</v>
      </c>
      <c r="AX149" s="13" t="s">
        <v>70</v>
      </c>
      <c r="AY149" s="152" t="s">
        <v>130</v>
      </c>
    </row>
    <row r="150" spans="1:65" s="14" customFormat="1">
      <c r="B150" s="158"/>
      <c r="D150" s="145" t="s">
        <v>136</v>
      </c>
      <c r="E150" s="159" t="s">
        <v>3</v>
      </c>
      <c r="F150" s="160" t="s">
        <v>138</v>
      </c>
      <c r="H150" s="161">
        <v>0.26600000000000001</v>
      </c>
      <c r="L150" s="158"/>
      <c r="M150" s="162"/>
      <c r="N150" s="163"/>
      <c r="O150" s="163"/>
      <c r="P150" s="163"/>
      <c r="Q150" s="163"/>
      <c r="R150" s="163"/>
      <c r="S150" s="163"/>
      <c r="T150" s="164"/>
      <c r="AT150" s="159" t="s">
        <v>136</v>
      </c>
      <c r="AU150" s="159" t="s">
        <v>77</v>
      </c>
      <c r="AV150" s="14" t="s">
        <v>135</v>
      </c>
      <c r="AW150" s="14" t="s">
        <v>30</v>
      </c>
      <c r="AX150" s="14" t="s">
        <v>75</v>
      </c>
      <c r="AY150" s="159" t="s">
        <v>130</v>
      </c>
    </row>
    <row r="151" spans="1:65" s="2" customFormat="1" ht="16.5" customHeight="1">
      <c r="A151" s="296"/>
      <c r="B151" s="131"/>
      <c r="C151" s="132" t="s">
        <v>178</v>
      </c>
      <c r="D151" s="132" t="s">
        <v>132</v>
      </c>
      <c r="E151" s="133" t="s">
        <v>339</v>
      </c>
      <c r="F151" s="134" t="s">
        <v>340</v>
      </c>
      <c r="G151" s="135" t="s">
        <v>335</v>
      </c>
      <c r="H151" s="136">
        <v>0.26600000000000001</v>
      </c>
      <c r="I151" s="137"/>
      <c r="J151" s="137">
        <f>ROUND(I151*H151,2)</f>
        <v>0</v>
      </c>
      <c r="K151" s="134" t="s">
        <v>134</v>
      </c>
      <c r="L151" s="31"/>
      <c r="M151" s="138" t="s">
        <v>3</v>
      </c>
      <c r="N151" s="139" t="s">
        <v>41</v>
      </c>
      <c r="O151" s="140">
        <v>4.6959999999999997</v>
      </c>
      <c r="P151" s="140">
        <f>O151*H151</f>
        <v>1.249136</v>
      </c>
      <c r="Q151" s="140">
        <v>9.9000000000000008E-3</v>
      </c>
      <c r="R151" s="140">
        <f>Q151*H151</f>
        <v>2.6334000000000002E-3</v>
      </c>
      <c r="S151" s="140">
        <v>0</v>
      </c>
      <c r="T151" s="141">
        <f>S151*H151</f>
        <v>0</v>
      </c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R151" s="142" t="s">
        <v>234</v>
      </c>
      <c r="AT151" s="142" t="s">
        <v>132</v>
      </c>
      <c r="AU151" s="142" t="s">
        <v>77</v>
      </c>
      <c r="AY151" s="18" t="s">
        <v>130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8" t="s">
        <v>75</v>
      </c>
      <c r="BK151" s="143">
        <f>ROUND(I151*H151,2)</f>
        <v>0</v>
      </c>
      <c r="BL151" s="18" t="s">
        <v>234</v>
      </c>
      <c r="BM151" s="142" t="s">
        <v>341</v>
      </c>
    </row>
    <row r="152" spans="1:65" s="12" customFormat="1">
      <c r="B152" s="144"/>
      <c r="D152" s="145" t="s">
        <v>136</v>
      </c>
      <c r="E152" s="146" t="s">
        <v>3</v>
      </c>
      <c r="F152" s="147" t="s">
        <v>342</v>
      </c>
      <c r="H152" s="146" t="s">
        <v>3</v>
      </c>
      <c r="L152" s="144"/>
      <c r="M152" s="148"/>
      <c r="N152" s="149"/>
      <c r="O152" s="149"/>
      <c r="P152" s="149"/>
      <c r="Q152" s="149"/>
      <c r="R152" s="149"/>
      <c r="S152" s="149"/>
      <c r="T152" s="150"/>
      <c r="AT152" s="146" t="s">
        <v>136</v>
      </c>
      <c r="AU152" s="146" t="s">
        <v>77</v>
      </c>
      <c r="AV152" s="12" t="s">
        <v>75</v>
      </c>
      <c r="AW152" s="12" t="s">
        <v>30</v>
      </c>
      <c r="AX152" s="12" t="s">
        <v>70</v>
      </c>
      <c r="AY152" s="146" t="s">
        <v>130</v>
      </c>
    </row>
    <row r="153" spans="1:65" s="13" customFormat="1">
      <c r="B153" s="151"/>
      <c r="D153" s="145" t="s">
        <v>136</v>
      </c>
      <c r="E153" s="152" t="s">
        <v>3</v>
      </c>
      <c r="F153" s="153" t="s">
        <v>343</v>
      </c>
      <c r="H153" s="154">
        <v>0.26600000000000001</v>
      </c>
      <c r="L153" s="151"/>
      <c r="M153" s="155"/>
      <c r="N153" s="156"/>
      <c r="O153" s="156"/>
      <c r="P153" s="156"/>
      <c r="Q153" s="156"/>
      <c r="R153" s="156"/>
      <c r="S153" s="156"/>
      <c r="T153" s="157"/>
      <c r="AT153" s="152" t="s">
        <v>136</v>
      </c>
      <c r="AU153" s="152" t="s">
        <v>77</v>
      </c>
      <c r="AV153" s="13" t="s">
        <v>77</v>
      </c>
      <c r="AW153" s="13" t="s">
        <v>30</v>
      </c>
      <c r="AX153" s="13" t="s">
        <v>75</v>
      </c>
      <c r="AY153" s="152" t="s">
        <v>130</v>
      </c>
    </row>
    <row r="154" spans="1:65" s="2" customFormat="1" ht="16.5" customHeight="1">
      <c r="A154" s="296"/>
      <c r="B154" s="131"/>
      <c r="C154" s="132" t="s">
        <v>179</v>
      </c>
      <c r="D154" s="132" t="s">
        <v>132</v>
      </c>
      <c r="E154" s="133" t="s">
        <v>344</v>
      </c>
      <c r="F154" s="134" t="s">
        <v>345</v>
      </c>
      <c r="G154" s="135" t="s">
        <v>189</v>
      </c>
      <c r="H154" s="136">
        <v>2</v>
      </c>
      <c r="I154" s="137"/>
      <c r="J154" s="137">
        <f>ROUND(I154*H154,2)</f>
        <v>0</v>
      </c>
      <c r="K154" s="134" t="s">
        <v>134</v>
      </c>
      <c r="L154" s="31"/>
      <c r="M154" s="138" t="s">
        <v>3</v>
      </c>
      <c r="N154" s="139" t="s">
        <v>41</v>
      </c>
      <c r="O154" s="140">
        <v>0.43</v>
      </c>
      <c r="P154" s="140">
        <f>O154*H154</f>
        <v>0.86</v>
      </c>
      <c r="Q154" s="140">
        <v>6.4999999999999997E-4</v>
      </c>
      <c r="R154" s="140">
        <f>Q154*H154</f>
        <v>1.2999999999999999E-3</v>
      </c>
      <c r="S154" s="140">
        <v>0</v>
      </c>
      <c r="T154" s="141">
        <f>S154*H154</f>
        <v>0</v>
      </c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R154" s="142" t="s">
        <v>234</v>
      </c>
      <c r="AT154" s="142" t="s">
        <v>132</v>
      </c>
      <c r="AU154" s="142" t="s">
        <v>77</v>
      </c>
      <c r="AY154" s="18" t="s">
        <v>130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8" t="s">
        <v>75</v>
      </c>
      <c r="BK154" s="143">
        <f>ROUND(I154*H154,2)</f>
        <v>0</v>
      </c>
      <c r="BL154" s="18" t="s">
        <v>234</v>
      </c>
      <c r="BM154" s="142" t="s">
        <v>346</v>
      </c>
    </row>
    <row r="155" spans="1:65" s="12" customFormat="1">
      <c r="B155" s="144"/>
      <c r="D155" s="145" t="s">
        <v>136</v>
      </c>
      <c r="E155" s="146" t="s">
        <v>3</v>
      </c>
      <c r="F155" s="147" t="s">
        <v>264</v>
      </c>
      <c r="H155" s="146" t="s">
        <v>3</v>
      </c>
      <c r="L155" s="144"/>
      <c r="M155" s="148"/>
      <c r="N155" s="149"/>
      <c r="O155" s="149"/>
      <c r="P155" s="149"/>
      <c r="Q155" s="149"/>
      <c r="R155" s="149"/>
      <c r="S155" s="149"/>
      <c r="T155" s="150"/>
      <c r="AT155" s="146" t="s">
        <v>136</v>
      </c>
      <c r="AU155" s="146" t="s">
        <v>77</v>
      </c>
      <c r="AV155" s="12" t="s">
        <v>75</v>
      </c>
      <c r="AW155" s="12" t="s">
        <v>30</v>
      </c>
      <c r="AX155" s="12" t="s">
        <v>70</v>
      </c>
      <c r="AY155" s="146" t="s">
        <v>130</v>
      </c>
    </row>
    <row r="156" spans="1:65" s="13" customFormat="1">
      <c r="B156" s="151"/>
      <c r="D156" s="145" t="s">
        <v>136</v>
      </c>
      <c r="E156" s="152" t="s">
        <v>3</v>
      </c>
      <c r="F156" s="153" t="s">
        <v>243</v>
      </c>
      <c r="H156" s="154">
        <v>2</v>
      </c>
      <c r="L156" s="151"/>
      <c r="M156" s="155"/>
      <c r="N156" s="156"/>
      <c r="O156" s="156"/>
      <c r="P156" s="156"/>
      <c r="Q156" s="156"/>
      <c r="R156" s="156"/>
      <c r="S156" s="156"/>
      <c r="T156" s="157"/>
      <c r="AT156" s="152" t="s">
        <v>136</v>
      </c>
      <c r="AU156" s="152" t="s">
        <v>77</v>
      </c>
      <c r="AV156" s="13" t="s">
        <v>77</v>
      </c>
      <c r="AW156" s="13" t="s">
        <v>30</v>
      </c>
      <c r="AX156" s="13" t="s">
        <v>70</v>
      </c>
      <c r="AY156" s="152" t="s">
        <v>130</v>
      </c>
    </row>
    <row r="157" spans="1:65" s="14" customFormat="1">
      <c r="B157" s="158"/>
      <c r="D157" s="145" t="s">
        <v>136</v>
      </c>
      <c r="E157" s="159" t="s">
        <v>3</v>
      </c>
      <c r="F157" s="160" t="s">
        <v>138</v>
      </c>
      <c r="H157" s="161">
        <v>2.4600611209999999</v>
      </c>
      <c r="L157" s="158"/>
      <c r="M157" s="162"/>
      <c r="N157" s="163"/>
      <c r="O157" s="163"/>
      <c r="P157" s="163"/>
      <c r="Q157" s="163"/>
      <c r="R157" s="163"/>
      <c r="S157" s="163"/>
      <c r="T157" s="164"/>
      <c r="AT157" s="159" t="s">
        <v>136</v>
      </c>
      <c r="AU157" s="159" t="s">
        <v>77</v>
      </c>
      <c r="AV157" s="14" t="s">
        <v>135</v>
      </c>
      <c r="AW157" s="14" t="s">
        <v>30</v>
      </c>
      <c r="AX157" s="14" t="s">
        <v>75</v>
      </c>
      <c r="AY157" s="159" t="s">
        <v>130</v>
      </c>
    </row>
    <row r="158" spans="1:65" s="2" customFormat="1" ht="16.5" customHeight="1">
      <c r="A158" s="296"/>
      <c r="B158" s="131"/>
      <c r="C158" s="132" t="s">
        <v>180</v>
      </c>
      <c r="D158" s="132" t="s">
        <v>132</v>
      </c>
      <c r="E158" s="133" t="s">
        <v>347</v>
      </c>
      <c r="F158" s="134" t="s">
        <v>348</v>
      </c>
      <c r="G158" s="135" t="s">
        <v>189</v>
      </c>
      <c r="H158" s="136">
        <v>2</v>
      </c>
      <c r="I158" s="137"/>
      <c r="J158" s="137">
        <f>ROUND(I158*H158,2)</f>
        <v>0</v>
      </c>
      <c r="K158" s="134" t="s">
        <v>134</v>
      </c>
      <c r="L158" s="31"/>
      <c r="M158" s="138" t="s">
        <v>3</v>
      </c>
      <c r="N158" s="139" t="s">
        <v>41</v>
      </c>
      <c r="O158" s="140">
        <v>0.28999999999999998</v>
      </c>
      <c r="P158" s="140">
        <f>O158*H158</f>
        <v>0.57999999999999996</v>
      </c>
      <c r="Q158" s="140">
        <v>0</v>
      </c>
      <c r="R158" s="140">
        <f>Q158*H158</f>
        <v>0</v>
      </c>
      <c r="S158" s="140">
        <v>0</v>
      </c>
      <c r="T158" s="141">
        <f>S158*H158</f>
        <v>0</v>
      </c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R158" s="142" t="s">
        <v>234</v>
      </c>
      <c r="AT158" s="142" t="s">
        <v>132</v>
      </c>
      <c r="AU158" s="142" t="s">
        <v>77</v>
      </c>
      <c r="AY158" s="18" t="s">
        <v>130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8" t="s">
        <v>75</v>
      </c>
      <c r="BK158" s="143">
        <f>ROUND(I158*H158,2)</f>
        <v>0</v>
      </c>
      <c r="BL158" s="18" t="s">
        <v>234</v>
      </c>
      <c r="BM158" s="142" t="s">
        <v>349</v>
      </c>
    </row>
    <row r="159" spans="1:65" s="12" customFormat="1">
      <c r="B159" s="144"/>
      <c r="D159" s="145" t="s">
        <v>136</v>
      </c>
      <c r="E159" s="146" t="s">
        <v>3</v>
      </c>
      <c r="F159" s="147" t="s">
        <v>350</v>
      </c>
      <c r="H159" s="146" t="s">
        <v>3</v>
      </c>
      <c r="L159" s="144"/>
      <c r="M159" s="148"/>
      <c r="N159" s="149"/>
      <c r="O159" s="149"/>
      <c r="P159" s="149"/>
      <c r="Q159" s="149"/>
      <c r="R159" s="149"/>
      <c r="S159" s="149"/>
      <c r="T159" s="150"/>
      <c r="AT159" s="146" t="s">
        <v>136</v>
      </c>
      <c r="AU159" s="146" t="s">
        <v>77</v>
      </c>
      <c r="AV159" s="12" t="s">
        <v>75</v>
      </c>
      <c r="AW159" s="12" t="s">
        <v>30</v>
      </c>
      <c r="AX159" s="12" t="s">
        <v>70</v>
      </c>
      <c r="AY159" s="146" t="s">
        <v>130</v>
      </c>
    </row>
    <row r="160" spans="1:65" s="13" customFormat="1">
      <c r="B160" s="151"/>
      <c r="D160" s="145" t="s">
        <v>136</v>
      </c>
      <c r="E160" s="152" t="s">
        <v>3</v>
      </c>
      <c r="F160" s="153">
        <v>2</v>
      </c>
      <c r="H160" s="154">
        <v>2</v>
      </c>
      <c r="L160" s="151"/>
      <c r="M160" s="155"/>
      <c r="N160" s="156"/>
      <c r="O160" s="156"/>
      <c r="P160" s="156"/>
      <c r="Q160" s="156"/>
      <c r="R160" s="156"/>
      <c r="S160" s="156"/>
      <c r="T160" s="157"/>
      <c r="AT160" s="152" t="s">
        <v>136</v>
      </c>
      <c r="AU160" s="152" t="s">
        <v>77</v>
      </c>
      <c r="AV160" s="13" t="s">
        <v>77</v>
      </c>
      <c r="AW160" s="13" t="s">
        <v>30</v>
      </c>
      <c r="AX160" s="13" t="s">
        <v>75</v>
      </c>
      <c r="AY160" s="152" t="s">
        <v>130</v>
      </c>
    </row>
    <row r="161" spans="1:65" s="2" customFormat="1" ht="33" customHeight="1">
      <c r="A161" s="296"/>
      <c r="B161" s="131"/>
      <c r="C161" s="132">
        <v>25</v>
      </c>
      <c r="D161" s="132" t="s">
        <v>132</v>
      </c>
      <c r="E161" s="133" t="s">
        <v>351</v>
      </c>
      <c r="F161" s="134" t="s">
        <v>352</v>
      </c>
      <c r="G161" s="135" t="s">
        <v>177</v>
      </c>
      <c r="H161" s="136">
        <v>12.96</v>
      </c>
      <c r="I161" s="137"/>
      <c r="J161" s="137">
        <f>ROUND(I161*H161,2)</f>
        <v>0</v>
      </c>
      <c r="K161" s="134" t="s">
        <v>134</v>
      </c>
      <c r="L161" s="31"/>
      <c r="M161" s="138" t="s">
        <v>3</v>
      </c>
      <c r="N161" s="139" t="s">
        <v>41</v>
      </c>
      <c r="O161" s="140">
        <v>3.3</v>
      </c>
      <c r="P161" s="140">
        <f>O161*H161</f>
        <v>42.768000000000001</v>
      </c>
      <c r="Q161" s="140">
        <v>0</v>
      </c>
      <c r="R161" s="140">
        <f>Q161*H161</f>
        <v>0</v>
      </c>
      <c r="S161" s="140">
        <v>0</v>
      </c>
      <c r="T161" s="141">
        <f>S161*H161</f>
        <v>0</v>
      </c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R161" s="142" t="s">
        <v>234</v>
      </c>
      <c r="AT161" s="142" t="s">
        <v>132</v>
      </c>
      <c r="AU161" s="142" t="s">
        <v>77</v>
      </c>
      <c r="AY161" s="18" t="s">
        <v>130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8" t="s">
        <v>75</v>
      </c>
      <c r="BK161" s="143">
        <f>ROUND(I161*H161,2)</f>
        <v>0</v>
      </c>
      <c r="BL161" s="18" t="s">
        <v>234</v>
      </c>
      <c r="BM161" s="142" t="s">
        <v>353</v>
      </c>
    </row>
    <row r="162" spans="1:65" s="12" customFormat="1">
      <c r="B162" s="144"/>
      <c r="D162" s="145" t="s">
        <v>136</v>
      </c>
      <c r="E162" s="146" t="s">
        <v>3</v>
      </c>
      <c r="F162" s="147" t="s">
        <v>263</v>
      </c>
      <c r="H162" s="146" t="s">
        <v>3</v>
      </c>
      <c r="L162" s="144"/>
      <c r="M162" s="148"/>
      <c r="N162" s="149"/>
      <c r="O162" s="149"/>
      <c r="P162" s="149"/>
      <c r="Q162" s="149"/>
      <c r="R162" s="149"/>
      <c r="S162" s="149"/>
      <c r="T162" s="150"/>
      <c r="AT162" s="146" t="s">
        <v>136</v>
      </c>
      <c r="AU162" s="146" t="s">
        <v>77</v>
      </c>
      <c r="AV162" s="12" t="s">
        <v>75</v>
      </c>
      <c r="AW162" s="12" t="s">
        <v>30</v>
      </c>
      <c r="AX162" s="12" t="s">
        <v>70</v>
      </c>
      <c r="AY162" s="146" t="s">
        <v>130</v>
      </c>
    </row>
    <row r="163" spans="1:65" s="12" customFormat="1">
      <c r="B163" s="144"/>
      <c r="D163" s="145" t="s">
        <v>136</v>
      </c>
      <c r="E163" s="146" t="s">
        <v>3</v>
      </c>
      <c r="F163" s="147" t="s">
        <v>264</v>
      </c>
      <c r="H163" s="146" t="s">
        <v>3</v>
      </c>
      <c r="L163" s="144"/>
      <c r="M163" s="148"/>
      <c r="N163" s="149"/>
      <c r="O163" s="149"/>
      <c r="P163" s="149"/>
      <c r="Q163" s="149"/>
      <c r="R163" s="149"/>
      <c r="S163" s="149"/>
      <c r="T163" s="150"/>
      <c r="AT163" s="146" t="s">
        <v>136</v>
      </c>
      <c r="AU163" s="146" t="s">
        <v>77</v>
      </c>
      <c r="AV163" s="12" t="s">
        <v>75</v>
      </c>
      <c r="AW163" s="12" t="s">
        <v>30</v>
      </c>
      <c r="AX163" s="12" t="s">
        <v>70</v>
      </c>
      <c r="AY163" s="146" t="s">
        <v>130</v>
      </c>
    </row>
    <row r="164" spans="1:65" s="12" customFormat="1">
      <c r="B164" s="144"/>
      <c r="D164" s="145" t="s">
        <v>136</v>
      </c>
      <c r="E164" s="146" t="s">
        <v>3</v>
      </c>
      <c r="F164" s="147" t="s">
        <v>265</v>
      </c>
      <c r="H164" s="146" t="s">
        <v>3</v>
      </c>
      <c r="L164" s="144"/>
      <c r="M164" s="148"/>
      <c r="N164" s="149"/>
      <c r="O164" s="149"/>
      <c r="P164" s="149"/>
      <c r="Q164" s="149"/>
      <c r="R164" s="149"/>
      <c r="S164" s="149"/>
      <c r="T164" s="150"/>
      <c r="AT164" s="146" t="s">
        <v>136</v>
      </c>
      <c r="AU164" s="146" t="s">
        <v>77</v>
      </c>
      <c r="AV164" s="12" t="s">
        <v>75</v>
      </c>
      <c r="AW164" s="12" t="s">
        <v>30</v>
      </c>
      <c r="AX164" s="12" t="s">
        <v>70</v>
      </c>
      <c r="AY164" s="146" t="s">
        <v>130</v>
      </c>
    </row>
    <row r="165" spans="1:65" s="13" customFormat="1">
      <c r="B165" s="151"/>
      <c r="D165" s="145" t="s">
        <v>136</v>
      </c>
      <c r="E165" s="152" t="s">
        <v>3</v>
      </c>
      <c r="F165" s="153" t="s">
        <v>354</v>
      </c>
      <c r="H165" s="154">
        <v>12.96</v>
      </c>
      <c r="L165" s="151"/>
      <c r="M165" s="155"/>
      <c r="N165" s="156"/>
      <c r="O165" s="156"/>
      <c r="P165" s="156"/>
      <c r="Q165" s="156"/>
      <c r="R165" s="156"/>
      <c r="S165" s="156"/>
      <c r="T165" s="157"/>
      <c r="AT165" s="152" t="s">
        <v>136</v>
      </c>
      <c r="AU165" s="152" t="s">
        <v>77</v>
      </c>
      <c r="AV165" s="13" t="s">
        <v>77</v>
      </c>
      <c r="AW165" s="13" t="s">
        <v>30</v>
      </c>
      <c r="AX165" s="13" t="s">
        <v>70</v>
      </c>
      <c r="AY165" s="152" t="s">
        <v>130</v>
      </c>
    </row>
    <row r="166" spans="1:65" s="14" customFormat="1">
      <c r="B166" s="158"/>
      <c r="D166" s="145" t="s">
        <v>136</v>
      </c>
      <c r="E166" s="159" t="s">
        <v>3</v>
      </c>
      <c r="F166" s="160" t="s">
        <v>138</v>
      </c>
      <c r="H166" s="161">
        <v>12.96</v>
      </c>
      <c r="L166" s="158"/>
      <c r="M166" s="162"/>
      <c r="N166" s="163"/>
      <c r="O166" s="163"/>
      <c r="P166" s="163"/>
      <c r="Q166" s="163"/>
      <c r="R166" s="163"/>
      <c r="S166" s="163"/>
      <c r="T166" s="164"/>
      <c r="AT166" s="159" t="s">
        <v>136</v>
      </c>
      <c r="AU166" s="159" t="s">
        <v>77</v>
      </c>
      <c r="AV166" s="14" t="s">
        <v>135</v>
      </c>
      <c r="AW166" s="14" t="s">
        <v>30</v>
      </c>
      <c r="AX166" s="14" t="s">
        <v>75</v>
      </c>
      <c r="AY166" s="159" t="s">
        <v>130</v>
      </c>
    </row>
    <row r="167" spans="1:65" s="2" customFormat="1" ht="36">
      <c r="A167" s="296"/>
      <c r="B167" s="131"/>
      <c r="C167" s="132">
        <v>26</v>
      </c>
      <c r="D167" s="132" t="s">
        <v>132</v>
      </c>
      <c r="E167" s="133" t="s">
        <v>355</v>
      </c>
      <c r="F167" s="134" t="s">
        <v>356</v>
      </c>
      <c r="G167" s="135" t="s">
        <v>167</v>
      </c>
      <c r="H167" s="136">
        <v>222</v>
      </c>
      <c r="I167" s="137"/>
      <c r="J167" s="137">
        <f>ROUND(I167*H167,2)</f>
        <v>0</v>
      </c>
      <c r="K167" s="134" t="s">
        <v>134</v>
      </c>
      <c r="L167" s="31"/>
      <c r="M167" s="138" t="s">
        <v>3</v>
      </c>
      <c r="N167" s="139" t="s">
        <v>41</v>
      </c>
      <c r="O167" s="140">
        <v>1.1830000000000001</v>
      </c>
      <c r="P167" s="140">
        <f>O167*H167</f>
        <v>262.62600000000003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U167" s="296"/>
      <c r="V167" s="296"/>
      <c r="W167" s="296"/>
      <c r="X167" s="296"/>
      <c r="Y167" s="296"/>
      <c r="Z167" s="296"/>
      <c r="AA167" s="296"/>
      <c r="AB167" s="296"/>
      <c r="AC167" s="296"/>
      <c r="AD167" s="296"/>
      <c r="AE167" s="296"/>
      <c r="AR167" s="142" t="s">
        <v>234</v>
      </c>
      <c r="AT167" s="142" t="s">
        <v>132</v>
      </c>
      <c r="AU167" s="142" t="s">
        <v>77</v>
      </c>
      <c r="AY167" s="18" t="s">
        <v>130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8" t="s">
        <v>75</v>
      </c>
      <c r="BK167" s="143">
        <f>ROUND(I167*H167,2)</f>
        <v>0</v>
      </c>
      <c r="BL167" s="18" t="s">
        <v>234</v>
      </c>
      <c r="BM167" s="142" t="s">
        <v>357</v>
      </c>
    </row>
    <row r="168" spans="1:65" s="12" customFormat="1">
      <c r="B168" s="144"/>
      <c r="D168" s="145" t="s">
        <v>136</v>
      </c>
      <c r="E168" s="146" t="s">
        <v>3</v>
      </c>
      <c r="F168" s="147" t="s">
        <v>263</v>
      </c>
      <c r="H168" s="146" t="s">
        <v>3</v>
      </c>
      <c r="L168" s="144"/>
      <c r="M168" s="148"/>
      <c r="N168" s="149"/>
      <c r="O168" s="149"/>
      <c r="P168" s="149"/>
      <c r="Q168" s="149"/>
      <c r="R168" s="149"/>
      <c r="S168" s="149"/>
      <c r="T168" s="150"/>
      <c r="AT168" s="146" t="s">
        <v>136</v>
      </c>
      <c r="AU168" s="146" t="s">
        <v>77</v>
      </c>
      <c r="AV168" s="12" t="s">
        <v>75</v>
      </c>
      <c r="AW168" s="12" t="s">
        <v>30</v>
      </c>
      <c r="AX168" s="12" t="s">
        <v>70</v>
      </c>
      <c r="AY168" s="146" t="s">
        <v>130</v>
      </c>
    </row>
    <row r="169" spans="1:65" s="12" customFormat="1">
      <c r="B169" s="144"/>
      <c r="D169" s="145" t="s">
        <v>136</v>
      </c>
      <c r="E169" s="146" t="s">
        <v>3</v>
      </c>
      <c r="F169" s="147" t="s">
        <v>264</v>
      </c>
      <c r="H169" s="146" t="s">
        <v>3</v>
      </c>
      <c r="L169" s="144"/>
      <c r="M169" s="148"/>
      <c r="N169" s="149"/>
      <c r="O169" s="149"/>
      <c r="P169" s="149"/>
      <c r="Q169" s="149"/>
      <c r="R169" s="149"/>
      <c r="S169" s="149"/>
      <c r="T169" s="150"/>
      <c r="AT169" s="146" t="s">
        <v>136</v>
      </c>
      <c r="AU169" s="146" t="s">
        <v>77</v>
      </c>
      <c r="AV169" s="12" t="s">
        <v>75</v>
      </c>
      <c r="AW169" s="12" t="s">
        <v>30</v>
      </c>
      <c r="AX169" s="12" t="s">
        <v>70</v>
      </c>
      <c r="AY169" s="146" t="s">
        <v>130</v>
      </c>
    </row>
    <row r="170" spans="1:65" s="13" customFormat="1">
      <c r="B170" s="151"/>
      <c r="D170" s="145" t="s">
        <v>136</v>
      </c>
      <c r="E170" s="152" t="s">
        <v>3</v>
      </c>
      <c r="F170" s="153" t="s">
        <v>358</v>
      </c>
      <c r="H170" s="154">
        <v>222</v>
      </c>
      <c r="L170" s="151"/>
      <c r="M170" s="155"/>
      <c r="N170" s="156"/>
      <c r="O170" s="156"/>
      <c r="P170" s="156"/>
      <c r="Q170" s="156"/>
      <c r="R170" s="156"/>
      <c r="S170" s="156"/>
      <c r="T170" s="157"/>
      <c r="AT170" s="152" t="s">
        <v>136</v>
      </c>
      <c r="AU170" s="152" t="s">
        <v>77</v>
      </c>
      <c r="AV170" s="13" t="s">
        <v>77</v>
      </c>
      <c r="AW170" s="13" t="s">
        <v>30</v>
      </c>
      <c r="AX170" s="13" t="s">
        <v>70</v>
      </c>
      <c r="AY170" s="152" t="s">
        <v>130</v>
      </c>
    </row>
    <row r="171" spans="1:65" s="14" customFormat="1">
      <c r="B171" s="158"/>
      <c r="D171" s="145" t="s">
        <v>136</v>
      </c>
      <c r="E171" s="159" t="s">
        <v>3</v>
      </c>
      <c r="F171" s="160" t="s">
        <v>138</v>
      </c>
      <c r="H171" s="161">
        <v>222</v>
      </c>
      <c r="L171" s="158"/>
      <c r="M171" s="162"/>
      <c r="N171" s="163"/>
      <c r="O171" s="163"/>
      <c r="P171" s="163"/>
      <c r="Q171" s="163"/>
      <c r="R171" s="163"/>
      <c r="S171" s="163"/>
      <c r="T171" s="164"/>
      <c r="AT171" s="159" t="s">
        <v>136</v>
      </c>
      <c r="AU171" s="159" t="s">
        <v>77</v>
      </c>
      <c r="AV171" s="14" t="s">
        <v>135</v>
      </c>
      <c r="AW171" s="14" t="s">
        <v>30</v>
      </c>
      <c r="AX171" s="14" t="s">
        <v>75</v>
      </c>
      <c r="AY171" s="159" t="s">
        <v>130</v>
      </c>
    </row>
    <row r="172" spans="1:65" s="2" customFormat="1" ht="36">
      <c r="A172" s="296"/>
      <c r="B172" s="131"/>
      <c r="C172" s="132">
        <v>27</v>
      </c>
      <c r="D172" s="132" t="s">
        <v>132</v>
      </c>
      <c r="E172" s="133" t="s">
        <v>359</v>
      </c>
      <c r="F172" s="134" t="s">
        <v>360</v>
      </c>
      <c r="G172" s="135" t="s">
        <v>167</v>
      </c>
      <c r="H172" s="136">
        <v>44</v>
      </c>
      <c r="I172" s="137"/>
      <c r="J172" s="137">
        <f>ROUND(I172*H172,2)</f>
        <v>0</v>
      </c>
      <c r="K172" s="134" t="s">
        <v>134</v>
      </c>
      <c r="L172" s="31"/>
      <c r="M172" s="138" t="s">
        <v>3</v>
      </c>
      <c r="N172" s="139" t="s">
        <v>41</v>
      </c>
      <c r="O172" s="140">
        <v>2.5350000000000001</v>
      </c>
      <c r="P172" s="140">
        <f>O172*H172</f>
        <v>111.54</v>
      </c>
      <c r="Q172" s="140">
        <v>0</v>
      </c>
      <c r="R172" s="140">
        <f>Q172*H172</f>
        <v>0</v>
      </c>
      <c r="S172" s="140">
        <v>0</v>
      </c>
      <c r="T172" s="141">
        <f>S172*H172</f>
        <v>0</v>
      </c>
      <c r="U172" s="296"/>
      <c r="V172" s="296"/>
      <c r="W172" s="296"/>
      <c r="X172" s="296"/>
      <c r="Y172" s="296"/>
      <c r="Z172" s="296"/>
      <c r="AA172" s="296"/>
      <c r="AB172" s="296"/>
      <c r="AC172" s="296"/>
      <c r="AD172" s="296"/>
      <c r="AE172" s="296"/>
      <c r="AR172" s="142" t="s">
        <v>234</v>
      </c>
      <c r="AT172" s="142" t="s">
        <v>132</v>
      </c>
      <c r="AU172" s="142" t="s">
        <v>77</v>
      </c>
      <c r="AY172" s="18" t="s">
        <v>130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8" t="s">
        <v>75</v>
      </c>
      <c r="BK172" s="143">
        <f>ROUND(I172*H172,2)</f>
        <v>0</v>
      </c>
      <c r="BL172" s="18" t="s">
        <v>234</v>
      </c>
      <c r="BM172" s="142" t="s">
        <v>361</v>
      </c>
    </row>
    <row r="173" spans="1:65" s="12" customFormat="1">
      <c r="B173" s="144"/>
      <c r="D173" s="145" t="s">
        <v>136</v>
      </c>
      <c r="E173" s="146" t="s">
        <v>3</v>
      </c>
      <c r="F173" s="147" t="s">
        <v>263</v>
      </c>
      <c r="H173" s="146" t="s">
        <v>3</v>
      </c>
      <c r="L173" s="144"/>
      <c r="M173" s="148"/>
      <c r="N173" s="149"/>
      <c r="O173" s="149"/>
      <c r="P173" s="149"/>
      <c r="Q173" s="149"/>
      <c r="R173" s="149"/>
      <c r="S173" s="149"/>
      <c r="T173" s="150"/>
      <c r="AT173" s="146" t="s">
        <v>136</v>
      </c>
      <c r="AU173" s="146" t="s">
        <v>77</v>
      </c>
      <c r="AV173" s="12" t="s">
        <v>75</v>
      </c>
      <c r="AW173" s="12" t="s">
        <v>30</v>
      </c>
      <c r="AX173" s="12" t="s">
        <v>70</v>
      </c>
      <c r="AY173" s="146" t="s">
        <v>130</v>
      </c>
    </row>
    <row r="174" spans="1:65" s="12" customFormat="1">
      <c r="B174" s="144"/>
      <c r="D174" s="145" t="s">
        <v>136</v>
      </c>
      <c r="E174" s="146" t="s">
        <v>3</v>
      </c>
      <c r="F174" s="147" t="s">
        <v>264</v>
      </c>
      <c r="H174" s="146" t="s">
        <v>3</v>
      </c>
      <c r="L174" s="144"/>
      <c r="M174" s="148"/>
      <c r="N174" s="149"/>
      <c r="O174" s="149"/>
      <c r="P174" s="149"/>
      <c r="Q174" s="149"/>
      <c r="R174" s="149"/>
      <c r="S174" s="149"/>
      <c r="T174" s="150"/>
      <c r="AT174" s="146" t="s">
        <v>136</v>
      </c>
      <c r="AU174" s="146" t="s">
        <v>77</v>
      </c>
      <c r="AV174" s="12" t="s">
        <v>75</v>
      </c>
      <c r="AW174" s="12" t="s">
        <v>30</v>
      </c>
      <c r="AX174" s="12" t="s">
        <v>70</v>
      </c>
      <c r="AY174" s="146" t="s">
        <v>130</v>
      </c>
    </row>
    <row r="175" spans="1:65" s="13" customFormat="1">
      <c r="B175" s="151"/>
      <c r="D175" s="145" t="s">
        <v>136</v>
      </c>
      <c r="E175" s="152" t="s">
        <v>3</v>
      </c>
      <c r="F175" s="153" t="s">
        <v>362</v>
      </c>
      <c r="H175" s="154">
        <v>44</v>
      </c>
      <c r="L175" s="151"/>
      <c r="M175" s="155"/>
      <c r="N175" s="156"/>
      <c r="O175" s="156"/>
      <c r="P175" s="156"/>
      <c r="Q175" s="156"/>
      <c r="R175" s="156"/>
      <c r="S175" s="156"/>
      <c r="T175" s="157"/>
      <c r="AT175" s="152" t="s">
        <v>136</v>
      </c>
      <c r="AU175" s="152" t="s">
        <v>77</v>
      </c>
      <c r="AV175" s="13" t="s">
        <v>77</v>
      </c>
      <c r="AW175" s="13" t="s">
        <v>30</v>
      </c>
      <c r="AX175" s="13" t="s">
        <v>70</v>
      </c>
      <c r="AY175" s="152" t="s">
        <v>130</v>
      </c>
    </row>
    <row r="176" spans="1:65" s="14" customFormat="1">
      <c r="B176" s="158"/>
      <c r="D176" s="145" t="s">
        <v>136</v>
      </c>
      <c r="E176" s="159" t="s">
        <v>3</v>
      </c>
      <c r="F176" s="160" t="s">
        <v>138</v>
      </c>
      <c r="H176" s="161">
        <v>44</v>
      </c>
      <c r="L176" s="158"/>
      <c r="M176" s="162"/>
      <c r="N176" s="163"/>
      <c r="O176" s="163"/>
      <c r="P176" s="163"/>
      <c r="Q176" s="163"/>
      <c r="R176" s="163"/>
      <c r="S176" s="163"/>
      <c r="T176" s="164"/>
      <c r="AT176" s="159" t="s">
        <v>136</v>
      </c>
      <c r="AU176" s="159" t="s">
        <v>77</v>
      </c>
      <c r="AV176" s="14" t="s">
        <v>135</v>
      </c>
      <c r="AW176" s="14" t="s">
        <v>30</v>
      </c>
      <c r="AX176" s="14" t="s">
        <v>75</v>
      </c>
      <c r="AY176" s="159" t="s">
        <v>130</v>
      </c>
    </row>
    <row r="177" spans="1:65" s="2" customFormat="1" ht="16.5" customHeight="1">
      <c r="A177" s="296"/>
      <c r="B177" s="131"/>
      <c r="C177" s="132">
        <v>28</v>
      </c>
      <c r="D177" s="132" t="s">
        <v>132</v>
      </c>
      <c r="E177" s="133" t="s">
        <v>363</v>
      </c>
      <c r="F177" s="134" t="s">
        <v>364</v>
      </c>
      <c r="G177" s="135" t="s">
        <v>177</v>
      </c>
      <c r="H177" s="136">
        <v>3.36</v>
      </c>
      <c r="I177" s="137"/>
      <c r="J177" s="137">
        <f>ROUND(I177*H177,2)</f>
        <v>0</v>
      </c>
      <c r="K177" s="134" t="s">
        <v>134</v>
      </c>
      <c r="L177" s="31"/>
      <c r="M177" s="138" t="s">
        <v>3</v>
      </c>
      <c r="N177" s="139" t="s">
        <v>41</v>
      </c>
      <c r="O177" s="140">
        <v>1.7629999999999999</v>
      </c>
      <c r="P177" s="140">
        <f>O177*H177</f>
        <v>5.9236799999999992</v>
      </c>
      <c r="Q177" s="140">
        <v>0</v>
      </c>
      <c r="R177" s="140">
        <f>Q177*H177</f>
        <v>0</v>
      </c>
      <c r="S177" s="140">
        <v>0</v>
      </c>
      <c r="T177" s="141">
        <f>S177*H177</f>
        <v>0</v>
      </c>
      <c r="U177" s="296"/>
      <c r="V177" s="296"/>
      <c r="W177" s="296"/>
      <c r="X177" s="296"/>
      <c r="Y177" s="296"/>
      <c r="Z177" s="296"/>
      <c r="AA177" s="296"/>
      <c r="AB177" s="296"/>
      <c r="AC177" s="296"/>
      <c r="AD177" s="296"/>
      <c r="AE177" s="296"/>
      <c r="AR177" s="142" t="s">
        <v>234</v>
      </c>
      <c r="AT177" s="142" t="s">
        <v>132</v>
      </c>
      <c r="AU177" s="142" t="s">
        <v>77</v>
      </c>
      <c r="AY177" s="18" t="s">
        <v>130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8" t="s">
        <v>75</v>
      </c>
      <c r="BK177" s="143">
        <f>ROUND(I177*H177,2)</f>
        <v>0</v>
      </c>
      <c r="BL177" s="18" t="s">
        <v>234</v>
      </c>
      <c r="BM177" s="142" t="s">
        <v>365</v>
      </c>
    </row>
    <row r="178" spans="1:65" s="12" customFormat="1">
      <c r="B178" s="144"/>
      <c r="D178" s="145" t="s">
        <v>136</v>
      </c>
      <c r="E178" s="146" t="s">
        <v>3</v>
      </c>
      <c r="F178" s="147" t="s">
        <v>264</v>
      </c>
      <c r="H178" s="146" t="s">
        <v>3</v>
      </c>
      <c r="L178" s="144"/>
      <c r="M178" s="148"/>
      <c r="N178" s="149"/>
      <c r="O178" s="149"/>
      <c r="P178" s="149"/>
      <c r="Q178" s="149"/>
      <c r="R178" s="149"/>
      <c r="S178" s="149"/>
      <c r="T178" s="150"/>
      <c r="AT178" s="146" t="s">
        <v>136</v>
      </c>
      <c r="AU178" s="146" t="s">
        <v>77</v>
      </c>
      <c r="AV178" s="12" t="s">
        <v>75</v>
      </c>
      <c r="AW178" s="12" t="s">
        <v>30</v>
      </c>
      <c r="AX178" s="12" t="s">
        <v>70</v>
      </c>
      <c r="AY178" s="146" t="s">
        <v>130</v>
      </c>
    </row>
    <row r="179" spans="1:65" s="13" customFormat="1">
      <c r="B179" s="151"/>
      <c r="D179" s="145" t="s">
        <v>136</v>
      </c>
      <c r="E179" s="152" t="s">
        <v>3</v>
      </c>
      <c r="F179" s="153" t="s">
        <v>366</v>
      </c>
      <c r="H179" s="154">
        <v>3.36</v>
      </c>
      <c r="L179" s="151"/>
      <c r="M179" s="155"/>
      <c r="N179" s="156"/>
      <c r="O179" s="156"/>
      <c r="P179" s="156"/>
      <c r="Q179" s="156"/>
      <c r="R179" s="156"/>
      <c r="S179" s="156"/>
      <c r="T179" s="157"/>
      <c r="AT179" s="152" t="s">
        <v>136</v>
      </c>
      <c r="AU179" s="152" t="s">
        <v>77</v>
      </c>
      <c r="AV179" s="13" t="s">
        <v>77</v>
      </c>
      <c r="AW179" s="13" t="s">
        <v>30</v>
      </c>
      <c r="AX179" s="13" t="s">
        <v>70</v>
      </c>
      <c r="AY179" s="152" t="s">
        <v>130</v>
      </c>
    </row>
    <row r="180" spans="1:65" s="14" customFormat="1">
      <c r="B180" s="158"/>
      <c r="D180" s="145" t="s">
        <v>136</v>
      </c>
      <c r="E180" s="159" t="s">
        <v>3</v>
      </c>
      <c r="F180" s="160" t="s">
        <v>138</v>
      </c>
      <c r="H180" s="161">
        <v>3.36</v>
      </c>
      <c r="L180" s="158"/>
      <c r="M180" s="162"/>
      <c r="N180" s="163"/>
      <c r="O180" s="163"/>
      <c r="P180" s="163"/>
      <c r="Q180" s="163"/>
      <c r="R180" s="163"/>
      <c r="S180" s="163"/>
      <c r="T180" s="164"/>
      <c r="AT180" s="159" t="s">
        <v>136</v>
      </c>
      <c r="AU180" s="159" t="s">
        <v>77</v>
      </c>
      <c r="AV180" s="14" t="s">
        <v>135</v>
      </c>
      <c r="AW180" s="14" t="s">
        <v>30</v>
      </c>
      <c r="AX180" s="14" t="s">
        <v>75</v>
      </c>
      <c r="AY180" s="159" t="s">
        <v>130</v>
      </c>
    </row>
    <row r="181" spans="1:65" s="2" customFormat="1" ht="16.5" customHeight="1">
      <c r="A181" s="296"/>
      <c r="B181" s="131"/>
      <c r="C181" s="132">
        <v>29</v>
      </c>
      <c r="D181" s="132" t="s">
        <v>132</v>
      </c>
      <c r="E181" s="133" t="s">
        <v>367</v>
      </c>
      <c r="F181" s="134" t="s">
        <v>368</v>
      </c>
      <c r="G181" s="135" t="s">
        <v>189</v>
      </c>
      <c r="H181" s="136">
        <v>12</v>
      </c>
      <c r="I181" s="137"/>
      <c r="J181" s="137">
        <f>ROUND(I181*H181,2)</f>
        <v>0</v>
      </c>
      <c r="K181" s="134" t="s">
        <v>134</v>
      </c>
      <c r="L181" s="31"/>
      <c r="M181" s="138" t="s">
        <v>3</v>
      </c>
      <c r="N181" s="139" t="s">
        <v>41</v>
      </c>
      <c r="O181" s="140">
        <v>1.9E-2</v>
      </c>
      <c r="P181" s="140">
        <f>O181*H181</f>
        <v>0.22799999999999998</v>
      </c>
      <c r="Q181" s="140">
        <v>7.6E-3</v>
      </c>
      <c r="R181" s="140">
        <f>Q181*H181</f>
        <v>9.1200000000000003E-2</v>
      </c>
      <c r="S181" s="140">
        <v>0</v>
      </c>
      <c r="T181" s="141">
        <f>S181*H181</f>
        <v>0</v>
      </c>
      <c r="U181" s="296"/>
      <c r="V181" s="296"/>
      <c r="W181" s="296"/>
      <c r="X181" s="296"/>
      <c r="Y181" s="296"/>
      <c r="Z181" s="296"/>
      <c r="AA181" s="296"/>
      <c r="AB181" s="296"/>
      <c r="AC181" s="296"/>
      <c r="AD181" s="296"/>
      <c r="AE181" s="296"/>
      <c r="AR181" s="142" t="s">
        <v>234</v>
      </c>
      <c r="AT181" s="142" t="s">
        <v>132</v>
      </c>
      <c r="AU181" s="142" t="s">
        <v>77</v>
      </c>
      <c r="AY181" s="18" t="s">
        <v>130</v>
      </c>
      <c r="BE181" s="143">
        <f>IF(N181="základní",J181,0)</f>
        <v>0</v>
      </c>
      <c r="BF181" s="143">
        <f>IF(N181="snížená",J181,0)</f>
        <v>0</v>
      </c>
      <c r="BG181" s="143">
        <f>IF(N181="zákl. přenesená",J181,0)</f>
        <v>0</v>
      </c>
      <c r="BH181" s="143">
        <f>IF(N181="sníž. přenesená",J181,0)</f>
        <v>0</v>
      </c>
      <c r="BI181" s="143">
        <f>IF(N181="nulová",J181,0)</f>
        <v>0</v>
      </c>
      <c r="BJ181" s="18" t="s">
        <v>75</v>
      </c>
      <c r="BK181" s="143">
        <f>ROUND(I181*H181,2)</f>
        <v>0</v>
      </c>
      <c r="BL181" s="18" t="s">
        <v>234</v>
      </c>
      <c r="BM181" s="142" t="s">
        <v>369</v>
      </c>
    </row>
    <row r="182" spans="1:65" s="12" customFormat="1">
      <c r="B182" s="144"/>
      <c r="D182" s="145" t="s">
        <v>136</v>
      </c>
      <c r="E182" s="146" t="s">
        <v>3</v>
      </c>
      <c r="F182" s="147" t="s">
        <v>264</v>
      </c>
      <c r="H182" s="146" t="s">
        <v>3</v>
      </c>
      <c r="L182" s="144"/>
      <c r="M182" s="148"/>
      <c r="N182" s="149"/>
      <c r="O182" s="149"/>
      <c r="P182" s="149"/>
      <c r="Q182" s="149"/>
      <c r="R182" s="149"/>
      <c r="S182" s="149"/>
      <c r="T182" s="150"/>
      <c r="AT182" s="146" t="s">
        <v>136</v>
      </c>
      <c r="AU182" s="146" t="s">
        <v>77</v>
      </c>
      <c r="AV182" s="12" t="s">
        <v>75</v>
      </c>
      <c r="AW182" s="12" t="s">
        <v>30</v>
      </c>
      <c r="AX182" s="12" t="s">
        <v>70</v>
      </c>
      <c r="AY182" s="146" t="s">
        <v>130</v>
      </c>
    </row>
    <row r="183" spans="1:65" s="13" customFormat="1">
      <c r="B183" s="151"/>
      <c r="D183" s="145" t="s">
        <v>136</v>
      </c>
      <c r="E183" s="152" t="s">
        <v>3</v>
      </c>
      <c r="F183" s="153" t="s">
        <v>370</v>
      </c>
      <c r="H183" s="154">
        <v>12</v>
      </c>
      <c r="L183" s="151"/>
      <c r="M183" s="155"/>
      <c r="N183" s="156"/>
      <c r="O183" s="156"/>
      <c r="P183" s="156"/>
      <c r="Q183" s="156"/>
      <c r="R183" s="156"/>
      <c r="S183" s="156"/>
      <c r="T183" s="157"/>
      <c r="AT183" s="152" t="s">
        <v>136</v>
      </c>
      <c r="AU183" s="152" t="s">
        <v>77</v>
      </c>
      <c r="AV183" s="13" t="s">
        <v>77</v>
      </c>
      <c r="AW183" s="13" t="s">
        <v>30</v>
      </c>
      <c r="AX183" s="13" t="s">
        <v>70</v>
      </c>
      <c r="AY183" s="152" t="s">
        <v>130</v>
      </c>
    </row>
    <row r="184" spans="1:65" s="14" customFormat="1">
      <c r="B184" s="158"/>
      <c r="D184" s="145" t="s">
        <v>136</v>
      </c>
      <c r="E184" s="159" t="s">
        <v>3</v>
      </c>
      <c r="F184" s="160" t="s">
        <v>138</v>
      </c>
      <c r="H184" s="161">
        <v>12</v>
      </c>
      <c r="L184" s="158"/>
      <c r="M184" s="162"/>
      <c r="N184" s="163"/>
      <c r="O184" s="163"/>
      <c r="P184" s="163"/>
      <c r="Q184" s="163"/>
      <c r="R184" s="163"/>
      <c r="S184" s="163"/>
      <c r="T184" s="164"/>
      <c r="AT184" s="159" t="s">
        <v>136</v>
      </c>
      <c r="AU184" s="159" t="s">
        <v>77</v>
      </c>
      <c r="AV184" s="14" t="s">
        <v>135</v>
      </c>
      <c r="AW184" s="14" t="s">
        <v>30</v>
      </c>
      <c r="AX184" s="14" t="s">
        <v>75</v>
      </c>
      <c r="AY184" s="159" t="s">
        <v>130</v>
      </c>
    </row>
    <row r="185" spans="1:65" s="2" customFormat="1" ht="24">
      <c r="A185" s="296"/>
      <c r="B185" s="131"/>
      <c r="C185" s="132">
        <v>30</v>
      </c>
      <c r="D185" s="132" t="s">
        <v>132</v>
      </c>
      <c r="E185" s="133" t="s">
        <v>371</v>
      </c>
      <c r="F185" s="134" t="s">
        <v>372</v>
      </c>
      <c r="G185" s="135" t="s">
        <v>177</v>
      </c>
      <c r="H185" s="136">
        <v>34.31</v>
      </c>
      <c r="I185" s="137"/>
      <c r="J185" s="137">
        <f>ROUND(I185*H185,2)</f>
        <v>0</v>
      </c>
      <c r="K185" s="134" t="s">
        <v>134</v>
      </c>
      <c r="L185" s="31"/>
      <c r="M185" s="138" t="s">
        <v>3</v>
      </c>
      <c r="N185" s="139" t="s">
        <v>41</v>
      </c>
      <c r="O185" s="140">
        <v>0.40699999999999997</v>
      </c>
      <c r="P185" s="140">
        <f>O185*H185</f>
        <v>13.964169999999999</v>
      </c>
      <c r="Q185" s="140">
        <v>0</v>
      </c>
      <c r="R185" s="140">
        <f>Q185*H185</f>
        <v>0</v>
      </c>
      <c r="S185" s="140">
        <v>0</v>
      </c>
      <c r="T185" s="141">
        <f>S185*H185</f>
        <v>0</v>
      </c>
      <c r="U185" s="296"/>
      <c r="V185" s="296"/>
      <c r="W185" s="296"/>
      <c r="X185" s="296"/>
      <c r="Y185" s="296"/>
      <c r="Z185" s="296"/>
      <c r="AA185" s="296"/>
      <c r="AB185" s="296"/>
      <c r="AC185" s="296"/>
      <c r="AD185" s="296"/>
      <c r="AE185" s="296"/>
      <c r="AR185" s="142" t="s">
        <v>234</v>
      </c>
      <c r="AT185" s="142" t="s">
        <v>132</v>
      </c>
      <c r="AU185" s="142" t="s">
        <v>77</v>
      </c>
      <c r="AY185" s="18" t="s">
        <v>130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8" t="s">
        <v>75</v>
      </c>
      <c r="BK185" s="143">
        <f>ROUND(I185*H185,2)</f>
        <v>0</v>
      </c>
      <c r="BL185" s="18" t="s">
        <v>234</v>
      </c>
      <c r="BM185" s="142" t="s">
        <v>373</v>
      </c>
    </row>
    <row r="186" spans="1:65" s="12" customFormat="1">
      <c r="B186" s="144"/>
      <c r="D186" s="145" t="s">
        <v>136</v>
      </c>
      <c r="E186" s="146" t="s">
        <v>3</v>
      </c>
      <c r="F186" s="147" t="s">
        <v>374</v>
      </c>
      <c r="H186" s="146" t="s">
        <v>3</v>
      </c>
      <c r="L186" s="144"/>
      <c r="M186" s="148"/>
      <c r="N186" s="149"/>
      <c r="O186" s="149"/>
      <c r="P186" s="149"/>
      <c r="Q186" s="149"/>
      <c r="R186" s="149"/>
      <c r="S186" s="149"/>
      <c r="T186" s="150"/>
      <c r="AT186" s="146" t="s">
        <v>136</v>
      </c>
      <c r="AU186" s="146" t="s">
        <v>77</v>
      </c>
      <c r="AV186" s="12" t="s">
        <v>75</v>
      </c>
      <c r="AW186" s="12" t="s">
        <v>30</v>
      </c>
      <c r="AX186" s="12" t="s">
        <v>70</v>
      </c>
      <c r="AY186" s="146" t="s">
        <v>130</v>
      </c>
    </row>
    <row r="187" spans="1:65" s="13" customFormat="1">
      <c r="B187" s="151"/>
      <c r="D187" s="145" t="s">
        <v>136</v>
      </c>
      <c r="E187" s="152" t="s">
        <v>3</v>
      </c>
      <c r="F187" s="153" t="s">
        <v>375</v>
      </c>
      <c r="H187" s="154">
        <v>23.31</v>
      </c>
      <c r="L187" s="151"/>
      <c r="M187" s="155"/>
      <c r="N187" s="156"/>
      <c r="O187" s="156"/>
      <c r="P187" s="156"/>
      <c r="Q187" s="156"/>
      <c r="R187" s="156"/>
      <c r="S187" s="156"/>
      <c r="T187" s="157"/>
      <c r="AT187" s="152" t="s">
        <v>136</v>
      </c>
      <c r="AU187" s="152" t="s">
        <v>77</v>
      </c>
      <c r="AV187" s="13" t="s">
        <v>77</v>
      </c>
      <c r="AW187" s="13" t="s">
        <v>30</v>
      </c>
      <c r="AX187" s="13" t="s">
        <v>70</v>
      </c>
      <c r="AY187" s="152" t="s">
        <v>130</v>
      </c>
    </row>
    <row r="188" spans="1:65" s="13" customFormat="1">
      <c r="B188" s="151"/>
      <c r="D188" s="145" t="s">
        <v>136</v>
      </c>
      <c r="E188" s="152" t="s">
        <v>3</v>
      </c>
      <c r="F188" s="153" t="s">
        <v>376</v>
      </c>
      <c r="H188" s="154">
        <v>11</v>
      </c>
      <c r="L188" s="151"/>
      <c r="M188" s="155"/>
      <c r="N188" s="156"/>
      <c r="O188" s="156"/>
      <c r="P188" s="156"/>
      <c r="Q188" s="156"/>
      <c r="R188" s="156"/>
      <c r="S188" s="156"/>
      <c r="T188" s="157"/>
      <c r="AT188" s="152" t="s">
        <v>136</v>
      </c>
      <c r="AU188" s="152" t="s">
        <v>77</v>
      </c>
      <c r="AV188" s="13" t="s">
        <v>77</v>
      </c>
      <c r="AW188" s="13" t="s">
        <v>30</v>
      </c>
      <c r="AX188" s="13" t="s">
        <v>70</v>
      </c>
      <c r="AY188" s="152" t="s">
        <v>130</v>
      </c>
    </row>
    <row r="189" spans="1:65" s="14" customFormat="1">
      <c r="B189" s="158"/>
      <c r="D189" s="145" t="s">
        <v>136</v>
      </c>
      <c r="E189" s="159" t="s">
        <v>3</v>
      </c>
      <c r="F189" s="160" t="s">
        <v>138</v>
      </c>
      <c r="H189" s="161">
        <v>34.31</v>
      </c>
      <c r="L189" s="158"/>
      <c r="M189" s="162"/>
      <c r="N189" s="163"/>
      <c r="O189" s="163"/>
      <c r="P189" s="163"/>
      <c r="Q189" s="163"/>
      <c r="R189" s="163"/>
      <c r="S189" s="163"/>
      <c r="T189" s="164"/>
      <c r="AT189" s="159" t="s">
        <v>136</v>
      </c>
      <c r="AU189" s="159" t="s">
        <v>77</v>
      </c>
      <c r="AV189" s="14" t="s">
        <v>135</v>
      </c>
      <c r="AW189" s="14" t="s">
        <v>30</v>
      </c>
      <c r="AX189" s="14" t="s">
        <v>75</v>
      </c>
      <c r="AY189" s="159" t="s">
        <v>130</v>
      </c>
    </row>
    <row r="190" spans="1:65" s="2" customFormat="1" ht="16.5" customHeight="1">
      <c r="A190" s="296"/>
      <c r="B190" s="131"/>
      <c r="C190" s="132">
        <v>31</v>
      </c>
      <c r="D190" s="132" t="s">
        <v>132</v>
      </c>
      <c r="E190" s="133" t="s">
        <v>384</v>
      </c>
      <c r="F190" s="134" t="s">
        <v>385</v>
      </c>
      <c r="G190" s="135" t="s">
        <v>177</v>
      </c>
      <c r="H190" s="136">
        <v>34.31</v>
      </c>
      <c r="I190" s="137"/>
      <c r="J190" s="137">
        <f>ROUND(I190*H190,2)</f>
        <v>0</v>
      </c>
      <c r="K190" s="134" t="s">
        <v>134</v>
      </c>
      <c r="L190" s="31"/>
      <c r="M190" s="138" t="s">
        <v>3</v>
      </c>
      <c r="N190" s="139" t="s">
        <v>41</v>
      </c>
      <c r="O190" s="140">
        <v>1.137</v>
      </c>
      <c r="P190" s="140">
        <f>O190*H190</f>
        <v>39.010470000000005</v>
      </c>
      <c r="Q190" s="140">
        <v>0</v>
      </c>
      <c r="R190" s="140">
        <f>Q190*H190</f>
        <v>0</v>
      </c>
      <c r="S190" s="140">
        <v>0</v>
      </c>
      <c r="T190" s="141">
        <f>S190*H190</f>
        <v>0</v>
      </c>
      <c r="U190" s="296"/>
      <c r="V190" s="296"/>
      <c r="W190" s="296"/>
      <c r="X190" s="296"/>
      <c r="Y190" s="296"/>
      <c r="Z190" s="296"/>
      <c r="AA190" s="296"/>
      <c r="AB190" s="296"/>
      <c r="AC190" s="296"/>
      <c r="AD190" s="296"/>
      <c r="AE190" s="296"/>
      <c r="AR190" s="142" t="s">
        <v>234</v>
      </c>
      <c r="AT190" s="142" t="s">
        <v>132</v>
      </c>
      <c r="AU190" s="142" t="s">
        <v>77</v>
      </c>
      <c r="AY190" s="18" t="s">
        <v>130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8" t="s">
        <v>75</v>
      </c>
      <c r="BK190" s="143">
        <f>ROUND(I190*H190,2)</f>
        <v>0</v>
      </c>
      <c r="BL190" s="18" t="s">
        <v>234</v>
      </c>
      <c r="BM190" s="142" t="s">
        <v>386</v>
      </c>
    </row>
    <row r="191" spans="1:65" s="12" customFormat="1">
      <c r="B191" s="144"/>
      <c r="D191" s="145" t="s">
        <v>136</v>
      </c>
      <c r="E191" s="146" t="s">
        <v>3</v>
      </c>
      <c r="F191" s="147" t="s">
        <v>374</v>
      </c>
      <c r="H191" s="146" t="s">
        <v>3</v>
      </c>
      <c r="L191" s="144"/>
      <c r="M191" s="148"/>
      <c r="N191" s="149"/>
      <c r="O191" s="149"/>
      <c r="P191" s="149"/>
      <c r="Q191" s="149"/>
      <c r="R191" s="149"/>
      <c r="S191" s="149"/>
      <c r="T191" s="150"/>
      <c r="AT191" s="146" t="s">
        <v>136</v>
      </c>
      <c r="AU191" s="146" t="s">
        <v>77</v>
      </c>
      <c r="AV191" s="12" t="s">
        <v>75</v>
      </c>
      <c r="AW191" s="12" t="s">
        <v>30</v>
      </c>
      <c r="AX191" s="12" t="s">
        <v>70</v>
      </c>
      <c r="AY191" s="146" t="s">
        <v>130</v>
      </c>
    </row>
    <row r="192" spans="1:65" s="13" customFormat="1">
      <c r="B192" s="151"/>
      <c r="D192" s="145" t="s">
        <v>136</v>
      </c>
      <c r="E192" s="152" t="s">
        <v>3</v>
      </c>
      <c r="F192" s="153" t="s">
        <v>375</v>
      </c>
      <c r="H192" s="154">
        <v>23.31</v>
      </c>
      <c r="L192" s="151"/>
      <c r="M192" s="155"/>
      <c r="N192" s="156"/>
      <c r="O192" s="156"/>
      <c r="P192" s="156"/>
      <c r="Q192" s="156"/>
      <c r="R192" s="156"/>
      <c r="S192" s="156"/>
      <c r="T192" s="157"/>
      <c r="AT192" s="152" t="s">
        <v>136</v>
      </c>
      <c r="AU192" s="152" t="s">
        <v>77</v>
      </c>
      <c r="AV192" s="13" t="s">
        <v>77</v>
      </c>
      <c r="AW192" s="13" t="s">
        <v>30</v>
      </c>
      <c r="AX192" s="13" t="s">
        <v>70</v>
      </c>
      <c r="AY192" s="152" t="s">
        <v>130</v>
      </c>
    </row>
    <row r="193" spans="1:65" s="13" customFormat="1">
      <c r="B193" s="151"/>
      <c r="D193" s="145" t="s">
        <v>136</v>
      </c>
      <c r="E193" s="152" t="s">
        <v>3</v>
      </c>
      <c r="F193" s="153" t="s">
        <v>376</v>
      </c>
      <c r="H193" s="154">
        <v>11</v>
      </c>
      <c r="L193" s="151"/>
      <c r="M193" s="155"/>
      <c r="N193" s="156"/>
      <c r="O193" s="156"/>
      <c r="P193" s="156"/>
      <c r="Q193" s="156"/>
      <c r="R193" s="156"/>
      <c r="S193" s="156"/>
      <c r="T193" s="157"/>
      <c r="AT193" s="152" t="s">
        <v>136</v>
      </c>
      <c r="AU193" s="152" t="s">
        <v>77</v>
      </c>
      <c r="AV193" s="13" t="s">
        <v>77</v>
      </c>
      <c r="AW193" s="13" t="s">
        <v>30</v>
      </c>
      <c r="AX193" s="13" t="s">
        <v>70</v>
      </c>
      <c r="AY193" s="152" t="s">
        <v>130</v>
      </c>
    </row>
    <row r="194" spans="1:65" s="14" customFormat="1">
      <c r="B194" s="158"/>
      <c r="D194" s="145" t="s">
        <v>136</v>
      </c>
      <c r="E194" s="159" t="s">
        <v>3</v>
      </c>
      <c r="F194" s="160" t="s">
        <v>138</v>
      </c>
      <c r="H194" s="161">
        <v>34.31</v>
      </c>
      <c r="L194" s="158"/>
      <c r="M194" s="162"/>
      <c r="N194" s="163"/>
      <c r="O194" s="163"/>
      <c r="P194" s="163"/>
      <c r="Q194" s="163"/>
      <c r="R194" s="163"/>
      <c r="S194" s="163"/>
      <c r="T194" s="164"/>
      <c r="AT194" s="159" t="s">
        <v>136</v>
      </c>
      <c r="AU194" s="159" t="s">
        <v>77</v>
      </c>
      <c r="AV194" s="14" t="s">
        <v>135</v>
      </c>
      <c r="AW194" s="14" t="s">
        <v>30</v>
      </c>
      <c r="AX194" s="14" t="s">
        <v>75</v>
      </c>
      <c r="AY194" s="159" t="s">
        <v>130</v>
      </c>
    </row>
    <row r="195" spans="1:65" s="2" customFormat="1" ht="33" customHeight="1">
      <c r="A195" s="296"/>
      <c r="B195" s="131"/>
      <c r="C195" s="132">
        <v>32</v>
      </c>
      <c r="D195" s="132" t="s">
        <v>132</v>
      </c>
      <c r="E195" s="133" t="s">
        <v>387</v>
      </c>
      <c r="F195" s="134" t="s">
        <v>388</v>
      </c>
      <c r="G195" s="135" t="s">
        <v>167</v>
      </c>
      <c r="H195" s="136">
        <v>222</v>
      </c>
      <c r="I195" s="137"/>
      <c r="J195" s="137">
        <f>ROUND(I195*H195,2)</f>
        <v>0</v>
      </c>
      <c r="K195" s="134" t="s">
        <v>134</v>
      </c>
      <c r="L195" s="31"/>
      <c r="M195" s="138" t="s">
        <v>3</v>
      </c>
      <c r="N195" s="139" t="s">
        <v>41</v>
      </c>
      <c r="O195" s="140">
        <v>0.218</v>
      </c>
      <c r="P195" s="140">
        <f>O195*H195</f>
        <v>48.396000000000001</v>
      </c>
      <c r="Q195" s="140">
        <v>0</v>
      </c>
      <c r="R195" s="140">
        <f>Q195*H195</f>
        <v>0</v>
      </c>
      <c r="S195" s="140">
        <v>0</v>
      </c>
      <c r="T195" s="141">
        <f>S195*H195</f>
        <v>0</v>
      </c>
      <c r="U195" s="296"/>
      <c r="V195" s="296"/>
      <c r="W195" s="296"/>
      <c r="X195" s="296"/>
      <c r="Y195" s="296"/>
      <c r="Z195" s="296"/>
      <c r="AA195" s="296"/>
      <c r="AB195" s="296"/>
      <c r="AC195" s="296"/>
      <c r="AD195" s="296"/>
      <c r="AE195" s="296"/>
      <c r="AR195" s="142" t="s">
        <v>234</v>
      </c>
      <c r="AT195" s="142" t="s">
        <v>132</v>
      </c>
      <c r="AU195" s="142" t="s">
        <v>77</v>
      </c>
      <c r="AY195" s="18" t="s">
        <v>130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8" t="s">
        <v>75</v>
      </c>
      <c r="BK195" s="143">
        <f>ROUND(I195*H195,2)</f>
        <v>0</v>
      </c>
      <c r="BL195" s="18" t="s">
        <v>234</v>
      </c>
      <c r="BM195" s="142" t="s">
        <v>389</v>
      </c>
    </row>
    <row r="196" spans="1:65" s="12" customFormat="1">
      <c r="B196" s="144"/>
      <c r="D196" s="145" t="s">
        <v>136</v>
      </c>
      <c r="E196" s="146" t="s">
        <v>3</v>
      </c>
      <c r="F196" s="147" t="s">
        <v>263</v>
      </c>
      <c r="H196" s="146" t="s">
        <v>3</v>
      </c>
      <c r="L196" s="144"/>
      <c r="M196" s="148"/>
      <c r="N196" s="149"/>
      <c r="O196" s="149"/>
      <c r="P196" s="149"/>
      <c r="Q196" s="149"/>
      <c r="R196" s="149"/>
      <c r="S196" s="149"/>
      <c r="T196" s="150"/>
      <c r="AT196" s="146" t="s">
        <v>136</v>
      </c>
      <c r="AU196" s="146" t="s">
        <v>77</v>
      </c>
      <c r="AV196" s="12" t="s">
        <v>75</v>
      </c>
      <c r="AW196" s="12" t="s">
        <v>30</v>
      </c>
      <c r="AX196" s="12" t="s">
        <v>70</v>
      </c>
      <c r="AY196" s="146" t="s">
        <v>130</v>
      </c>
    </row>
    <row r="197" spans="1:65" s="12" customFormat="1">
      <c r="B197" s="144"/>
      <c r="D197" s="145" t="s">
        <v>136</v>
      </c>
      <c r="E197" s="146" t="s">
        <v>3</v>
      </c>
      <c r="F197" s="147" t="s">
        <v>264</v>
      </c>
      <c r="H197" s="146" t="s">
        <v>3</v>
      </c>
      <c r="L197" s="144"/>
      <c r="M197" s="148"/>
      <c r="N197" s="149"/>
      <c r="O197" s="149"/>
      <c r="P197" s="149"/>
      <c r="Q197" s="149"/>
      <c r="R197" s="149"/>
      <c r="S197" s="149"/>
      <c r="T197" s="150"/>
      <c r="AT197" s="146" t="s">
        <v>136</v>
      </c>
      <c r="AU197" s="146" t="s">
        <v>77</v>
      </c>
      <c r="AV197" s="12" t="s">
        <v>75</v>
      </c>
      <c r="AW197" s="12" t="s">
        <v>30</v>
      </c>
      <c r="AX197" s="12" t="s">
        <v>70</v>
      </c>
      <c r="AY197" s="146" t="s">
        <v>130</v>
      </c>
    </row>
    <row r="198" spans="1:65" s="13" customFormat="1">
      <c r="B198" s="151"/>
      <c r="D198" s="145" t="s">
        <v>136</v>
      </c>
      <c r="E198" s="152" t="s">
        <v>3</v>
      </c>
      <c r="F198" s="153" t="s">
        <v>358</v>
      </c>
      <c r="H198" s="154">
        <v>222</v>
      </c>
      <c r="L198" s="151"/>
      <c r="M198" s="155"/>
      <c r="N198" s="156"/>
      <c r="O198" s="156"/>
      <c r="P198" s="156"/>
      <c r="Q198" s="156"/>
      <c r="R198" s="156"/>
      <c r="S198" s="156"/>
      <c r="T198" s="157"/>
      <c r="AT198" s="152" t="s">
        <v>136</v>
      </c>
      <c r="AU198" s="152" t="s">
        <v>77</v>
      </c>
      <c r="AV198" s="13" t="s">
        <v>77</v>
      </c>
      <c r="AW198" s="13" t="s">
        <v>30</v>
      </c>
      <c r="AX198" s="13" t="s">
        <v>70</v>
      </c>
      <c r="AY198" s="152" t="s">
        <v>130</v>
      </c>
    </row>
    <row r="199" spans="1:65" s="14" customFormat="1">
      <c r="B199" s="158"/>
      <c r="D199" s="145" t="s">
        <v>136</v>
      </c>
      <c r="E199" s="159" t="s">
        <v>3</v>
      </c>
      <c r="F199" s="160" t="s">
        <v>138</v>
      </c>
      <c r="H199" s="161">
        <v>222</v>
      </c>
      <c r="L199" s="158"/>
      <c r="M199" s="162"/>
      <c r="N199" s="163"/>
      <c r="O199" s="163"/>
      <c r="P199" s="163"/>
      <c r="Q199" s="163"/>
      <c r="R199" s="163"/>
      <c r="S199" s="163"/>
      <c r="T199" s="164"/>
      <c r="AT199" s="159" t="s">
        <v>136</v>
      </c>
      <c r="AU199" s="159" t="s">
        <v>77</v>
      </c>
      <c r="AV199" s="14" t="s">
        <v>135</v>
      </c>
      <c r="AW199" s="14" t="s">
        <v>30</v>
      </c>
      <c r="AX199" s="14" t="s">
        <v>75</v>
      </c>
      <c r="AY199" s="159" t="s">
        <v>130</v>
      </c>
    </row>
    <row r="200" spans="1:65" s="2" customFormat="1" ht="16.5" customHeight="1">
      <c r="A200" s="296"/>
      <c r="B200" s="131"/>
      <c r="C200" s="168">
        <v>33</v>
      </c>
      <c r="D200" s="168" t="s">
        <v>223</v>
      </c>
      <c r="E200" s="169" t="s">
        <v>390</v>
      </c>
      <c r="F200" s="170" t="s">
        <v>391</v>
      </c>
      <c r="G200" s="171" t="s">
        <v>183</v>
      </c>
      <c r="H200" s="172">
        <v>30.207999999999998</v>
      </c>
      <c r="I200" s="173"/>
      <c r="J200" s="173">
        <f>ROUND(I200*H200,2)</f>
        <v>0</v>
      </c>
      <c r="K200" s="170" t="s">
        <v>134</v>
      </c>
      <c r="L200" s="174"/>
      <c r="M200" s="175" t="s">
        <v>3</v>
      </c>
      <c r="N200" s="176" t="s">
        <v>41</v>
      </c>
      <c r="O200" s="140">
        <v>0</v>
      </c>
      <c r="P200" s="140">
        <f>O200*H200</f>
        <v>0</v>
      </c>
      <c r="Q200" s="140">
        <v>1</v>
      </c>
      <c r="R200" s="140">
        <f>Q200*H200</f>
        <v>30.207999999999998</v>
      </c>
      <c r="S200" s="140">
        <v>0</v>
      </c>
      <c r="T200" s="141">
        <f>S200*H200</f>
        <v>0</v>
      </c>
      <c r="U200" s="296"/>
      <c r="V200" s="296"/>
      <c r="W200" s="296"/>
      <c r="X200" s="296"/>
      <c r="Y200" s="296"/>
      <c r="Z200" s="296"/>
      <c r="AA200" s="296"/>
      <c r="AB200" s="296"/>
      <c r="AC200" s="296"/>
      <c r="AD200" s="296"/>
      <c r="AE200" s="296"/>
      <c r="AR200" s="142" t="s">
        <v>249</v>
      </c>
      <c r="AT200" s="142" t="s">
        <v>223</v>
      </c>
      <c r="AU200" s="142" t="s">
        <v>77</v>
      </c>
      <c r="AY200" s="18" t="s">
        <v>130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8" t="s">
        <v>75</v>
      </c>
      <c r="BK200" s="143">
        <f>ROUND(I200*H200,2)</f>
        <v>0</v>
      </c>
      <c r="BL200" s="18" t="s">
        <v>249</v>
      </c>
      <c r="BM200" s="142" t="s">
        <v>392</v>
      </c>
    </row>
    <row r="201" spans="1:65" s="13" customFormat="1">
      <c r="B201" s="151"/>
      <c r="D201" s="145" t="s">
        <v>136</v>
      </c>
      <c r="E201" s="152" t="s">
        <v>3</v>
      </c>
      <c r="F201" s="153" t="s">
        <v>393</v>
      </c>
      <c r="H201" s="154">
        <v>15.54</v>
      </c>
      <c r="L201" s="151"/>
      <c r="M201" s="155"/>
      <c r="N201" s="156"/>
      <c r="O201" s="156"/>
      <c r="P201" s="156"/>
      <c r="Q201" s="156"/>
      <c r="R201" s="156"/>
      <c r="S201" s="156"/>
      <c r="T201" s="157"/>
      <c r="AT201" s="152" t="s">
        <v>136</v>
      </c>
      <c r="AU201" s="152" t="s">
        <v>77</v>
      </c>
      <c r="AV201" s="13" t="s">
        <v>77</v>
      </c>
      <c r="AW201" s="13" t="s">
        <v>30</v>
      </c>
      <c r="AX201" s="13" t="s">
        <v>70</v>
      </c>
      <c r="AY201" s="152" t="s">
        <v>130</v>
      </c>
    </row>
    <row r="202" spans="1:65" s="13" customFormat="1">
      <c r="B202" s="151"/>
      <c r="D202" s="145" t="s">
        <v>136</v>
      </c>
      <c r="E202" s="152" t="s">
        <v>3</v>
      </c>
      <c r="F202" s="153" t="s">
        <v>394</v>
      </c>
      <c r="H202" s="154">
        <v>-0.436</v>
      </c>
      <c r="L202" s="151"/>
      <c r="M202" s="155"/>
      <c r="N202" s="156"/>
      <c r="O202" s="156"/>
      <c r="P202" s="156"/>
      <c r="Q202" s="156"/>
      <c r="R202" s="156"/>
      <c r="S202" s="156"/>
      <c r="T202" s="157"/>
      <c r="AT202" s="152" t="s">
        <v>136</v>
      </c>
      <c r="AU202" s="152" t="s">
        <v>77</v>
      </c>
      <c r="AV202" s="13" t="s">
        <v>77</v>
      </c>
      <c r="AW202" s="13" t="s">
        <v>30</v>
      </c>
      <c r="AX202" s="13" t="s">
        <v>70</v>
      </c>
      <c r="AY202" s="152" t="s">
        <v>130</v>
      </c>
    </row>
    <row r="203" spans="1:65" s="14" customFormat="1">
      <c r="B203" s="158"/>
      <c r="D203" s="145" t="s">
        <v>136</v>
      </c>
      <c r="E203" s="159" t="s">
        <v>3</v>
      </c>
      <c r="F203" s="160" t="s">
        <v>138</v>
      </c>
      <c r="H203" s="161">
        <v>15.103999999999999</v>
      </c>
      <c r="L203" s="158"/>
      <c r="M203" s="162"/>
      <c r="N203" s="163"/>
      <c r="O203" s="163"/>
      <c r="P203" s="163"/>
      <c r="Q203" s="163"/>
      <c r="R203" s="163"/>
      <c r="S203" s="163"/>
      <c r="T203" s="164"/>
      <c r="AT203" s="159" t="s">
        <v>136</v>
      </c>
      <c r="AU203" s="159" t="s">
        <v>77</v>
      </c>
      <c r="AV203" s="14" t="s">
        <v>135</v>
      </c>
      <c r="AW203" s="14" t="s">
        <v>30</v>
      </c>
      <c r="AX203" s="14" t="s">
        <v>75</v>
      </c>
      <c r="AY203" s="159" t="s">
        <v>130</v>
      </c>
    </row>
    <row r="204" spans="1:65" s="13" customFormat="1">
      <c r="B204" s="151"/>
      <c r="D204" s="145" t="s">
        <v>136</v>
      </c>
      <c r="F204" s="153" t="s">
        <v>395</v>
      </c>
      <c r="H204" s="154">
        <v>30.207999999999998</v>
      </c>
      <c r="L204" s="151"/>
      <c r="M204" s="155"/>
      <c r="N204" s="156"/>
      <c r="O204" s="156"/>
      <c r="P204" s="156"/>
      <c r="Q204" s="156"/>
      <c r="R204" s="156"/>
      <c r="S204" s="156"/>
      <c r="T204" s="157"/>
      <c r="AT204" s="152" t="s">
        <v>136</v>
      </c>
      <c r="AU204" s="152" t="s">
        <v>77</v>
      </c>
      <c r="AV204" s="13" t="s">
        <v>77</v>
      </c>
      <c r="AW204" s="13" t="s">
        <v>4</v>
      </c>
      <c r="AX204" s="13" t="s">
        <v>75</v>
      </c>
      <c r="AY204" s="152" t="s">
        <v>130</v>
      </c>
    </row>
    <row r="205" spans="1:65" s="2" customFormat="1" ht="33" customHeight="1">
      <c r="A205" s="296"/>
      <c r="B205" s="131"/>
      <c r="C205" s="132">
        <v>34</v>
      </c>
      <c r="D205" s="132" t="s">
        <v>132</v>
      </c>
      <c r="E205" s="133" t="s">
        <v>396</v>
      </c>
      <c r="F205" s="134" t="s">
        <v>397</v>
      </c>
      <c r="G205" s="135" t="s">
        <v>167</v>
      </c>
      <c r="H205" s="136">
        <v>44</v>
      </c>
      <c r="I205" s="137"/>
      <c r="J205" s="137">
        <f>ROUND(I205*H205,2)</f>
        <v>0</v>
      </c>
      <c r="K205" s="134" t="s">
        <v>134</v>
      </c>
      <c r="L205" s="31"/>
      <c r="M205" s="138" t="s">
        <v>3</v>
      </c>
      <c r="N205" s="139" t="s">
        <v>41</v>
      </c>
      <c r="O205" s="140">
        <v>0.46800000000000003</v>
      </c>
      <c r="P205" s="140">
        <f>O205*H205</f>
        <v>20.592000000000002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U205" s="296"/>
      <c r="V205" s="296"/>
      <c r="W205" s="296"/>
      <c r="X205" s="296"/>
      <c r="Y205" s="296"/>
      <c r="Z205" s="296"/>
      <c r="AA205" s="296"/>
      <c r="AB205" s="296"/>
      <c r="AC205" s="296"/>
      <c r="AD205" s="296"/>
      <c r="AE205" s="296"/>
      <c r="AR205" s="142" t="s">
        <v>234</v>
      </c>
      <c r="AT205" s="142" t="s">
        <v>132</v>
      </c>
      <c r="AU205" s="142" t="s">
        <v>77</v>
      </c>
      <c r="AY205" s="18" t="s">
        <v>130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8" t="s">
        <v>75</v>
      </c>
      <c r="BK205" s="143">
        <f>ROUND(I205*H205,2)</f>
        <v>0</v>
      </c>
      <c r="BL205" s="18" t="s">
        <v>234</v>
      </c>
      <c r="BM205" s="142" t="s">
        <v>398</v>
      </c>
    </row>
    <row r="206" spans="1:65" s="12" customFormat="1">
      <c r="B206" s="144"/>
      <c r="D206" s="145" t="s">
        <v>136</v>
      </c>
      <c r="E206" s="146" t="s">
        <v>3</v>
      </c>
      <c r="F206" s="147" t="s">
        <v>263</v>
      </c>
      <c r="H206" s="146" t="s">
        <v>3</v>
      </c>
      <c r="L206" s="144"/>
      <c r="M206" s="148"/>
      <c r="N206" s="149"/>
      <c r="O206" s="149"/>
      <c r="P206" s="149"/>
      <c r="Q206" s="149"/>
      <c r="R206" s="149"/>
      <c r="S206" s="149"/>
      <c r="T206" s="150"/>
      <c r="AT206" s="146" t="s">
        <v>136</v>
      </c>
      <c r="AU206" s="146" t="s">
        <v>77</v>
      </c>
      <c r="AV206" s="12" t="s">
        <v>75</v>
      </c>
      <c r="AW206" s="12" t="s">
        <v>30</v>
      </c>
      <c r="AX206" s="12" t="s">
        <v>70</v>
      </c>
      <c r="AY206" s="146" t="s">
        <v>130</v>
      </c>
    </row>
    <row r="207" spans="1:65" s="12" customFormat="1">
      <c r="B207" s="144"/>
      <c r="D207" s="145" t="s">
        <v>136</v>
      </c>
      <c r="E207" s="146" t="s">
        <v>3</v>
      </c>
      <c r="F207" s="147" t="s">
        <v>264</v>
      </c>
      <c r="H207" s="146" t="s">
        <v>3</v>
      </c>
      <c r="L207" s="144"/>
      <c r="M207" s="148"/>
      <c r="N207" s="149"/>
      <c r="O207" s="149"/>
      <c r="P207" s="149"/>
      <c r="Q207" s="149"/>
      <c r="R207" s="149"/>
      <c r="S207" s="149"/>
      <c r="T207" s="150"/>
      <c r="AT207" s="146" t="s">
        <v>136</v>
      </c>
      <c r="AU207" s="146" t="s">
        <v>77</v>
      </c>
      <c r="AV207" s="12" t="s">
        <v>75</v>
      </c>
      <c r="AW207" s="12" t="s">
        <v>30</v>
      </c>
      <c r="AX207" s="12" t="s">
        <v>70</v>
      </c>
      <c r="AY207" s="146" t="s">
        <v>130</v>
      </c>
    </row>
    <row r="208" spans="1:65" s="13" customFormat="1">
      <c r="B208" s="151"/>
      <c r="D208" s="145" t="s">
        <v>136</v>
      </c>
      <c r="E208" s="152" t="s">
        <v>3</v>
      </c>
      <c r="F208" s="153" t="s">
        <v>362</v>
      </c>
      <c r="H208" s="154">
        <v>44</v>
      </c>
      <c r="L208" s="151"/>
      <c r="M208" s="155"/>
      <c r="N208" s="156"/>
      <c r="O208" s="156"/>
      <c r="P208" s="156"/>
      <c r="Q208" s="156"/>
      <c r="R208" s="156"/>
      <c r="S208" s="156"/>
      <c r="T208" s="157"/>
      <c r="AT208" s="152" t="s">
        <v>136</v>
      </c>
      <c r="AU208" s="152" t="s">
        <v>77</v>
      </c>
      <c r="AV208" s="13" t="s">
        <v>77</v>
      </c>
      <c r="AW208" s="13" t="s">
        <v>30</v>
      </c>
      <c r="AX208" s="13" t="s">
        <v>70</v>
      </c>
      <c r="AY208" s="152" t="s">
        <v>130</v>
      </c>
    </row>
    <row r="209" spans="1:65" s="14" customFormat="1">
      <c r="B209" s="158"/>
      <c r="D209" s="145" t="s">
        <v>136</v>
      </c>
      <c r="E209" s="159" t="s">
        <v>3</v>
      </c>
      <c r="F209" s="160" t="s">
        <v>138</v>
      </c>
      <c r="H209" s="161">
        <v>44</v>
      </c>
      <c r="L209" s="158"/>
      <c r="M209" s="162"/>
      <c r="N209" s="163"/>
      <c r="O209" s="163"/>
      <c r="P209" s="163"/>
      <c r="Q209" s="163"/>
      <c r="R209" s="163"/>
      <c r="S209" s="163"/>
      <c r="T209" s="164"/>
      <c r="AT209" s="159" t="s">
        <v>136</v>
      </c>
      <c r="AU209" s="159" t="s">
        <v>77</v>
      </c>
      <c r="AV209" s="14" t="s">
        <v>135</v>
      </c>
      <c r="AW209" s="14" t="s">
        <v>30</v>
      </c>
      <c r="AX209" s="14" t="s">
        <v>75</v>
      </c>
      <c r="AY209" s="159" t="s">
        <v>130</v>
      </c>
    </row>
    <row r="210" spans="1:65" s="2" customFormat="1" ht="16.5" customHeight="1">
      <c r="A210" s="296"/>
      <c r="B210" s="131"/>
      <c r="C210" s="168">
        <v>35</v>
      </c>
      <c r="D210" s="168" t="s">
        <v>223</v>
      </c>
      <c r="E210" s="169" t="s">
        <v>390</v>
      </c>
      <c r="F210" s="170" t="s">
        <v>391</v>
      </c>
      <c r="G210" s="171" t="s">
        <v>183</v>
      </c>
      <c r="H210" s="172">
        <v>16.908000000000001</v>
      </c>
      <c r="I210" s="173"/>
      <c r="J210" s="173">
        <f>ROUND(I210*H210,2)</f>
        <v>0</v>
      </c>
      <c r="K210" s="170" t="s">
        <v>134</v>
      </c>
      <c r="L210" s="174"/>
      <c r="M210" s="175" t="s">
        <v>3</v>
      </c>
      <c r="N210" s="176" t="s">
        <v>41</v>
      </c>
      <c r="O210" s="140">
        <v>0</v>
      </c>
      <c r="P210" s="140">
        <f>O210*H210</f>
        <v>0</v>
      </c>
      <c r="Q210" s="140">
        <v>1</v>
      </c>
      <c r="R210" s="140">
        <f>Q210*H210</f>
        <v>16.908000000000001</v>
      </c>
      <c r="S210" s="140">
        <v>0</v>
      </c>
      <c r="T210" s="141">
        <f>S210*H210</f>
        <v>0</v>
      </c>
      <c r="U210" s="296"/>
      <c r="V210" s="296"/>
      <c r="W210" s="296"/>
      <c r="X210" s="296"/>
      <c r="Y210" s="296"/>
      <c r="Z210" s="296"/>
      <c r="AA210" s="296"/>
      <c r="AB210" s="296"/>
      <c r="AC210" s="296"/>
      <c r="AD210" s="296"/>
      <c r="AE210" s="296"/>
      <c r="AR210" s="142" t="s">
        <v>250</v>
      </c>
      <c r="AT210" s="142" t="s">
        <v>223</v>
      </c>
      <c r="AU210" s="142" t="s">
        <v>77</v>
      </c>
      <c r="AY210" s="18" t="s">
        <v>130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8" t="s">
        <v>75</v>
      </c>
      <c r="BK210" s="143">
        <f>ROUND(I210*H210,2)</f>
        <v>0</v>
      </c>
      <c r="BL210" s="18" t="s">
        <v>234</v>
      </c>
      <c r="BM210" s="142" t="s">
        <v>399</v>
      </c>
    </row>
    <row r="211" spans="1:65" s="13" customFormat="1">
      <c r="B211" s="151"/>
      <c r="D211" s="145" t="s">
        <v>136</v>
      </c>
      <c r="E211" s="152" t="s">
        <v>3</v>
      </c>
      <c r="F211" s="153" t="s">
        <v>400</v>
      </c>
      <c r="H211" s="154">
        <v>8.8000000000000007</v>
      </c>
      <c r="L211" s="151"/>
      <c r="M211" s="155"/>
      <c r="N211" s="156"/>
      <c r="O211" s="156"/>
      <c r="P211" s="156"/>
      <c r="Q211" s="156"/>
      <c r="R211" s="156"/>
      <c r="S211" s="156"/>
      <c r="T211" s="157"/>
      <c r="AT211" s="152" t="s">
        <v>136</v>
      </c>
      <c r="AU211" s="152" t="s">
        <v>77</v>
      </c>
      <c r="AV211" s="13" t="s">
        <v>77</v>
      </c>
      <c r="AW211" s="13" t="s">
        <v>30</v>
      </c>
      <c r="AX211" s="13" t="s">
        <v>70</v>
      </c>
      <c r="AY211" s="152" t="s">
        <v>130</v>
      </c>
    </row>
    <row r="212" spans="1:65" s="13" customFormat="1">
      <c r="B212" s="151"/>
      <c r="D212" s="145" t="s">
        <v>136</v>
      </c>
      <c r="E212" s="152" t="s">
        <v>3</v>
      </c>
      <c r="F212" s="153" t="s">
        <v>401</v>
      </c>
      <c r="H212" s="154">
        <v>-0.34599999999999997</v>
      </c>
      <c r="L212" s="151"/>
      <c r="M212" s="155"/>
      <c r="N212" s="156"/>
      <c r="O212" s="156"/>
      <c r="P212" s="156"/>
      <c r="Q212" s="156"/>
      <c r="R212" s="156"/>
      <c r="S212" s="156"/>
      <c r="T212" s="157"/>
      <c r="AT212" s="152" t="s">
        <v>136</v>
      </c>
      <c r="AU212" s="152" t="s">
        <v>77</v>
      </c>
      <c r="AV212" s="13" t="s">
        <v>77</v>
      </c>
      <c r="AW212" s="13" t="s">
        <v>30</v>
      </c>
      <c r="AX212" s="13" t="s">
        <v>70</v>
      </c>
      <c r="AY212" s="152" t="s">
        <v>130</v>
      </c>
    </row>
    <row r="213" spans="1:65" s="14" customFormat="1">
      <c r="B213" s="158"/>
      <c r="D213" s="145" t="s">
        <v>136</v>
      </c>
      <c r="E213" s="159" t="s">
        <v>3</v>
      </c>
      <c r="F213" s="160" t="s">
        <v>138</v>
      </c>
      <c r="H213" s="161">
        <v>8.4540000000000006</v>
      </c>
      <c r="L213" s="158"/>
      <c r="M213" s="162"/>
      <c r="N213" s="163"/>
      <c r="O213" s="163"/>
      <c r="P213" s="163"/>
      <c r="Q213" s="163"/>
      <c r="R213" s="163"/>
      <c r="S213" s="163"/>
      <c r="T213" s="164"/>
      <c r="AT213" s="159" t="s">
        <v>136</v>
      </c>
      <c r="AU213" s="159" t="s">
        <v>77</v>
      </c>
      <c r="AV213" s="14" t="s">
        <v>135</v>
      </c>
      <c r="AW213" s="14" t="s">
        <v>30</v>
      </c>
      <c r="AX213" s="14" t="s">
        <v>75</v>
      </c>
      <c r="AY213" s="159" t="s">
        <v>130</v>
      </c>
    </row>
    <row r="214" spans="1:65" s="13" customFormat="1">
      <c r="B214" s="151"/>
      <c r="D214" s="145" t="s">
        <v>136</v>
      </c>
      <c r="F214" s="153" t="s">
        <v>402</v>
      </c>
      <c r="H214" s="154">
        <v>16.908000000000001</v>
      </c>
      <c r="L214" s="151"/>
      <c r="M214" s="155"/>
      <c r="N214" s="156"/>
      <c r="O214" s="156"/>
      <c r="P214" s="156"/>
      <c r="Q214" s="156"/>
      <c r="R214" s="156"/>
      <c r="S214" s="156"/>
      <c r="T214" s="157"/>
      <c r="AT214" s="152" t="s">
        <v>136</v>
      </c>
      <c r="AU214" s="152" t="s">
        <v>77</v>
      </c>
      <c r="AV214" s="13" t="s">
        <v>77</v>
      </c>
      <c r="AW214" s="13" t="s">
        <v>4</v>
      </c>
      <c r="AX214" s="13" t="s">
        <v>75</v>
      </c>
      <c r="AY214" s="152" t="s">
        <v>130</v>
      </c>
    </row>
    <row r="215" spans="1:65" s="2" customFormat="1" ht="16.5" customHeight="1">
      <c r="A215" s="296"/>
      <c r="B215" s="131"/>
      <c r="C215" s="132">
        <v>36</v>
      </c>
      <c r="D215" s="132" t="s">
        <v>132</v>
      </c>
      <c r="E215" s="133" t="s">
        <v>403</v>
      </c>
      <c r="F215" s="134" t="s">
        <v>404</v>
      </c>
      <c r="G215" s="135" t="s">
        <v>133</v>
      </c>
      <c r="H215" s="136">
        <v>99.7</v>
      </c>
      <c r="I215" s="137"/>
      <c r="J215" s="137">
        <f>ROUND(I215*H215,2)</f>
        <v>0</v>
      </c>
      <c r="K215" s="134" t="s">
        <v>134</v>
      </c>
      <c r="L215" s="31"/>
      <c r="M215" s="138" t="s">
        <v>3</v>
      </c>
      <c r="N215" s="139" t="s">
        <v>41</v>
      </c>
      <c r="O215" s="140">
        <v>0.14899999999999999</v>
      </c>
      <c r="P215" s="140">
        <f>O215*H215</f>
        <v>14.8553</v>
      </c>
      <c r="Q215" s="140">
        <v>0</v>
      </c>
      <c r="R215" s="140">
        <f>Q215*H215</f>
        <v>0</v>
      </c>
      <c r="S215" s="140">
        <v>0</v>
      </c>
      <c r="T215" s="141">
        <f>S215*H215</f>
        <v>0</v>
      </c>
      <c r="U215" s="296"/>
      <c r="V215" s="296"/>
      <c r="W215" s="296"/>
      <c r="X215" s="296"/>
      <c r="Y215" s="296"/>
      <c r="Z215" s="296"/>
      <c r="AA215" s="296"/>
      <c r="AB215" s="296"/>
      <c r="AC215" s="296"/>
      <c r="AD215" s="296"/>
      <c r="AE215" s="296"/>
      <c r="AR215" s="142" t="s">
        <v>234</v>
      </c>
      <c r="AT215" s="142" t="s">
        <v>132</v>
      </c>
      <c r="AU215" s="142" t="s">
        <v>77</v>
      </c>
      <c r="AY215" s="18" t="s">
        <v>130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8" t="s">
        <v>75</v>
      </c>
      <c r="BK215" s="143">
        <f>ROUND(I215*H215,2)</f>
        <v>0</v>
      </c>
      <c r="BL215" s="18" t="s">
        <v>234</v>
      </c>
      <c r="BM215" s="142" t="s">
        <v>405</v>
      </c>
    </row>
    <row r="216" spans="1:65" s="12" customFormat="1">
      <c r="B216" s="144"/>
      <c r="D216" s="145" t="s">
        <v>136</v>
      </c>
      <c r="E216" s="146" t="s">
        <v>3</v>
      </c>
      <c r="F216" s="147" t="s">
        <v>264</v>
      </c>
      <c r="H216" s="146" t="s">
        <v>3</v>
      </c>
      <c r="L216" s="144"/>
      <c r="M216" s="148"/>
      <c r="N216" s="149"/>
      <c r="O216" s="149"/>
      <c r="P216" s="149"/>
      <c r="Q216" s="149"/>
      <c r="R216" s="149"/>
      <c r="S216" s="149"/>
      <c r="T216" s="150"/>
      <c r="AT216" s="146" t="s">
        <v>136</v>
      </c>
      <c r="AU216" s="146" t="s">
        <v>77</v>
      </c>
      <c r="AV216" s="12" t="s">
        <v>75</v>
      </c>
      <c r="AW216" s="12" t="s">
        <v>30</v>
      </c>
      <c r="AX216" s="12" t="s">
        <v>70</v>
      </c>
      <c r="AY216" s="146" t="s">
        <v>130</v>
      </c>
    </row>
    <row r="217" spans="1:65" s="13" customFormat="1">
      <c r="B217" s="151"/>
      <c r="D217" s="145" t="s">
        <v>136</v>
      </c>
      <c r="E217" s="152" t="s">
        <v>3</v>
      </c>
      <c r="F217" s="153" t="s">
        <v>406</v>
      </c>
      <c r="H217" s="154">
        <v>77.7</v>
      </c>
      <c r="L217" s="151"/>
      <c r="M217" s="155"/>
      <c r="N217" s="156"/>
      <c r="O217" s="156"/>
      <c r="P217" s="156"/>
      <c r="Q217" s="156"/>
      <c r="R217" s="156"/>
      <c r="S217" s="156"/>
      <c r="T217" s="157"/>
      <c r="AT217" s="152" t="s">
        <v>136</v>
      </c>
      <c r="AU217" s="152" t="s">
        <v>77</v>
      </c>
      <c r="AV217" s="13" t="s">
        <v>77</v>
      </c>
      <c r="AW217" s="13" t="s">
        <v>30</v>
      </c>
      <c r="AX217" s="13" t="s">
        <v>70</v>
      </c>
      <c r="AY217" s="152" t="s">
        <v>130</v>
      </c>
    </row>
    <row r="218" spans="1:65" s="13" customFormat="1">
      <c r="B218" s="151"/>
      <c r="D218" s="145" t="s">
        <v>136</v>
      </c>
      <c r="E218" s="152" t="s">
        <v>3</v>
      </c>
      <c r="F218" s="153" t="s">
        <v>407</v>
      </c>
      <c r="H218" s="154">
        <v>22</v>
      </c>
      <c r="L218" s="151"/>
      <c r="M218" s="155"/>
      <c r="N218" s="156"/>
      <c r="O218" s="156"/>
      <c r="P218" s="156"/>
      <c r="Q218" s="156"/>
      <c r="R218" s="156"/>
      <c r="S218" s="156"/>
      <c r="T218" s="157"/>
      <c r="AT218" s="152" t="s">
        <v>136</v>
      </c>
      <c r="AU218" s="152" t="s">
        <v>77</v>
      </c>
      <c r="AV218" s="13" t="s">
        <v>77</v>
      </c>
      <c r="AW218" s="13" t="s">
        <v>30</v>
      </c>
      <c r="AX218" s="13" t="s">
        <v>70</v>
      </c>
      <c r="AY218" s="152" t="s">
        <v>130</v>
      </c>
    </row>
    <row r="219" spans="1:65" s="14" customFormat="1">
      <c r="B219" s="158"/>
      <c r="D219" s="145" t="s">
        <v>136</v>
      </c>
      <c r="E219" s="159" t="s">
        <v>3</v>
      </c>
      <c r="F219" s="160" t="s">
        <v>138</v>
      </c>
      <c r="H219" s="161">
        <v>99.7</v>
      </c>
      <c r="L219" s="158"/>
      <c r="M219" s="162"/>
      <c r="N219" s="163"/>
      <c r="O219" s="163"/>
      <c r="P219" s="163"/>
      <c r="Q219" s="163"/>
      <c r="R219" s="163"/>
      <c r="S219" s="163"/>
      <c r="T219" s="164"/>
      <c r="AT219" s="159" t="s">
        <v>136</v>
      </c>
      <c r="AU219" s="159" t="s">
        <v>77</v>
      </c>
      <c r="AV219" s="14" t="s">
        <v>135</v>
      </c>
      <c r="AW219" s="14" t="s">
        <v>30</v>
      </c>
      <c r="AX219" s="14" t="s">
        <v>75</v>
      </c>
      <c r="AY219" s="159" t="s">
        <v>130</v>
      </c>
    </row>
    <row r="220" spans="1:65" s="2" customFormat="1" ht="24">
      <c r="A220" s="296"/>
      <c r="B220" s="131"/>
      <c r="C220" s="132">
        <v>37</v>
      </c>
      <c r="D220" s="132" t="s">
        <v>132</v>
      </c>
      <c r="E220" s="133" t="s">
        <v>408</v>
      </c>
      <c r="F220" s="134" t="s">
        <v>409</v>
      </c>
      <c r="G220" s="135" t="s">
        <v>167</v>
      </c>
      <c r="H220" s="136">
        <v>10</v>
      </c>
      <c r="I220" s="137"/>
      <c r="J220" s="137">
        <f>ROUND(I220*H220,2)</f>
        <v>0</v>
      </c>
      <c r="K220" s="134" t="s">
        <v>134</v>
      </c>
      <c r="L220" s="31"/>
      <c r="M220" s="138" t="s">
        <v>3</v>
      </c>
      <c r="N220" s="139" t="s">
        <v>41</v>
      </c>
      <c r="O220" s="140">
        <v>0.70299999999999996</v>
      </c>
      <c r="P220" s="140">
        <f>O220*H220</f>
        <v>7.0299999999999994</v>
      </c>
      <c r="Q220" s="140">
        <v>2.7299999999999998E-3</v>
      </c>
      <c r="R220" s="140">
        <f>Q220*H220</f>
        <v>2.7299999999999998E-2</v>
      </c>
      <c r="S220" s="140">
        <v>0</v>
      </c>
      <c r="T220" s="141">
        <f>S220*H220</f>
        <v>0</v>
      </c>
      <c r="U220" s="296"/>
      <c r="V220" s="296"/>
      <c r="W220" s="296"/>
      <c r="X220" s="296"/>
      <c r="Y220" s="296"/>
      <c r="Z220" s="296"/>
      <c r="AA220" s="296"/>
      <c r="AB220" s="296"/>
      <c r="AC220" s="296"/>
      <c r="AD220" s="296"/>
      <c r="AE220" s="296"/>
      <c r="AR220" s="142" t="s">
        <v>234</v>
      </c>
      <c r="AT220" s="142" t="s">
        <v>132</v>
      </c>
      <c r="AU220" s="142" t="s">
        <v>77</v>
      </c>
      <c r="AY220" s="18" t="s">
        <v>130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8" t="s">
        <v>75</v>
      </c>
      <c r="BK220" s="143">
        <f>ROUND(I220*H220,2)</f>
        <v>0</v>
      </c>
      <c r="BL220" s="18" t="s">
        <v>234</v>
      </c>
      <c r="BM220" s="142" t="s">
        <v>410</v>
      </c>
    </row>
    <row r="221" spans="1:65" s="12" customFormat="1">
      <c r="B221" s="144"/>
      <c r="D221" s="145" t="s">
        <v>136</v>
      </c>
      <c r="E221" s="146" t="s">
        <v>3</v>
      </c>
      <c r="F221" s="147" t="s">
        <v>263</v>
      </c>
      <c r="H221" s="146" t="s">
        <v>3</v>
      </c>
      <c r="L221" s="144"/>
      <c r="M221" s="148"/>
      <c r="N221" s="149"/>
      <c r="O221" s="149"/>
      <c r="P221" s="149"/>
      <c r="Q221" s="149"/>
      <c r="R221" s="149"/>
      <c r="S221" s="149"/>
      <c r="T221" s="150"/>
      <c r="AT221" s="146" t="s">
        <v>136</v>
      </c>
      <c r="AU221" s="146" t="s">
        <v>77</v>
      </c>
      <c r="AV221" s="12" t="s">
        <v>75</v>
      </c>
      <c r="AW221" s="12" t="s">
        <v>30</v>
      </c>
      <c r="AX221" s="12" t="s">
        <v>70</v>
      </c>
      <c r="AY221" s="146" t="s">
        <v>130</v>
      </c>
    </row>
    <row r="222" spans="1:65" s="12" customFormat="1">
      <c r="B222" s="144"/>
      <c r="D222" s="145" t="s">
        <v>136</v>
      </c>
      <c r="E222" s="146" t="s">
        <v>3</v>
      </c>
      <c r="F222" s="147" t="s">
        <v>264</v>
      </c>
      <c r="H222" s="146" t="s">
        <v>3</v>
      </c>
      <c r="L222" s="144"/>
      <c r="M222" s="148"/>
      <c r="N222" s="149"/>
      <c r="O222" s="149"/>
      <c r="P222" s="149"/>
      <c r="Q222" s="149"/>
      <c r="R222" s="149"/>
      <c r="S222" s="149"/>
      <c r="T222" s="150"/>
      <c r="AT222" s="146" t="s">
        <v>136</v>
      </c>
      <c r="AU222" s="146" t="s">
        <v>77</v>
      </c>
      <c r="AV222" s="12" t="s">
        <v>75</v>
      </c>
      <c r="AW222" s="12" t="s">
        <v>30</v>
      </c>
      <c r="AX222" s="12" t="s">
        <v>70</v>
      </c>
      <c r="AY222" s="146" t="s">
        <v>130</v>
      </c>
    </row>
    <row r="223" spans="1:65" s="13" customFormat="1">
      <c r="B223" s="151"/>
      <c r="D223" s="145" t="s">
        <v>136</v>
      </c>
      <c r="E223" s="152" t="s">
        <v>3</v>
      </c>
      <c r="F223" s="153" t="s">
        <v>217</v>
      </c>
      <c r="H223" s="154">
        <v>10</v>
      </c>
      <c r="L223" s="151"/>
      <c r="M223" s="155"/>
      <c r="N223" s="156"/>
      <c r="O223" s="156"/>
      <c r="P223" s="156"/>
      <c r="Q223" s="156"/>
      <c r="R223" s="156"/>
      <c r="S223" s="156"/>
      <c r="T223" s="157"/>
      <c r="AT223" s="152" t="s">
        <v>136</v>
      </c>
      <c r="AU223" s="152" t="s">
        <v>77</v>
      </c>
      <c r="AV223" s="13" t="s">
        <v>77</v>
      </c>
      <c r="AW223" s="13" t="s">
        <v>30</v>
      </c>
      <c r="AX223" s="13" t="s">
        <v>70</v>
      </c>
      <c r="AY223" s="152" t="s">
        <v>130</v>
      </c>
    </row>
    <row r="224" spans="1:65" s="14" customFormat="1">
      <c r="B224" s="158"/>
      <c r="D224" s="145" t="s">
        <v>136</v>
      </c>
      <c r="E224" s="159" t="s">
        <v>3</v>
      </c>
      <c r="F224" s="160" t="s">
        <v>138</v>
      </c>
      <c r="H224" s="161">
        <v>10</v>
      </c>
      <c r="L224" s="158"/>
      <c r="M224" s="162"/>
      <c r="N224" s="163"/>
      <c r="O224" s="163"/>
      <c r="P224" s="163"/>
      <c r="Q224" s="163"/>
      <c r="R224" s="163"/>
      <c r="S224" s="163"/>
      <c r="T224" s="164"/>
      <c r="AT224" s="159" t="s">
        <v>136</v>
      </c>
      <c r="AU224" s="159" t="s">
        <v>77</v>
      </c>
      <c r="AV224" s="14" t="s">
        <v>135</v>
      </c>
      <c r="AW224" s="14" t="s">
        <v>30</v>
      </c>
      <c r="AX224" s="14" t="s">
        <v>75</v>
      </c>
      <c r="AY224" s="159" t="s">
        <v>130</v>
      </c>
    </row>
    <row r="225" spans="1:65" s="2" customFormat="1" ht="16.5" customHeight="1">
      <c r="A225" s="296"/>
      <c r="B225" s="131"/>
      <c r="C225" s="168">
        <v>38</v>
      </c>
      <c r="D225" s="168" t="s">
        <v>223</v>
      </c>
      <c r="E225" s="169" t="s">
        <v>411</v>
      </c>
      <c r="F225" s="170" t="s">
        <v>412</v>
      </c>
      <c r="G225" s="171" t="s">
        <v>167</v>
      </c>
      <c r="H225" s="172">
        <v>10.3</v>
      </c>
      <c r="I225" s="173"/>
      <c r="J225" s="173">
        <f>ROUND(I225*H225,2)</f>
        <v>0</v>
      </c>
      <c r="K225" s="170" t="s">
        <v>134</v>
      </c>
      <c r="L225" s="174"/>
      <c r="M225" s="175" t="s">
        <v>3</v>
      </c>
      <c r="N225" s="176" t="s">
        <v>41</v>
      </c>
      <c r="O225" s="140">
        <v>0</v>
      </c>
      <c r="P225" s="140">
        <f>O225*H225</f>
        <v>0</v>
      </c>
      <c r="Q225" s="140">
        <v>1.234E-2</v>
      </c>
      <c r="R225" s="140">
        <f>Q225*H225</f>
        <v>0.12710200000000002</v>
      </c>
      <c r="S225" s="140">
        <v>0</v>
      </c>
      <c r="T225" s="141">
        <f>S225*H225</f>
        <v>0</v>
      </c>
      <c r="U225" s="296"/>
      <c r="V225" s="296"/>
      <c r="W225" s="296"/>
      <c r="X225" s="296"/>
      <c r="Y225" s="296"/>
      <c r="Z225" s="296"/>
      <c r="AA225" s="296"/>
      <c r="AB225" s="296"/>
      <c r="AC225" s="296"/>
      <c r="AD225" s="296"/>
      <c r="AE225" s="296"/>
      <c r="AR225" s="142" t="s">
        <v>249</v>
      </c>
      <c r="AT225" s="142" t="s">
        <v>223</v>
      </c>
      <c r="AU225" s="142" t="s">
        <v>77</v>
      </c>
      <c r="AY225" s="18" t="s">
        <v>130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8" t="s">
        <v>75</v>
      </c>
      <c r="BK225" s="143">
        <f>ROUND(I225*H225,2)</f>
        <v>0</v>
      </c>
      <c r="BL225" s="18" t="s">
        <v>249</v>
      </c>
      <c r="BM225" s="142" t="s">
        <v>413</v>
      </c>
    </row>
    <row r="226" spans="1:65" s="13" customFormat="1">
      <c r="B226" s="151"/>
      <c r="D226" s="145" t="s">
        <v>136</v>
      </c>
      <c r="F226" s="153" t="s">
        <v>228</v>
      </c>
      <c r="H226" s="154">
        <v>10.3</v>
      </c>
      <c r="L226" s="151"/>
      <c r="M226" s="155"/>
      <c r="N226" s="156"/>
      <c r="O226" s="156"/>
      <c r="P226" s="156"/>
      <c r="Q226" s="156"/>
      <c r="R226" s="156"/>
      <c r="S226" s="156"/>
      <c r="T226" s="157"/>
      <c r="AT226" s="152" t="s">
        <v>136</v>
      </c>
      <c r="AU226" s="152" t="s">
        <v>77</v>
      </c>
      <c r="AV226" s="13" t="s">
        <v>77</v>
      </c>
      <c r="AW226" s="13" t="s">
        <v>4</v>
      </c>
      <c r="AX226" s="13" t="s">
        <v>75</v>
      </c>
      <c r="AY226" s="152" t="s">
        <v>130</v>
      </c>
    </row>
    <row r="227" spans="1:65" s="2" customFormat="1" ht="24">
      <c r="A227" s="296"/>
      <c r="B227" s="131"/>
      <c r="C227" s="132">
        <v>39</v>
      </c>
      <c r="D227" s="132" t="s">
        <v>132</v>
      </c>
      <c r="E227" s="133" t="s">
        <v>414</v>
      </c>
      <c r="F227" s="134" t="s">
        <v>415</v>
      </c>
      <c r="G227" s="135" t="s">
        <v>189</v>
      </c>
      <c r="H227" s="136">
        <v>1</v>
      </c>
      <c r="I227" s="137"/>
      <c r="J227" s="137">
        <f>ROUND(I227*H227,2)</f>
        <v>0</v>
      </c>
      <c r="K227" s="134" t="s">
        <v>134</v>
      </c>
      <c r="L227" s="31"/>
      <c r="M227" s="138" t="s">
        <v>3</v>
      </c>
      <c r="N227" s="139" t="s">
        <v>41</v>
      </c>
      <c r="O227" s="140">
        <v>12.03</v>
      </c>
      <c r="P227" s="140">
        <f>O227*H227</f>
        <v>12.03</v>
      </c>
      <c r="Q227" s="140">
        <v>0</v>
      </c>
      <c r="R227" s="140">
        <f>Q227*H227</f>
        <v>0</v>
      </c>
      <c r="S227" s="140">
        <v>0</v>
      </c>
      <c r="T227" s="141">
        <f>S227*H227</f>
        <v>0</v>
      </c>
      <c r="U227" s="296"/>
      <c r="V227" s="296"/>
      <c r="W227" s="296"/>
      <c r="X227" s="296"/>
      <c r="Y227" s="296"/>
      <c r="Z227" s="296"/>
      <c r="AA227" s="296"/>
      <c r="AB227" s="296"/>
      <c r="AC227" s="296"/>
      <c r="AD227" s="296"/>
      <c r="AE227" s="296"/>
      <c r="AR227" s="142" t="s">
        <v>234</v>
      </c>
      <c r="AT227" s="142" t="s">
        <v>132</v>
      </c>
      <c r="AU227" s="142" t="s">
        <v>77</v>
      </c>
      <c r="AY227" s="18" t="s">
        <v>130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8" t="s">
        <v>75</v>
      </c>
      <c r="BK227" s="143">
        <f>ROUND(I227*H227,2)</f>
        <v>0</v>
      </c>
      <c r="BL227" s="18" t="s">
        <v>234</v>
      </c>
      <c r="BM227" s="142" t="s">
        <v>416</v>
      </c>
    </row>
    <row r="228" spans="1:65" s="12" customFormat="1">
      <c r="B228" s="144"/>
      <c r="D228" s="145" t="s">
        <v>136</v>
      </c>
      <c r="E228" s="146" t="s">
        <v>3</v>
      </c>
      <c r="F228" s="147" t="s">
        <v>263</v>
      </c>
      <c r="H228" s="146" t="s">
        <v>3</v>
      </c>
      <c r="L228" s="144"/>
      <c r="M228" s="148"/>
      <c r="N228" s="149"/>
      <c r="O228" s="149"/>
      <c r="P228" s="149"/>
      <c r="Q228" s="149"/>
      <c r="R228" s="149"/>
      <c r="S228" s="149"/>
      <c r="T228" s="150"/>
      <c r="AT228" s="146" t="s">
        <v>136</v>
      </c>
      <c r="AU228" s="146" t="s">
        <v>77</v>
      </c>
      <c r="AV228" s="12" t="s">
        <v>75</v>
      </c>
      <c r="AW228" s="12" t="s">
        <v>30</v>
      </c>
      <c r="AX228" s="12" t="s">
        <v>70</v>
      </c>
      <c r="AY228" s="146" t="s">
        <v>130</v>
      </c>
    </row>
    <row r="229" spans="1:65" s="12" customFormat="1">
      <c r="B229" s="144"/>
      <c r="D229" s="145" t="s">
        <v>136</v>
      </c>
      <c r="E229" s="146" t="s">
        <v>3</v>
      </c>
      <c r="F229" s="147" t="s">
        <v>264</v>
      </c>
      <c r="H229" s="146" t="s">
        <v>3</v>
      </c>
      <c r="L229" s="144"/>
      <c r="M229" s="148"/>
      <c r="N229" s="149"/>
      <c r="O229" s="149"/>
      <c r="P229" s="149"/>
      <c r="Q229" s="149"/>
      <c r="R229" s="149"/>
      <c r="S229" s="149"/>
      <c r="T229" s="150"/>
      <c r="AT229" s="146" t="s">
        <v>136</v>
      </c>
      <c r="AU229" s="146" t="s">
        <v>77</v>
      </c>
      <c r="AV229" s="12" t="s">
        <v>75</v>
      </c>
      <c r="AW229" s="12" t="s">
        <v>30</v>
      </c>
      <c r="AX229" s="12" t="s">
        <v>70</v>
      </c>
      <c r="AY229" s="146" t="s">
        <v>130</v>
      </c>
    </row>
    <row r="230" spans="1:65" s="13" customFormat="1">
      <c r="B230" s="151"/>
      <c r="D230" s="145" t="s">
        <v>136</v>
      </c>
      <c r="E230" s="152" t="s">
        <v>3</v>
      </c>
      <c r="F230" s="153" t="s">
        <v>196</v>
      </c>
      <c r="H230" s="154">
        <v>1</v>
      </c>
      <c r="L230" s="151"/>
      <c r="M230" s="155"/>
      <c r="N230" s="156"/>
      <c r="O230" s="156"/>
      <c r="P230" s="156"/>
      <c r="Q230" s="156"/>
      <c r="R230" s="156"/>
      <c r="S230" s="156"/>
      <c r="T230" s="157"/>
      <c r="AT230" s="152" t="s">
        <v>136</v>
      </c>
      <c r="AU230" s="152" t="s">
        <v>77</v>
      </c>
      <c r="AV230" s="13" t="s">
        <v>77</v>
      </c>
      <c r="AW230" s="13" t="s">
        <v>30</v>
      </c>
      <c r="AX230" s="13" t="s">
        <v>70</v>
      </c>
      <c r="AY230" s="152" t="s">
        <v>130</v>
      </c>
    </row>
    <row r="231" spans="1:65" s="14" customFormat="1">
      <c r="B231" s="158"/>
      <c r="D231" s="145" t="s">
        <v>136</v>
      </c>
      <c r="E231" s="159" t="s">
        <v>3</v>
      </c>
      <c r="F231" s="160" t="s">
        <v>138</v>
      </c>
      <c r="H231" s="161">
        <v>1</v>
      </c>
      <c r="L231" s="158"/>
      <c r="M231" s="162"/>
      <c r="N231" s="163"/>
      <c r="O231" s="163"/>
      <c r="P231" s="163"/>
      <c r="Q231" s="163"/>
      <c r="R231" s="163"/>
      <c r="S231" s="163"/>
      <c r="T231" s="164"/>
      <c r="AT231" s="159" t="s">
        <v>136</v>
      </c>
      <c r="AU231" s="159" t="s">
        <v>77</v>
      </c>
      <c r="AV231" s="14" t="s">
        <v>135</v>
      </c>
      <c r="AW231" s="14" t="s">
        <v>30</v>
      </c>
      <c r="AX231" s="14" t="s">
        <v>75</v>
      </c>
      <c r="AY231" s="159" t="s">
        <v>130</v>
      </c>
    </row>
    <row r="232" spans="1:65" s="2" customFormat="1" ht="24">
      <c r="A232" s="296"/>
      <c r="B232" s="131"/>
      <c r="C232" s="132">
        <v>40</v>
      </c>
      <c r="D232" s="132" t="s">
        <v>132</v>
      </c>
      <c r="E232" s="133" t="s">
        <v>417</v>
      </c>
      <c r="F232" s="134" t="s">
        <v>418</v>
      </c>
      <c r="G232" s="135" t="s">
        <v>189</v>
      </c>
      <c r="H232" s="136">
        <v>1</v>
      </c>
      <c r="I232" s="137"/>
      <c r="J232" s="137">
        <f>ROUND(I232*H232,2)</f>
        <v>0</v>
      </c>
      <c r="K232" s="134" t="s">
        <v>134</v>
      </c>
      <c r="L232" s="31"/>
      <c r="M232" s="138" t="s">
        <v>3</v>
      </c>
      <c r="N232" s="139" t="s">
        <v>41</v>
      </c>
      <c r="O232" s="140">
        <v>6.02</v>
      </c>
      <c r="P232" s="140">
        <f>O232*H232</f>
        <v>6.02</v>
      </c>
      <c r="Q232" s="140">
        <v>0</v>
      </c>
      <c r="R232" s="140">
        <f>Q232*H232</f>
        <v>0</v>
      </c>
      <c r="S232" s="140">
        <v>0</v>
      </c>
      <c r="T232" s="141">
        <f>S232*H232</f>
        <v>0</v>
      </c>
      <c r="U232" s="296"/>
      <c r="V232" s="296"/>
      <c r="W232" s="296"/>
      <c r="X232" s="296"/>
      <c r="Y232" s="296"/>
      <c r="Z232" s="296"/>
      <c r="AA232" s="296"/>
      <c r="AB232" s="296"/>
      <c r="AC232" s="296"/>
      <c r="AD232" s="296"/>
      <c r="AE232" s="296"/>
      <c r="AR232" s="142" t="s">
        <v>234</v>
      </c>
      <c r="AT232" s="142" t="s">
        <v>132</v>
      </c>
      <c r="AU232" s="142" t="s">
        <v>77</v>
      </c>
      <c r="AY232" s="18" t="s">
        <v>130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8" t="s">
        <v>75</v>
      </c>
      <c r="BK232" s="143">
        <f>ROUND(I232*H232,2)</f>
        <v>0</v>
      </c>
      <c r="BL232" s="18" t="s">
        <v>234</v>
      </c>
      <c r="BM232" s="142" t="s">
        <v>419</v>
      </c>
    </row>
    <row r="233" spans="1:65" s="12" customFormat="1">
      <c r="B233" s="144"/>
      <c r="D233" s="145" t="s">
        <v>136</v>
      </c>
      <c r="E233" s="146" t="s">
        <v>3</v>
      </c>
      <c r="F233" s="147" t="s">
        <v>263</v>
      </c>
      <c r="H233" s="146" t="s">
        <v>3</v>
      </c>
      <c r="L233" s="144"/>
      <c r="M233" s="148"/>
      <c r="N233" s="149"/>
      <c r="O233" s="149"/>
      <c r="P233" s="149"/>
      <c r="Q233" s="149"/>
      <c r="R233" s="149"/>
      <c r="S233" s="149"/>
      <c r="T233" s="150"/>
      <c r="AT233" s="146" t="s">
        <v>136</v>
      </c>
      <c r="AU233" s="146" t="s">
        <v>77</v>
      </c>
      <c r="AV233" s="12" t="s">
        <v>75</v>
      </c>
      <c r="AW233" s="12" t="s">
        <v>30</v>
      </c>
      <c r="AX233" s="12" t="s">
        <v>70</v>
      </c>
      <c r="AY233" s="146" t="s">
        <v>130</v>
      </c>
    </row>
    <row r="234" spans="1:65" s="12" customFormat="1">
      <c r="B234" s="144"/>
      <c r="D234" s="145" t="s">
        <v>136</v>
      </c>
      <c r="E234" s="146" t="s">
        <v>3</v>
      </c>
      <c r="F234" s="147" t="s">
        <v>264</v>
      </c>
      <c r="H234" s="146" t="s">
        <v>3</v>
      </c>
      <c r="L234" s="144"/>
      <c r="M234" s="148"/>
      <c r="N234" s="149"/>
      <c r="O234" s="149"/>
      <c r="P234" s="149"/>
      <c r="Q234" s="149"/>
      <c r="R234" s="149"/>
      <c r="S234" s="149"/>
      <c r="T234" s="150"/>
      <c r="AT234" s="146" t="s">
        <v>136</v>
      </c>
      <c r="AU234" s="146" t="s">
        <v>77</v>
      </c>
      <c r="AV234" s="12" t="s">
        <v>75</v>
      </c>
      <c r="AW234" s="12" t="s">
        <v>30</v>
      </c>
      <c r="AX234" s="12" t="s">
        <v>70</v>
      </c>
      <c r="AY234" s="146" t="s">
        <v>130</v>
      </c>
    </row>
    <row r="235" spans="1:65" s="13" customFormat="1">
      <c r="B235" s="151"/>
      <c r="D235" s="145" t="s">
        <v>136</v>
      </c>
      <c r="E235" s="152" t="s">
        <v>3</v>
      </c>
      <c r="F235" s="153" t="s">
        <v>196</v>
      </c>
      <c r="H235" s="154">
        <v>1</v>
      </c>
      <c r="L235" s="151"/>
      <c r="M235" s="155"/>
      <c r="N235" s="156"/>
      <c r="O235" s="156"/>
      <c r="P235" s="156"/>
      <c r="Q235" s="156"/>
      <c r="R235" s="156"/>
      <c r="S235" s="156"/>
      <c r="T235" s="157"/>
      <c r="AT235" s="152" t="s">
        <v>136</v>
      </c>
      <c r="AU235" s="152" t="s">
        <v>77</v>
      </c>
      <c r="AV235" s="13" t="s">
        <v>77</v>
      </c>
      <c r="AW235" s="13" t="s">
        <v>30</v>
      </c>
      <c r="AX235" s="13" t="s">
        <v>70</v>
      </c>
      <c r="AY235" s="152" t="s">
        <v>130</v>
      </c>
    </row>
    <row r="236" spans="1:65" s="14" customFormat="1">
      <c r="B236" s="158"/>
      <c r="D236" s="145" t="s">
        <v>136</v>
      </c>
      <c r="E236" s="159" t="s">
        <v>3</v>
      </c>
      <c r="F236" s="160" t="s">
        <v>138</v>
      </c>
      <c r="H236" s="161">
        <v>1</v>
      </c>
      <c r="L236" s="158"/>
      <c r="M236" s="162"/>
      <c r="N236" s="163"/>
      <c r="O236" s="163"/>
      <c r="P236" s="163"/>
      <c r="Q236" s="163"/>
      <c r="R236" s="163"/>
      <c r="S236" s="163"/>
      <c r="T236" s="164"/>
      <c r="AT236" s="159" t="s">
        <v>136</v>
      </c>
      <c r="AU236" s="159" t="s">
        <v>77</v>
      </c>
      <c r="AV236" s="14" t="s">
        <v>135</v>
      </c>
      <c r="AW236" s="14" t="s">
        <v>30</v>
      </c>
      <c r="AX236" s="14" t="s">
        <v>75</v>
      </c>
      <c r="AY236" s="159" t="s">
        <v>130</v>
      </c>
    </row>
    <row r="237" spans="1:65" s="2" customFormat="1" ht="16.5" customHeight="1">
      <c r="A237" s="296"/>
      <c r="B237" s="131"/>
      <c r="C237" s="132">
        <v>41</v>
      </c>
      <c r="D237" s="132" t="s">
        <v>132</v>
      </c>
      <c r="E237" s="133" t="s">
        <v>420</v>
      </c>
      <c r="F237" s="134" t="s">
        <v>421</v>
      </c>
      <c r="G237" s="135" t="s">
        <v>177</v>
      </c>
      <c r="H237" s="136">
        <v>12.96</v>
      </c>
      <c r="I237" s="137"/>
      <c r="J237" s="137">
        <f>ROUND(I237*H237,2)</f>
        <v>0</v>
      </c>
      <c r="K237" s="134" t="s">
        <v>134</v>
      </c>
      <c r="L237" s="31"/>
      <c r="M237" s="138" t="s">
        <v>3</v>
      </c>
      <c r="N237" s="139" t="s">
        <v>41</v>
      </c>
      <c r="O237" s="140">
        <v>0.47699999999999998</v>
      </c>
      <c r="P237" s="140">
        <f>O237*H237</f>
        <v>6.1819199999999999</v>
      </c>
      <c r="Q237" s="140">
        <v>0</v>
      </c>
      <c r="R237" s="140">
        <f>Q237*H237</f>
        <v>0</v>
      </c>
      <c r="S237" s="140">
        <v>0</v>
      </c>
      <c r="T237" s="141">
        <f>S237*H237</f>
        <v>0</v>
      </c>
      <c r="U237" s="296"/>
      <c r="V237" s="296"/>
      <c r="W237" s="296"/>
      <c r="X237" s="296"/>
      <c r="Y237" s="296"/>
      <c r="Z237" s="296"/>
      <c r="AA237" s="296"/>
      <c r="AB237" s="296"/>
      <c r="AC237" s="296"/>
      <c r="AD237" s="296"/>
      <c r="AE237" s="296"/>
      <c r="AR237" s="142" t="s">
        <v>234</v>
      </c>
      <c r="AT237" s="142" t="s">
        <v>132</v>
      </c>
      <c r="AU237" s="142" t="s">
        <v>77</v>
      </c>
      <c r="AY237" s="18" t="s">
        <v>130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8" t="s">
        <v>75</v>
      </c>
      <c r="BK237" s="143">
        <f>ROUND(I237*H237,2)</f>
        <v>0</v>
      </c>
      <c r="BL237" s="18" t="s">
        <v>234</v>
      </c>
      <c r="BM237" s="142" t="s">
        <v>422</v>
      </c>
    </row>
    <row r="238" spans="1:65" s="12" customFormat="1">
      <c r="B238" s="144"/>
      <c r="D238" s="145" t="s">
        <v>136</v>
      </c>
      <c r="E238" s="146" t="s">
        <v>3</v>
      </c>
      <c r="F238" s="147" t="s">
        <v>263</v>
      </c>
      <c r="H238" s="146" t="s">
        <v>3</v>
      </c>
      <c r="L238" s="144"/>
      <c r="M238" s="148"/>
      <c r="N238" s="149"/>
      <c r="O238" s="149"/>
      <c r="P238" s="149"/>
      <c r="Q238" s="149"/>
      <c r="R238" s="149"/>
      <c r="S238" s="149"/>
      <c r="T238" s="150"/>
      <c r="AT238" s="146" t="s">
        <v>136</v>
      </c>
      <c r="AU238" s="146" t="s">
        <v>77</v>
      </c>
      <c r="AV238" s="12" t="s">
        <v>75</v>
      </c>
      <c r="AW238" s="12" t="s">
        <v>30</v>
      </c>
      <c r="AX238" s="12" t="s">
        <v>70</v>
      </c>
      <c r="AY238" s="146" t="s">
        <v>130</v>
      </c>
    </row>
    <row r="239" spans="1:65" s="12" customFormat="1">
      <c r="B239" s="144"/>
      <c r="D239" s="145" t="s">
        <v>136</v>
      </c>
      <c r="E239" s="146" t="s">
        <v>3</v>
      </c>
      <c r="F239" s="147" t="s">
        <v>264</v>
      </c>
      <c r="H239" s="146" t="s">
        <v>3</v>
      </c>
      <c r="L239" s="144"/>
      <c r="M239" s="148"/>
      <c r="N239" s="149"/>
      <c r="O239" s="149"/>
      <c r="P239" s="149"/>
      <c r="Q239" s="149"/>
      <c r="R239" s="149"/>
      <c r="S239" s="149"/>
      <c r="T239" s="150"/>
      <c r="AT239" s="146" t="s">
        <v>136</v>
      </c>
      <c r="AU239" s="146" t="s">
        <v>77</v>
      </c>
      <c r="AV239" s="12" t="s">
        <v>75</v>
      </c>
      <c r="AW239" s="12" t="s">
        <v>30</v>
      </c>
      <c r="AX239" s="12" t="s">
        <v>70</v>
      </c>
      <c r="AY239" s="146" t="s">
        <v>130</v>
      </c>
    </row>
    <row r="240" spans="1:65" s="12" customFormat="1">
      <c r="B240" s="144"/>
      <c r="D240" s="145" t="s">
        <v>136</v>
      </c>
      <c r="E240" s="146" t="s">
        <v>3</v>
      </c>
      <c r="F240" s="147" t="s">
        <v>265</v>
      </c>
      <c r="H240" s="146" t="s">
        <v>3</v>
      </c>
      <c r="L240" s="144"/>
      <c r="M240" s="148"/>
      <c r="N240" s="149"/>
      <c r="O240" s="149"/>
      <c r="P240" s="149"/>
      <c r="Q240" s="149"/>
      <c r="R240" s="149"/>
      <c r="S240" s="149"/>
      <c r="T240" s="150"/>
      <c r="AT240" s="146" t="s">
        <v>136</v>
      </c>
      <c r="AU240" s="146" t="s">
        <v>77</v>
      </c>
      <c r="AV240" s="12" t="s">
        <v>75</v>
      </c>
      <c r="AW240" s="12" t="s">
        <v>30</v>
      </c>
      <c r="AX240" s="12" t="s">
        <v>70</v>
      </c>
      <c r="AY240" s="146" t="s">
        <v>130</v>
      </c>
    </row>
    <row r="241" spans="1:65" s="13" customFormat="1">
      <c r="B241" s="151"/>
      <c r="D241" s="145" t="s">
        <v>136</v>
      </c>
      <c r="E241" s="152" t="s">
        <v>3</v>
      </c>
      <c r="F241" s="153" t="s">
        <v>423</v>
      </c>
      <c r="H241" s="154">
        <v>12.96</v>
      </c>
      <c r="L241" s="151"/>
      <c r="M241" s="155"/>
      <c r="N241" s="156"/>
      <c r="O241" s="156"/>
      <c r="P241" s="156"/>
      <c r="Q241" s="156"/>
      <c r="R241" s="156"/>
      <c r="S241" s="156"/>
      <c r="T241" s="157"/>
      <c r="AT241" s="152" t="s">
        <v>136</v>
      </c>
      <c r="AU241" s="152" t="s">
        <v>77</v>
      </c>
      <c r="AV241" s="13" t="s">
        <v>77</v>
      </c>
      <c r="AW241" s="13" t="s">
        <v>30</v>
      </c>
      <c r="AX241" s="13" t="s">
        <v>70</v>
      </c>
      <c r="AY241" s="152" t="s">
        <v>130</v>
      </c>
    </row>
    <row r="242" spans="1:65" s="14" customFormat="1">
      <c r="B242" s="158"/>
      <c r="D242" s="145" t="s">
        <v>136</v>
      </c>
      <c r="E242" s="159" t="s">
        <v>3</v>
      </c>
      <c r="F242" s="160" t="s">
        <v>138</v>
      </c>
      <c r="H242" s="161">
        <v>12.96</v>
      </c>
      <c r="L242" s="158"/>
      <c r="M242" s="162"/>
      <c r="N242" s="163"/>
      <c r="O242" s="163"/>
      <c r="P242" s="163"/>
      <c r="Q242" s="163"/>
      <c r="R242" s="163"/>
      <c r="S242" s="163"/>
      <c r="T242" s="164"/>
      <c r="AT242" s="159" t="s">
        <v>136</v>
      </c>
      <c r="AU242" s="159" t="s">
        <v>77</v>
      </c>
      <c r="AV242" s="14" t="s">
        <v>135</v>
      </c>
      <c r="AW242" s="14" t="s">
        <v>30</v>
      </c>
      <c r="AX242" s="14" t="s">
        <v>75</v>
      </c>
      <c r="AY242" s="159" t="s">
        <v>130</v>
      </c>
    </row>
    <row r="243" spans="1:65" s="2" customFormat="1" ht="16.5" customHeight="1">
      <c r="A243" s="296"/>
      <c r="B243" s="131"/>
      <c r="C243" s="132">
        <v>42</v>
      </c>
      <c r="D243" s="132" t="s">
        <v>132</v>
      </c>
      <c r="E243" s="133" t="s">
        <v>424</v>
      </c>
      <c r="F243" s="134" t="s">
        <v>425</v>
      </c>
      <c r="G243" s="135" t="s">
        <v>133</v>
      </c>
      <c r="H243" s="136">
        <v>43.2</v>
      </c>
      <c r="I243" s="137"/>
      <c r="J243" s="137">
        <f>ROUND(I243*H243,2)</f>
        <v>0</v>
      </c>
      <c r="K243" s="134" t="s">
        <v>134</v>
      </c>
      <c r="L243" s="31"/>
      <c r="M243" s="138" t="s">
        <v>3</v>
      </c>
      <c r="N243" s="139" t="s">
        <v>41</v>
      </c>
      <c r="O243" s="140">
        <v>0.35799999999999998</v>
      </c>
      <c r="P243" s="140">
        <f>O243*H243</f>
        <v>15.4656</v>
      </c>
      <c r="Q243" s="140">
        <v>1.16E-3</v>
      </c>
      <c r="R243" s="140">
        <f>Q243*H243</f>
        <v>5.0112000000000004E-2</v>
      </c>
      <c r="S243" s="140">
        <v>0</v>
      </c>
      <c r="T243" s="141">
        <f>S243*H243</f>
        <v>0</v>
      </c>
      <c r="U243" s="296"/>
      <c r="V243" s="296"/>
      <c r="W243" s="296"/>
      <c r="X243" s="296"/>
      <c r="Y243" s="296"/>
      <c r="Z243" s="296"/>
      <c r="AA243" s="296"/>
      <c r="AB243" s="296"/>
      <c r="AC243" s="296"/>
      <c r="AD243" s="296"/>
      <c r="AE243" s="296"/>
      <c r="AR243" s="142" t="s">
        <v>234</v>
      </c>
      <c r="AT243" s="142" t="s">
        <v>132</v>
      </c>
      <c r="AU243" s="142" t="s">
        <v>77</v>
      </c>
      <c r="AY243" s="18" t="s">
        <v>130</v>
      </c>
      <c r="BE243" s="143">
        <f>IF(N243="základní",J243,0)</f>
        <v>0</v>
      </c>
      <c r="BF243" s="143">
        <f>IF(N243="snížená",J243,0)</f>
        <v>0</v>
      </c>
      <c r="BG243" s="143">
        <f>IF(N243="zákl. přenesená",J243,0)</f>
        <v>0</v>
      </c>
      <c r="BH243" s="143">
        <f>IF(N243="sníž. přenesená",J243,0)</f>
        <v>0</v>
      </c>
      <c r="BI243" s="143">
        <f>IF(N243="nulová",J243,0)</f>
        <v>0</v>
      </c>
      <c r="BJ243" s="18" t="s">
        <v>75</v>
      </c>
      <c r="BK243" s="143">
        <f>ROUND(I243*H243,2)</f>
        <v>0</v>
      </c>
      <c r="BL243" s="18" t="s">
        <v>234</v>
      </c>
      <c r="BM243" s="142" t="s">
        <v>426</v>
      </c>
    </row>
    <row r="244" spans="1:65" s="12" customFormat="1">
      <c r="B244" s="144"/>
      <c r="D244" s="145" t="s">
        <v>136</v>
      </c>
      <c r="E244" s="146" t="s">
        <v>3</v>
      </c>
      <c r="F244" s="147" t="s">
        <v>263</v>
      </c>
      <c r="H244" s="146" t="s">
        <v>3</v>
      </c>
      <c r="L244" s="144"/>
      <c r="M244" s="148"/>
      <c r="N244" s="149"/>
      <c r="O244" s="149"/>
      <c r="P244" s="149"/>
      <c r="Q244" s="149"/>
      <c r="R244" s="149"/>
      <c r="S244" s="149"/>
      <c r="T244" s="150"/>
      <c r="AT244" s="146" t="s">
        <v>136</v>
      </c>
      <c r="AU244" s="146" t="s">
        <v>77</v>
      </c>
      <c r="AV244" s="12" t="s">
        <v>75</v>
      </c>
      <c r="AW244" s="12" t="s">
        <v>30</v>
      </c>
      <c r="AX244" s="12" t="s">
        <v>70</v>
      </c>
      <c r="AY244" s="146" t="s">
        <v>130</v>
      </c>
    </row>
    <row r="245" spans="1:65" s="12" customFormat="1">
      <c r="B245" s="144"/>
      <c r="D245" s="145" t="s">
        <v>136</v>
      </c>
      <c r="E245" s="146" t="s">
        <v>3</v>
      </c>
      <c r="F245" s="147" t="s">
        <v>264</v>
      </c>
      <c r="H245" s="146" t="s">
        <v>3</v>
      </c>
      <c r="L245" s="144"/>
      <c r="M245" s="148"/>
      <c r="N245" s="149"/>
      <c r="O245" s="149"/>
      <c r="P245" s="149"/>
      <c r="Q245" s="149"/>
      <c r="R245" s="149"/>
      <c r="S245" s="149"/>
      <c r="T245" s="150"/>
      <c r="AT245" s="146" t="s">
        <v>136</v>
      </c>
      <c r="AU245" s="146" t="s">
        <v>77</v>
      </c>
      <c r="AV245" s="12" t="s">
        <v>75</v>
      </c>
      <c r="AW245" s="12" t="s">
        <v>30</v>
      </c>
      <c r="AX245" s="12" t="s">
        <v>70</v>
      </c>
      <c r="AY245" s="146" t="s">
        <v>130</v>
      </c>
    </row>
    <row r="246" spans="1:65" s="12" customFormat="1">
      <c r="B246" s="144"/>
      <c r="D246" s="145" t="s">
        <v>136</v>
      </c>
      <c r="E246" s="146" t="s">
        <v>3</v>
      </c>
      <c r="F246" s="147" t="s">
        <v>265</v>
      </c>
      <c r="H246" s="146" t="s">
        <v>3</v>
      </c>
      <c r="L246" s="144"/>
      <c r="M246" s="148"/>
      <c r="N246" s="149"/>
      <c r="O246" s="149"/>
      <c r="P246" s="149"/>
      <c r="Q246" s="149"/>
      <c r="R246" s="149"/>
      <c r="S246" s="149"/>
      <c r="T246" s="150"/>
      <c r="AT246" s="146" t="s">
        <v>136</v>
      </c>
      <c r="AU246" s="146" t="s">
        <v>77</v>
      </c>
      <c r="AV246" s="12" t="s">
        <v>75</v>
      </c>
      <c r="AW246" s="12" t="s">
        <v>30</v>
      </c>
      <c r="AX246" s="12" t="s">
        <v>70</v>
      </c>
      <c r="AY246" s="146" t="s">
        <v>130</v>
      </c>
    </row>
    <row r="247" spans="1:65" s="13" customFormat="1">
      <c r="B247" s="151"/>
      <c r="D247" s="145" t="s">
        <v>136</v>
      </c>
      <c r="E247" s="152" t="s">
        <v>3</v>
      </c>
      <c r="F247" s="153" t="s">
        <v>427</v>
      </c>
      <c r="H247" s="154">
        <v>43.2</v>
      </c>
      <c r="L247" s="151"/>
      <c r="M247" s="155"/>
      <c r="N247" s="156"/>
      <c r="O247" s="156"/>
      <c r="P247" s="156"/>
      <c r="Q247" s="156"/>
      <c r="R247" s="156"/>
      <c r="S247" s="156"/>
      <c r="T247" s="157"/>
      <c r="AT247" s="152" t="s">
        <v>136</v>
      </c>
      <c r="AU247" s="152" t="s">
        <v>77</v>
      </c>
      <c r="AV247" s="13" t="s">
        <v>77</v>
      </c>
      <c r="AW247" s="13" t="s">
        <v>30</v>
      </c>
      <c r="AX247" s="13" t="s">
        <v>70</v>
      </c>
      <c r="AY247" s="152" t="s">
        <v>130</v>
      </c>
    </row>
    <row r="248" spans="1:65" s="14" customFormat="1">
      <c r="B248" s="158"/>
      <c r="D248" s="145" t="s">
        <v>136</v>
      </c>
      <c r="E248" s="159" t="s">
        <v>3</v>
      </c>
      <c r="F248" s="160" t="s">
        <v>138</v>
      </c>
      <c r="H248" s="161">
        <v>43.2</v>
      </c>
      <c r="L248" s="158"/>
      <c r="M248" s="162"/>
      <c r="N248" s="163"/>
      <c r="O248" s="163"/>
      <c r="P248" s="163"/>
      <c r="Q248" s="163"/>
      <c r="R248" s="163"/>
      <c r="S248" s="163"/>
      <c r="T248" s="164"/>
      <c r="AT248" s="159" t="s">
        <v>136</v>
      </c>
      <c r="AU248" s="159" t="s">
        <v>77</v>
      </c>
      <c r="AV248" s="14" t="s">
        <v>135</v>
      </c>
      <c r="AW248" s="14" t="s">
        <v>30</v>
      </c>
      <c r="AX248" s="14" t="s">
        <v>75</v>
      </c>
      <c r="AY248" s="159" t="s">
        <v>130</v>
      </c>
    </row>
    <row r="249" spans="1:65" s="2" customFormat="1" ht="16.5" customHeight="1">
      <c r="A249" s="296"/>
      <c r="B249" s="131"/>
      <c r="C249" s="132">
        <v>43</v>
      </c>
      <c r="D249" s="132" t="s">
        <v>132</v>
      </c>
      <c r="E249" s="133" t="s">
        <v>428</v>
      </c>
      <c r="F249" s="134" t="s">
        <v>429</v>
      </c>
      <c r="G249" s="135" t="s">
        <v>133</v>
      </c>
      <c r="H249" s="136">
        <v>43.2</v>
      </c>
      <c r="I249" s="137"/>
      <c r="J249" s="137">
        <f>ROUND(I249*H249,2)</f>
        <v>0</v>
      </c>
      <c r="K249" s="134" t="s">
        <v>134</v>
      </c>
      <c r="L249" s="31"/>
      <c r="M249" s="138" t="s">
        <v>3</v>
      </c>
      <c r="N249" s="139" t="s">
        <v>41</v>
      </c>
      <c r="O249" s="140">
        <v>0.20100000000000001</v>
      </c>
      <c r="P249" s="140">
        <f>O249*H249</f>
        <v>8.6832000000000011</v>
      </c>
      <c r="Q249" s="140">
        <v>0</v>
      </c>
      <c r="R249" s="140">
        <f>Q249*H249</f>
        <v>0</v>
      </c>
      <c r="S249" s="140">
        <v>0</v>
      </c>
      <c r="T249" s="141">
        <f>S249*H249</f>
        <v>0</v>
      </c>
      <c r="U249" s="296"/>
      <c r="V249" s="296"/>
      <c r="W249" s="296"/>
      <c r="X249" s="296"/>
      <c r="Y249" s="296"/>
      <c r="Z249" s="296"/>
      <c r="AA249" s="296"/>
      <c r="AB249" s="296"/>
      <c r="AC249" s="296"/>
      <c r="AD249" s="296"/>
      <c r="AE249" s="296"/>
      <c r="AR249" s="142" t="s">
        <v>234</v>
      </c>
      <c r="AT249" s="142" t="s">
        <v>132</v>
      </c>
      <c r="AU249" s="142" t="s">
        <v>77</v>
      </c>
      <c r="AY249" s="18" t="s">
        <v>130</v>
      </c>
      <c r="BE249" s="143">
        <f>IF(N249="základní",J249,0)</f>
        <v>0</v>
      </c>
      <c r="BF249" s="143">
        <f>IF(N249="snížená",J249,0)</f>
        <v>0</v>
      </c>
      <c r="BG249" s="143">
        <f>IF(N249="zákl. přenesená",J249,0)</f>
        <v>0</v>
      </c>
      <c r="BH249" s="143">
        <f>IF(N249="sníž. přenesená",J249,0)</f>
        <v>0</v>
      </c>
      <c r="BI249" s="143">
        <f>IF(N249="nulová",J249,0)</f>
        <v>0</v>
      </c>
      <c r="BJ249" s="18" t="s">
        <v>75</v>
      </c>
      <c r="BK249" s="143">
        <f>ROUND(I249*H249,2)</f>
        <v>0</v>
      </c>
      <c r="BL249" s="18" t="s">
        <v>234</v>
      </c>
      <c r="BM249" s="142" t="s">
        <v>430</v>
      </c>
    </row>
    <row r="250" spans="1:65" s="12" customFormat="1">
      <c r="B250" s="144"/>
      <c r="D250" s="145" t="s">
        <v>136</v>
      </c>
      <c r="E250" s="146" t="s">
        <v>3</v>
      </c>
      <c r="F250" s="147" t="s">
        <v>431</v>
      </c>
      <c r="H250" s="146" t="s">
        <v>3</v>
      </c>
      <c r="L250" s="144"/>
      <c r="M250" s="148"/>
      <c r="N250" s="149"/>
      <c r="O250" s="149"/>
      <c r="P250" s="149"/>
      <c r="Q250" s="149"/>
      <c r="R250" s="149"/>
      <c r="S250" s="149"/>
      <c r="T250" s="150"/>
      <c r="AT250" s="146" t="s">
        <v>136</v>
      </c>
      <c r="AU250" s="146" t="s">
        <v>77</v>
      </c>
      <c r="AV250" s="12" t="s">
        <v>75</v>
      </c>
      <c r="AW250" s="12" t="s">
        <v>30</v>
      </c>
      <c r="AX250" s="12" t="s">
        <v>70</v>
      </c>
      <c r="AY250" s="146" t="s">
        <v>130</v>
      </c>
    </row>
    <row r="251" spans="1:65" s="13" customFormat="1">
      <c r="B251" s="151"/>
      <c r="D251" s="145" t="s">
        <v>136</v>
      </c>
      <c r="E251" s="152" t="s">
        <v>3</v>
      </c>
      <c r="F251" s="153" t="s">
        <v>432</v>
      </c>
      <c r="H251" s="154">
        <v>43.2</v>
      </c>
      <c r="L251" s="151"/>
      <c r="M251" s="155"/>
      <c r="N251" s="156"/>
      <c r="O251" s="156"/>
      <c r="P251" s="156"/>
      <c r="Q251" s="156"/>
      <c r="R251" s="156"/>
      <c r="S251" s="156"/>
      <c r="T251" s="157"/>
      <c r="AT251" s="152" t="s">
        <v>136</v>
      </c>
      <c r="AU251" s="152" t="s">
        <v>77</v>
      </c>
      <c r="AV251" s="13" t="s">
        <v>77</v>
      </c>
      <c r="AW251" s="13" t="s">
        <v>30</v>
      </c>
      <c r="AX251" s="13" t="s">
        <v>75</v>
      </c>
      <c r="AY251" s="152" t="s">
        <v>130</v>
      </c>
    </row>
    <row r="252" spans="1:65" s="2" customFormat="1" ht="21.75" customHeight="1">
      <c r="A252" s="296"/>
      <c r="B252" s="131"/>
      <c r="C252" s="132">
        <v>44</v>
      </c>
      <c r="D252" s="132" t="s">
        <v>132</v>
      </c>
      <c r="E252" s="133" t="s">
        <v>433</v>
      </c>
      <c r="F252" s="134" t="s">
        <v>434</v>
      </c>
      <c r="G252" s="135" t="s">
        <v>167</v>
      </c>
      <c r="H252" s="136">
        <v>222</v>
      </c>
      <c r="I252" s="137"/>
      <c r="J252" s="137">
        <f>ROUND(I252*H252,2)</f>
        <v>0</v>
      </c>
      <c r="K252" s="134" t="s">
        <v>134</v>
      </c>
      <c r="L252" s="31"/>
      <c r="M252" s="138" t="s">
        <v>3</v>
      </c>
      <c r="N252" s="139" t="s">
        <v>41</v>
      </c>
      <c r="O252" s="140">
        <v>5.8999999999999997E-2</v>
      </c>
      <c r="P252" s="140">
        <f>O252*H252</f>
        <v>13.097999999999999</v>
      </c>
      <c r="Q252" s="140">
        <v>0</v>
      </c>
      <c r="R252" s="140">
        <f>Q252*H252</f>
        <v>0</v>
      </c>
      <c r="S252" s="140">
        <v>0</v>
      </c>
      <c r="T252" s="141">
        <f>S252*H252</f>
        <v>0</v>
      </c>
      <c r="U252" s="296"/>
      <c r="V252" s="296"/>
      <c r="W252" s="296"/>
      <c r="X252" s="296"/>
      <c r="Y252" s="296"/>
      <c r="Z252" s="296"/>
      <c r="AA252" s="296"/>
      <c r="AB252" s="296"/>
      <c r="AC252" s="296"/>
      <c r="AD252" s="296"/>
      <c r="AE252" s="296"/>
      <c r="AR252" s="142" t="s">
        <v>234</v>
      </c>
      <c r="AT252" s="142" t="s">
        <v>132</v>
      </c>
      <c r="AU252" s="142" t="s">
        <v>77</v>
      </c>
      <c r="AY252" s="18" t="s">
        <v>130</v>
      </c>
      <c r="BE252" s="143">
        <f>IF(N252="základní",J252,0)</f>
        <v>0</v>
      </c>
      <c r="BF252" s="143">
        <f>IF(N252="snížená",J252,0)</f>
        <v>0</v>
      </c>
      <c r="BG252" s="143">
        <f>IF(N252="zákl. přenesená",J252,0)</f>
        <v>0</v>
      </c>
      <c r="BH252" s="143">
        <f>IF(N252="sníž. přenesená",J252,0)</f>
        <v>0</v>
      </c>
      <c r="BI252" s="143">
        <f>IF(N252="nulová",J252,0)</f>
        <v>0</v>
      </c>
      <c r="BJ252" s="18" t="s">
        <v>75</v>
      </c>
      <c r="BK252" s="143">
        <f>ROUND(I252*H252,2)</f>
        <v>0</v>
      </c>
      <c r="BL252" s="18" t="s">
        <v>234</v>
      </c>
      <c r="BM252" s="142" t="s">
        <v>435</v>
      </c>
    </row>
    <row r="253" spans="1:65" s="12" customFormat="1">
      <c r="B253" s="144"/>
      <c r="D253" s="145" t="s">
        <v>136</v>
      </c>
      <c r="E253" s="146" t="s">
        <v>3</v>
      </c>
      <c r="F253" s="147" t="s">
        <v>263</v>
      </c>
      <c r="H253" s="146" t="s">
        <v>3</v>
      </c>
      <c r="L253" s="144"/>
      <c r="M253" s="148"/>
      <c r="N253" s="149"/>
      <c r="O253" s="149"/>
      <c r="P253" s="149"/>
      <c r="Q253" s="149"/>
      <c r="R253" s="149"/>
      <c r="S253" s="149"/>
      <c r="T253" s="150"/>
      <c r="AT253" s="146" t="s">
        <v>136</v>
      </c>
      <c r="AU253" s="146" t="s">
        <v>77</v>
      </c>
      <c r="AV253" s="12" t="s">
        <v>75</v>
      </c>
      <c r="AW253" s="12" t="s">
        <v>30</v>
      </c>
      <c r="AX253" s="12" t="s">
        <v>70</v>
      </c>
      <c r="AY253" s="146" t="s">
        <v>130</v>
      </c>
    </row>
    <row r="254" spans="1:65" s="12" customFormat="1">
      <c r="B254" s="144"/>
      <c r="D254" s="145" t="s">
        <v>136</v>
      </c>
      <c r="E254" s="146" t="s">
        <v>3</v>
      </c>
      <c r="F254" s="147" t="s">
        <v>264</v>
      </c>
      <c r="H254" s="146" t="s">
        <v>3</v>
      </c>
      <c r="L254" s="144"/>
      <c r="M254" s="148"/>
      <c r="N254" s="149"/>
      <c r="O254" s="149"/>
      <c r="P254" s="149"/>
      <c r="Q254" s="149"/>
      <c r="R254" s="149"/>
      <c r="S254" s="149"/>
      <c r="T254" s="150"/>
      <c r="AT254" s="146" t="s">
        <v>136</v>
      </c>
      <c r="AU254" s="146" t="s">
        <v>77</v>
      </c>
      <c r="AV254" s="12" t="s">
        <v>75</v>
      </c>
      <c r="AW254" s="12" t="s">
        <v>30</v>
      </c>
      <c r="AX254" s="12" t="s">
        <v>70</v>
      </c>
      <c r="AY254" s="146" t="s">
        <v>130</v>
      </c>
    </row>
    <row r="255" spans="1:65" s="13" customFormat="1">
      <c r="B255" s="151"/>
      <c r="D255" s="145" t="s">
        <v>136</v>
      </c>
      <c r="E255" s="152" t="s">
        <v>3</v>
      </c>
      <c r="F255" s="153" t="s">
        <v>358</v>
      </c>
      <c r="H255" s="154">
        <v>222</v>
      </c>
      <c r="L255" s="151"/>
      <c r="M255" s="155"/>
      <c r="N255" s="156"/>
      <c r="O255" s="156"/>
      <c r="P255" s="156"/>
      <c r="Q255" s="156"/>
      <c r="R255" s="156"/>
      <c r="S255" s="156"/>
      <c r="T255" s="157"/>
      <c r="AT255" s="152" t="s">
        <v>136</v>
      </c>
      <c r="AU255" s="152" t="s">
        <v>77</v>
      </c>
      <c r="AV255" s="13" t="s">
        <v>77</v>
      </c>
      <c r="AW255" s="13" t="s">
        <v>30</v>
      </c>
      <c r="AX255" s="13" t="s">
        <v>70</v>
      </c>
      <c r="AY255" s="152" t="s">
        <v>130</v>
      </c>
    </row>
    <row r="256" spans="1:65" s="14" customFormat="1">
      <c r="B256" s="158"/>
      <c r="D256" s="145" t="s">
        <v>136</v>
      </c>
      <c r="E256" s="159" t="s">
        <v>3</v>
      </c>
      <c r="F256" s="160" t="s">
        <v>138</v>
      </c>
      <c r="H256" s="161">
        <v>222</v>
      </c>
      <c r="L256" s="158"/>
      <c r="M256" s="162"/>
      <c r="N256" s="163"/>
      <c r="O256" s="163"/>
      <c r="P256" s="163"/>
      <c r="Q256" s="163"/>
      <c r="R256" s="163"/>
      <c r="S256" s="163"/>
      <c r="T256" s="164"/>
      <c r="AT256" s="159" t="s">
        <v>136</v>
      </c>
      <c r="AU256" s="159" t="s">
        <v>77</v>
      </c>
      <c r="AV256" s="14" t="s">
        <v>135</v>
      </c>
      <c r="AW256" s="14" t="s">
        <v>30</v>
      </c>
      <c r="AX256" s="14" t="s">
        <v>75</v>
      </c>
      <c r="AY256" s="159" t="s">
        <v>130</v>
      </c>
    </row>
    <row r="257" spans="1:65" s="2" customFormat="1" ht="24">
      <c r="A257" s="296"/>
      <c r="B257" s="131"/>
      <c r="C257" s="132">
        <v>45</v>
      </c>
      <c r="D257" s="132" t="s">
        <v>132</v>
      </c>
      <c r="E257" s="133" t="s">
        <v>436</v>
      </c>
      <c r="F257" s="134" t="s">
        <v>437</v>
      </c>
      <c r="G257" s="135" t="s">
        <v>167</v>
      </c>
      <c r="H257" s="136">
        <v>44</v>
      </c>
      <c r="I257" s="137"/>
      <c r="J257" s="137">
        <f>ROUND(I257*H257,2)</f>
        <v>0</v>
      </c>
      <c r="K257" s="134" t="s">
        <v>134</v>
      </c>
      <c r="L257" s="31"/>
      <c r="M257" s="138" t="s">
        <v>3</v>
      </c>
      <c r="N257" s="139" t="s">
        <v>41</v>
      </c>
      <c r="O257" s="140">
        <v>6.5000000000000002E-2</v>
      </c>
      <c r="P257" s="140">
        <f>O257*H257</f>
        <v>2.8600000000000003</v>
      </c>
      <c r="Q257" s="140">
        <v>0</v>
      </c>
      <c r="R257" s="140">
        <f>Q257*H257</f>
        <v>0</v>
      </c>
      <c r="S257" s="140">
        <v>0</v>
      </c>
      <c r="T257" s="141">
        <f>S257*H257</f>
        <v>0</v>
      </c>
      <c r="U257" s="296"/>
      <c r="V257" s="296"/>
      <c r="W257" s="296"/>
      <c r="X257" s="296"/>
      <c r="Y257" s="296"/>
      <c r="Z257" s="296"/>
      <c r="AA257" s="296"/>
      <c r="AB257" s="296"/>
      <c r="AC257" s="296"/>
      <c r="AD257" s="296"/>
      <c r="AE257" s="296"/>
      <c r="AR257" s="142" t="s">
        <v>234</v>
      </c>
      <c r="AT257" s="142" t="s">
        <v>132</v>
      </c>
      <c r="AU257" s="142" t="s">
        <v>77</v>
      </c>
      <c r="AY257" s="18" t="s">
        <v>130</v>
      </c>
      <c r="BE257" s="143">
        <f>IF(N257="základní",J257,0)</f>
        <v>0</v>
      </c>
      <c r="BF257" s="143">
        <f>IF(N257="snížená",J257,0)</f>
        <v>0</v>
      </c>
      <c r="BG257" s="143">
        <f>IF(N257="zákl. přenesená",J257,0)</f>
        <v>0</v>
      </c>
      <c r="BH257" s="143">
        <f>IF(N257="sníž. přenesená",J257,0)</f>
        <v>0</v>
      </c>
      <c r="BI257" s="143">
        <f>IF(N257="nulová",J257,0)</f>
        <v>0</v>
      </c>
      <c r="BJ257" s="18" t="s">
        <v>75</v>
      </c>
      <c r="BK257" s="143">
        <f>ROUND(I257*H257,2)</f>
        <v>0</v>
      </c>
      <c r="BL257" s="18" t="s">
        <v>234</v>
      </c>
      <c r="BM257" s="142" t="s">
        <v>438</v>
      </c>
    </row>
    <row r="258" spans="1:65" s="12" customFormat="1">
      <c r="B258" s="144"/>
      <c r="D258" s="145" t="s">
        <v>136</v>
      </c>
      <c r="E258" s="146" t="s">
        <v>3</v>
      </c>
      <c r="F258" s="147" t="s">
        <v>263</v>
      </c>
      <c r="H258" s="146" t="s">
        <v>3</v>
      </c>
      <c r="L258" s="144"/>
      <c r="M258" s="148"/>
      <c r="N258" s="149"/>
      <c r="O258" s="149"/>
      <c r="P258" s="149"/>
      <c r="Q258" s="149"/>
      <c r="R258" s="149"/>
      <c r="S258" s="149"/>
      <c r="T258" s="150"/>
      <c r="AT258" s="146" t="s">
        <v>136</v>
      </c>
      <c r="AU258" s="146" t="s">
        <v>77</v>
      </c>
      <c r="AV258" s="12" t="s">
        <v>75</v>
      </c>
      <c r="AW258" s="12" t="s">
        <v>30</v>
      </c>
      <c r="AX258" s="12" t="s">
        <v>70</v>
      </c>
      <c r="AY258" s="146" t="s">
        <v>130</v>
      </c>
    </row>
    <row r="259" spans="1:65" s="12" customFormat="1">
      <c r="B259" s="144"/>
      <c r="D259" s="145" t="s">
        <v>136</v>
      </c>
      <c r="E259" s="146" t="s">
        <v>3</v>
      </c>
      <c r="F259" s="147" t="s">
        <v>264</v>
      </c>
      <c r="H259" s="146" t="s">
        <v>3</v>
      </c>
      <c r="L259" s="144"/>
      <c r="M259" s="148"/>
      <c r="N259" s="149"/>
      <c r="O259" s="149"/>
      <c r="P259" s="149"/>
      <c r="Q259" s="149"/>
      <c r="R259" s="149"/>
      <c r="S259" s="149"/>
      <c r="T259" s="150"/>
      <c r="AT259" s="146" t="s">
        <v>136</v>
      </c>
      <c r="AU259" s="146" t="s">
        <v>77</v>
      </c>
      <c r="AV259" s="12" t="s">
        <v>75</v>
      </c>
      <c r="AW259" s="12" t="s">
        <v>30</v>
      </c>
      <c r="AX259" s="12" t="s">
        <v>70</v>
      </c>
      <c r="AY259" s="146" t="s">
        <v>130</v>
      </c>
    </row>
    <row r="260" spans="1:65" s="13" customFormat="1">
      <c r="B260" s="151"/>
      <c r="D260" s="145" t="s">
        <v>136</v>
      </c>
      <c r="E260" s="152" t="s">
        <v>3</v>
      </c>
      <c r="F260" s="153" t="s">
        <v>362</v>
      </c>
      <c r="H260" s="154">
        <v>44</v>
      </c>
      <c r="L260" s="151"/>
      <c r="M260" s="155"/>
      <c r="N260" s="156"/>
      <c r="O260" s="156"/>
      <c r="P260" s="156"/>
      <c r="Q260" s="156"/>
      <c r="R260" s="156"/>
      <c r="S260" s="156"/>
      <c r="T260" s="157"/>
      <c r="AT260" s="152" t="s">
        <v>136</v>
      </c>
      <c r="AU260" s="152" t="s">
        <v>77</v>
      </c>
      <c r="AV260" s="13" t="s">
        <v>77</v>
      </c>
      <c r="AW260" s="13" t="s">
        <v>30</v>
      </c>
      <c r="AX260" s="13" t="s">
        <v>70</v>
      </c>
      <c r="AY260" s="152" t="s">
        <v>130</v>
      </c>
    </row>
    <row r="261" spans="1:65" s="14" customFormat="1">
      <c r="B261" s="158"/>
      <c r="D261" s="145" t="s">
        <v>136</v>
      </c>
      <c r="E261" s="159" t="s">
        <v>3</v>
      </c>
      <c r="F261" s="160" t="s">
        <v>138</v>
      </c>
      <c r="H261" s="161">
        <v>44</v>
      </c>
      <c r="L261" s="158"/>
      <c r="M261" s="162"/>
      <c r="N261" s="163"/>
      <c r="O261" s="163"/>
      <c r="P261" s="163"/>
      <c r="Q261" s="163"/>
      <c r="R261" s="163"/>
      <c r="S261" s="163"/>
      <c r="T261" s="164"/>
      <c r="AT261" s="159" t="s">
        <v>136</v>
      </c>
      <c r="AU261" s="159" t="s">
        <v>77</v>
      </c>
      <c r="AV261" s="14" t="s">
        <v>135</v>
      </c>
      <c r="AW261" s="14" t="s">
        <v>30</v>
      </c>
      <c r="AX261" s="14" t="s">
        <v>75</v>
      </c>
      <c r="AY261" s="159" t="s">
        <v>130</v>
      </c>
    </row>
    <row r="262" spans="1:65" s="2" customFormat="1" ht="21.75" customHeight="1">
      <c r="A262" s="296"/>
      <c r="B262" s="131"/>
      <c r="C262" s="132">
        <v>46</v>
      </c>
      <c r="D262" s="132" t="s">
        <v>132</v>
      </c>
      <c r="E262" s="133" t="s">
        <v>439</v>
      </c>
      <c r="F262" s="134" t="s">
        <v>440</v>
      </c>
      <c r="G262" s="135" t="s">
        <v>167</v>
      </c>
      <c r="H262" s="136">
        <v>266</v>
      </c>
      <c r="I262" s="137"/>
      <c r="J262" s="137">
        <f>ROUND(I262*H262,2)</f>
        <v>0</v>
      </c>
      <c r="K262" s="134" t="s">
        <v>134</v>
      </c>
      <c r="L262" s="31"/>
      <c r="M262" s="138" t="s">
        <v>3</v>
      </c>
      <c r="N262" s="139" t="s">
        <v>41</v>
      </c>
      <c r="O262" s="140">
        <v>2.1999999999999999E-2</v>
      </c>
      <c r="P262" s="140">
        <f>O262*H262</f>
        <v>5.8519999999999994</v>
      </c>
      <c r="Q262" s="140">
        <v>6.0000000000000002E-5</v>
      </c>
      <c r="R262" s="140">
        <f>Q262*H262</f>
        <v>1.5960000000000002E-2</v>
      </c>
      <c r="S262" s="140">
        <v>0</v>
      </c>
      <c r="T262" s="141">
        <f>S262*H262</f>
        <v>0</v>
      </c>
      <c r="U262" s="296"/>
      <c r="V262" s="296"/>
      <c r="W262" s="296"/>
      <c r="X262" s="296"/>
      <c r="Y262" s="296"/>
      <c r="Z262" s="296"/>
      <c r="AA262" s="296"/>
      <c r="AB262" s="296"/>
      <c r="AC262" s="296"/>
      <c r="AD262" s="296"/>
      <c r="AE262" s="296"/>
      <c r="AR262" s="142" t="s">
        <v>234</v>
      </c>
      <c r="AT262" s="142" t="s">
        <v>132</v>
      </c>
      <c r="AU262" s="142" t="s">
        <v>77</v>
      </c>
      <c r="AY262" s="18" t="s">
        <v>130</v>
      </c>
      <c r="BE262" s="143">
        <f>IF(N262="základní",J262,0)</f>
        <v>0</v>
      </c>
      <c r="BF262" s="143">
        <f>IF(N262="snížená",J262,0)</f>
        <v>0</v>
      </c>
      <c r="BG262" s="143">
        <f>IF(N262="zákl. přenesená",J262,0)</f>
        <v>0</v>
      </c>
      <c r="BH262" s="143">
        <f>IF(N262="sníž. přenesená",J262,0)</f>
        <v>0</v>
      </c>
      <c r="BI262" s="143">
        <f>IF(N262="nulová",J262,0)</f>
        <v>0</v>
      </c>
      <c r="BJ262" s="18" t="s">
        <v>75</v>
      </c>
      <c r="BK262" s="143">
        <f>ROUND(I262*H262,2)</f>
        <v>0</v>
      </c>
      <c r="BL262" s="18" t="s">
        <v>234</v>
      </c>
      <c r="BM262" s="142" t="s">
        <v>441</v>
      </c>
    </row>
    <row r="263" spans="1:65" s="12" customFormat="1">
      <c r="B263" s="144"/>
      <c r="D263" s="145" t="s">
        <v>136</v>
      </c>
      <c r="E263" s="146" t="s">
        <v>3</v>
      </c>
      <c r="F263" s="147" t="s">
        <v>263</v>
      </c>
      <c r="H263" s="146" t="s">
        <v>3</v>
      </c>
      <c r="L263" s="144"/>
      <c r="M263" s="148"/>
      <c r="N263" s="149"/>
      <c r="O263" s="149"/>
      <c r="P263" s="149"/>
      <c r="Q263" s="149"/>
      <c r="R263" s="149"/>
      <c r="S263" s="149"/>
      <c r="T263" s="150"/>
      <c r="AT263" s="146" t="s">
        <v>136</v>
      </c>
      <c r="AU263" s="146" t="s">
        <v>77</v>
      </c>
      <c r="AV263" s="12" t="s">
        <v>75</v>
      </c>
      <c r="AW263" s="12" t="s">
        <v>30</v>
      </c>
      <c r="AX263" s="12" t="s">
        <v>70</v>
      </c>
      <c r="AY263" s="146" t="s">
        <v>130</v>
      </c>
    </row>
    <row r="264" spans="1:65" s="12" customFormat="1">
      <c r="B264" s="144"/>
      <c r="D264" s="145" t="s">
        <v>136</v>
      </c>
      <c r="E264" s="146" t="s">
        <v>3</v>
      </c>
      <c r="F264" s="147" t="s">
        <v>264</v>
      </c>
      <c r="H264" s="146" t="s">
        <v>3</v>
      </c>
      <c r="L264" s="144"/>
      <c r="M264" s="148"/>
      <c r="N264" s="149"/>
      <c r="O264" s="149"/>
      <c r="P264" s="149"/>
      <c r="Q264" s="149"/>
      <c r="R264" s="149"/>
      <c r="S264" s="149"/>
      <c r="T264" s="150"/>
      <c r="AT264" s="146" t="s">
        <v>136</v>
      </c>
      <c r="AU264" s="146" t="s">
        <v>77</v>
      </c>
      <c r="AV264" s="12" t="s">
        <v>75</v>
      </c>
      <c r="AW264" s="12" t="s">
        <v>30</v>
      </c>
      <c r="AX264" s="12" t="s">
        <v>70</v>
      </c>
      <c r="AY264" s="146" t="s">
        <v>130</v>
      </c>
    </row>
    <row r="265" spans="1:65" s="13" customFormat="1">
      <c r="B265" s="151"/>
      <c r="D265" s="145" t="s">
        <v>136</v>
      </c>
      <c r="E265" s="152" t="s">
        <v>3</v>
      </c>
      <c r="F265" s="153" t="s">
        <v>442</v>
      </c>
      <c r="H265" s="154">
        <v>266</v>
      </c>
      <c r="L265" s="151"/>
      <c r="M265" s="155"/>
      <c r="N265" s="156"/>
      <c r="O265" s="156"/>
      <c r="P265" s="156"/>
      <c r="Q265" s="156"/>
      <c r="R265" s="156"/>
      <c r="S265" s="156"/>
      <c r="T265" s="157"/>
      <c r="AT265" s="152" t="s">
        <v>136</v>
      </c>
      <c r="AU265" s="152" t="s">
        <v>77</v>
      </c>
      <c r="AV265" s="13" t="s">
        <v>77</v>
      </c>
      <c r="AW265" s="13" t="s">
        <v>30</v>
      </c>
      <c r="AX265" s="13" t="s">
        <v>70</v>
      </c>
      <c r="AY265" s="152" t="s">
        <v>130</v>
      </c>
    </row>
    <row r="266" spans="1:65" s="14" customFormat="1">
      <c r="B266" s="158"/>
      <c r="D266" s="145" t="s">
        <v>136</v>
      </c>
      <c r="E266" s="159" t="s">
        <v>3</v>
      </c>
      <c r="F266" s="160" t="s">
        <v>138</v>
      </c>
      <c r="H266" s="161">
        <v>266</v>
      </c>
      <c r="L266" s="158"/>
      <c r="M266" s="162"/>
      <c r="N266" s="163"/>
      <c r="O266" s="163"/>
      <c r="P266" s="163"/>
      <c r="Q266" s="163"/>
      <c r="R266" s="163"/>
      <c r="S266" s="163"/>
      <c r="T266" s="164"/>
      <c r="AT266" s="159" t="s">
        <v>136</v>
      </c>
      <c r="AU266" s="159" t="s">
        <v>77</v>
      </c>
      <c r="AV266" s="14" t="s">
        <v>135</v>
      </c>
      <c r="AW266" s="14" t="s">
        <v>30</v>
      </c>
      <c r="AX266" s="14" t="s">
        <v>75</v>
      </c>
      <c r="AY266" s="159" t="s">
        <v>130</v>
      </c>
    </row>
    <row r="267" spans="1:65" s="2" customFormat="1" ht="24">
      <c r="A267" s="296"/>
      <c r="B267" s="131"/>
      <c r="C267" s="132">
        <v>47</v>
      </c>
      <c r="D267" s="132" t="s">
        <v>132</v>
      </c>
      <c r="E267" s="133" t="s">
        <v>443</v>
      </c>
      <c r="F267" s="134" t="s">
        <v>444</v>
      </c>
      <c r="G267" s="135" t="s">
        <v>167</v>
      </c>
      <c r="H267" s="136">
        <v>44</v>
      </c>
      <c r="I267" s="137"/>
      <c r="J267" s="137">
        <f>ROUND(I267*H267,2)</f>
        <v>0</v>
      </c>
      <c r="K267" s="134" t="s">
        <v>134</v>
      </c>
      <c r="L267" s="31"/>
      <c r="M267" s="138" t="s">
        <v>3</v>
      </c>
      <c r="N267" s="139" t="s">
        <v>41</v>
      </c>
      <c r="O267" s="140">
        <v>0.17</v>
      </c>
      <c r="P267" s="140">
        <f>O267*H267</f>
        <v>7.48</v>
      </c>
      <c r="Q267" s="140">
        <v>0.108</v>
      </c>
      <c r="R267" s="140">
        <f>Q267*H267</f>
        <v>4.7519999999999998</v>
      </c>
      <c r="S267" s="140">
        <v>0</v>
      </c>
      <c r="T267" s="141">
        <f>S267*H267</f>
        <v>0</v>
      </c>
      <c r="U267" s="296"/>
      <c r="V267" s="296"/>
      <c r="W267" s="296"/>
      <c r="X267" s="296"/>
      <c r="Y267" s="296"/>
      <c r="Z267" s="296"/>
      <c r="AA267" s="296"/>
      <c r="AB267" s="296"/>
      <c r="AC267" s="296"/>
      <c r="AD267" s="296"/>
      <c r="AE267" s="296"/>
      <c r="AR267" s="142" t="s">
        <v>234</v>
      </c>
      <c r="AT267" s="142" t="s">
        <v>132</v>
      </c>
      <c r="AU267" s="142" t="s">
        <v>77</v>
      </c>
      <c r="AY267" s="18" t="s">
        <v>130</v>
      </c>
      <c r="BE267" s="143">
        <f>IF(N267="základní",J267,0)</f>
        <v>0</v>
      </c>
      <c r="BF267" s="143">
        <f>IF(N267="snížená",J267,0)</f>
        <v>0</v>
      </c>
      <c r="BG267" s="143">
        <f>IF(N267="zákl. přenesená",J267,0)</f>
        <v>0</v>
      </c>
      <c r="BH267" s="143">
        <f>IF(N267="sníž. přenesená",J267,0)</f>
        <v>0</v>
      </c>
      <c r="BI267" s="143">
        <f>IF(N267="nulová",J267,0)</f>
        <v>0</v>
      </c>
      <c r="BJ267" s="18" t="s">
        <v>75</v>
      </c>
      <c r="BK267" s="143">
        <f>ROUND(I267*H267,2)</f>
        <v>0</v>
      </c>
      <c r="BL267" s="18" t="s">
        <v>234</v>
      </c>
      <c r="BM267" s="142" t="s">
        <v>445</v>
      </c>
    </row>
    <row r="268" spans="1:65" s="2" customFormat="1" ht="16.5" customHeight="1">
      <c r="A268" s="296"/>
      <c r="B268" s="131"/>
      <c r="C268" s="168">
        <v>48</v>
      </c>
      <c r="D268" s="168" t="s">
        <v>223</v>
      </c>
      <c r="E268" s="169" t="s">
        <v>446</v>
      </c>
      <c r="F268" s="170" t="s">
        <v>447</v>
      </c>
      <c r="G268" s="171" t="s">
        <v>167</v>
      </c>
      <c r="H268" s="172">
        <v>45.32</v>
      </c>
      <c r="I268" s="173"/>
      <c r="J268" s="173">
        <f>ROUND(I268*H268,2)</f>
        <v>0</v>
      </c>
      <c r="K268" s="170" t="s">
        <v>134</v>
      </c>
      <c r="L268" s="174"/>
      <c r="M268" s="175" t="s">
        <v>3</v>
      </c>
      <c r="N268" s="176" t="s">
        <v>41</v>
      </c>
      <c r="O268" s="140">
        <v>0</v>
      </c>
      <c r="P268" s="140">
        <f>O268*H268</f>
        <v>0</v>
      </c>
      <c r="Q268" s="140">
        <v>2.0999999999999999E-3</v>
      </c>
      <c r="R268" s="140">
        <f>Q268*H268</f>
        <v>9.5171999999999993E-2</v>
      </c>
      <c r="S268" s="140">
        <v>0</v>
      </c>
      <c r="T268" s="141">
        <f>S268*H268</f>
        <v>0</v>
      </c>
      <c r="U268" s="296"/>
      <c r="V268" s="296"/>
      <c r="W268" s="296"/>
      <c r="X268" s="296"/>
      <c r="Y268" s="296"/>
      <c r="Z268" s="296"/>
      <c r="AA268" s="296"/>
      <c r="AB268" s="296"/>
      <c r="AC268" s="296"/>
      <c r="AD268" s="296"/>
      <c r="AE268" s="296"/>
      <c r="AR268" s="142" t="s">
        <v>249</v>
      </c>
      <c r="AT268" s="142" t="s">
        <v>223</v>
      </c>
      <c r="AU268" s="142" t="s">
        <v>77</v>
      </c>
      <c r="AY268" s="18" t="s">
        <v>130</v>
      </c>
      <c r="BE268" s="143">
        <f>IF(N268="základní",J268,0)</f>
        <v>0</v>
      </c>
      <c r="BF268" s="143">
        <f>IF(N268="snížená",J268,0)</f>
        <v>0</v>
      </c>
      <c r="BG268" s="143">
        <f>IF(N268="zákl. přenesená",J268,0)</f>
        <v>0</v>
      </c>
      <c r="BH268" s="143">
        <f>IF(N268="sníž. přenesená",J268,0)</f>
        <v>0</v>
      </c>
      <c r="BI268" s="143">
        <f>IF(N268="nulová",J268,0)</f>
        <v>0</v>
      </c>
      <c r="BJ268" s="18" t="s">
        <v>75</v>
      </c>
      <c r="BK268" s="143">
        <f>ROUND(I268*H268,2)</f>
        <v>0</v>
      </c>
      <c r="BL268" s="18" t="s">
        <v>249</v>
      </c>
      <c r="BM268" s="142" t="s">
        <v>448</v>
      </c>
    </row>
    <row r="269" spans="1:65" s="13" customFormat="1">
      <c r="B269" s="151"/>
      <c r="D269" s="145" t="s">
        <v>136</v>
      </c>
      <c r="F269" s="153" t="s">
        <v>449</v>
      </c>
      <c r="H269" s="154">
        <v>45.32</v>
      </c>
      <c r="L269" s="151"/>
      <c r="M269" s="155"/>
      <c r="N269" s="156"/>
      <c r="O269" s="156"/>
      <c r="P269" s="156"/>
      <c r="Q269" s="156"/>
      <c r="R269" s="156"/>
      <c r="S269" s="156"/>
      <c r="T269" s="157"/>
      <c r="AT269" s="152" t="s">
        <v>136</v>
      </c>
      <c r="AU269" s="152" t="s">
        <v>77</v>
      </c>
      <c r="AV269" s="13" t="s">
        <v>77</v>
      </c>
      <c r="AW269" s="13" t="s">
        <v>4</v>
      </c>
      <c r="AX269" s="13" t="s">
        <v>75</v>
      </c>
      <c r="AY269" s="152" t="s">
        <v>130</v>
      </c>
    </row>
    <row r="270" spans="1:65" s="2" customFormat="1" ht="24">
      <c r="A270" s="296"/>
      <c r="B270" s="131"/>
      <c r="C270" s="132">
        <v>49</v>
      </c>
      <c r="D270" s="132" t="s">
        <v>132</v>
      </c>
      <c r="E270" s="133" t="s">
        <v>450</v>
      </c>
      <c r="F270" s="134" t="s">
        <v>451</v>
      </c>
      <c r="G270" s="135" t="s">
        <v>167</v>
      </c>
      <c r="H270" s="136">
        <v>18</v>
      </c>
      <c r="I270" s="137"/>
      <c r="J270" s="137">
        <f>ROUND(I270*H270,2)</f>
        <v>0</v>
      </c>
      <c r="K270" s="134" t="s">
        <v>134</v>
      </c>
      <c r="L270" s="31"/>
      <c r="M270" s="138" t="s">
        <v>3</v>
      </c>
      <c r="N270" s="139" t="s">
        <v>41</v>
      </c>
      <c r="O270" s="140">
        <v>0.14199999999999999</v>
      </c>
      <c r="P270" s="140">
        <f>O270*H270</f>
        <v>2.5559999999999996</v>
      </c>
      <c r="Q270" s="140">
        <v>0</v>
      </c>
      <c r="R270" s="140">
        <f>Q270*H270</f>
        <v>0</v>
      </c>
      <c r="S270" s="140">
        <v>0</v>
      </c>
      <c r="T270" s="141">
        <f>S270*H270</f>
        <v>0</v>
      </c>
      <c r="U270" s="296"/>
      <c r="V270" s="296"/>
      <c r="W270" s="296"/>
      <c r="X270" s="296"/>
      <c r="Y270" s="296"/>
      <c r="Z270" s="296"/>
      <c r="AA270" s="296"/>
      <c r="AB270" s="296"/>
      <c r="AC270" s="296"/>
      <c r="AD270" s="296"/>
      <c r="AE270" s="296"/>
      <c r="AR270" s="142" t="s">
        <v>234</v>
      </c>
      <c r="AT270" s="142" t="s">
        <v>132</v>
      </c>
      <c r="AU270" s="142" t="s">
        <v>77</v>
      </c>
      <c r="AY270" s="18" t="s">
        <v>130</v>
      </c>
      <c r="BE270" s="143">
        <f>IF(N270="základní",J270,0)</f>
        <v>0</v>
      </c>
      <c r="BF270" s="143">
        <f>IF(N270="snížená",J270,0)</f>
        <v>0</v>
      </c>
      <c r="BG270" s="143">
        <f>IF(N270="zákl. přenesená",J270,0)</f>
        <v>0</v>
      </c>
      <c r="BH270" s="143">
        <f>IF(N270="sníž. přenesená",J270,0)</f>
        <v>0</v>
      </c>
      <c r="BI270" s="143">
        <f>IF(N270="nulová",J270,0)</f>
        <v>0</v>
      </c>
      <c r="BJ270" s="18" t="s">
        <v>75</v>
      </c>
      <c r="BK270" s="143">
        <f>ROUND(I270*H270,2)</f>
        <v>0</v>
      </c>
      <c r="BL270" s="18" t="s">
        <v>234</v>
      </c>
      <c r="BM270" s="142" t="s">
        <v>452</v>
      </c>
    </row>
    <row r="271" spans="1:65" s="12" customFormat="1">
      <c r="B271" s="144"/>
      <c r="D271" s="145" t="s">
        <v>136</v>
      </c>
      <c r="E271" s="146" t="s">
        <v>3</v>
      </c>
      <c r="F271" s="147" t="s">
        <v>264</v>
      </c>
      <c r="H271" s="146" t="s">
        <v>3</v>
      </c>
      <c r="L271" s="144"/>
      <c r="M271" s="148"/>
      <c r="N271" s="149"/>
      <c r="O271" s="149"/>
      <c r="P271" s="149"/>
      <c r="Q271" s="149"/>
      <c r="R271" s="149"/>
      <c r="S271" s="149"/>
      <c r="T271" s="150"/>
      <c r="AT271" s="146" t="s">
        <v>136</v>
      </c>
      <c r="AU271" s="146" t="s">
        <v>77</v>
      </c>
      <c r="AV271" s="12" t="s">
        <v>75</v>
      </c>
      <c r="AW271" s="12" t="s">
        <v>30</v>
      </c>
      <c r="AX271" s="12" t="s">
        <v>70</v>
      </c>
      <c r="AY271" s="146" t="s">
        <v>130</v>
      </c>
    </row>
    <row r="272" spans="1:65" s="13" customFormat="1">
      <c r="B272" s="151"/>
      <c r="D272" s="145" t="s">
        <v>136</v>
      </c>
      <c r="E272" s="152" t="s">
        <v>3</v>
      </c>
      <c r="F272" s="153" t="s">
        <v>453</v>
      </c>
      <c r="H272" s="154">
        <v>18</v>
      </c>
      <c r="L272" s="151"/>
      <c r="M272" s="155"/>
      <c r="N272" s="156"/>
      <c r="O272" s="156"/>
      <c r="P272" s="156"/>
      <c r="Q272" s="156"/>
      <c r="R272" s="156"/>
      <c r="S272" s="156"/>
      <c r="T272" s="157"/>
      <c r="AT272" s="152" t="s">
        <v>136</v>
      </c>
      <c r="AU272" s="152" t="s">
        <v>77</v>
      </c>
      <c r="AV272" s="13" t="s">
        <v>77</v>
      </c>
      <c r="AW272" s="13" t="s">
        <v>30</v>
      </c>
      <c r="AX272" s="13" t="s">
        <v>70</v>
      </c>
      <c r="AY272" s="152" t="s">
        <v>130</v>
      </c>
    </row>
    <row r="273" spans="1:65" s="14" customFormat="1">
      <c r="B273" s="158"/>
      <c r="D273" s="145" t="s">
        <v>136</v>
      </c>
      <c r="E273" s="159" t="s">
        <v>3</v>
      </c>
      <c r="F273" s="160" t="s">
        <v>138</v>
      </c>
      <c r="H273" s="161">
        <v>18</v>
      </c>
      <c r="L273" s="158"/>
      <c r="M273" s="162"/>
      <c r="N273" s="163"/>
      <c r="O273" s="163"/>
      <c r="P273" s="163"/>
      <c r="Q273" s="163"/>
      <c r="R273" s="163"/>
      <c r="S273" s="163"/>
      <c r="T273" s="164"/>
      <c r="AT273" s="159" t="s">
        <v>136</v>
      </c>
      <c r="AU273" s="159" t="s">
        <v>77</v>
      </c>
      <c r="AV273" s="14" t="s">
        <v>135</v>
      </c>
      <c r="AW273" s="14" t="s">
        <v>30</v>
      </c>
      <c r="AX273" s="14" t="s">
        <v>75</v>
      </c>
      <c r="AY273" s="159" t="s">
        <v>130</v>
      </c>
    </row>
    <row r="274" spans="1:65" s="2" customFormat="1" ht="16.5" customHeight="1">
      <c r="A274" s="296"/>
      <c r="B274" s="131"/>
      <c r="C274" s="168">
        <v>50</v>
      </c>
      <c r="D274" s="168" t="s">
        <v>223</v>
      </c>
      <c r="E274" s="169" t="s">
        <v>454</v>
      </c>
      <c r="F274" s="170" t="s">
        <v>455</v>
      </c>
      <c r="G274" s="171" t="s">
        <v>167</v>
      </c>
      <c r="H274" s="172">
        <v>18.18</v>
      </c>
      <c r="I274" s="173"/>
      <c r="J274" s="173">
        <f>ROUND(I274*H274,2)</f>
        <v>0</v>
      </c>
      <c r="K274" s="170" t="s">
        <v>134</v>
      </c>
      <c r="L274" s="174"/>
      <c r="M274" s="175" t="s">
        <v>3</v>
      </c>
      <c r="N274" s="176" t="s">
        <v>41</v>
      </c>
      <c r="O274" s="140">
        <v>0</v>
      </c>
      <c r="P274" s="140">
        <f>O274*H274</f>
        <v>0</v>
      </c>
      <c r="Q274" s="140">
        <v>3.2000000000000001E-2</v>
      </c>
      <c r="R274" s="140">
        <f>Q274*H274</f>
        <v>0.58176000000000005</v>
      </c>
      <c r="S274" s="140">
        <v>0</v>
      </c>
      <c r="T274" s="141">
        <f>S274*H274</f>
        <v>0</v>
      </c>
      <c r="U274" s="296"/>
      <c r="V274" s="296"/>
      <c r="W274" s="296"/>
      <c r="X274" s="296"/>
      <c r="Y274" s="296"/>
      <c r="Z274" s="296"/>
      <c r="AA274" s="296"/>
      <c r="AB274" s="296"/>
      <c r="AC274" s="296"/>
      <c r="AD274" s="296"/>
      <c r="AE274" s="296"/>
      <c r="AR274" s="142" t="s">
        <v>249</v>
      </c>
      <c r="AT274" s="142" t="s">
        <v>223</v>
      </c>
      <c r="AU274" s="142" t="s">
        <v>77</v>
      </c>
      <c r="AY274" s="18" t="s">
        <v>130</v>
      </c>
      <c r="BE274" s="143">
        <f>IF(N274="základní",J274,0)</f>
        <v>0</v>
      </c>
      <c r="BF274" s="143">
        <f>IF(N274="snížená",J274,0)</f>
        <v>0</v>
      </c>
      <c r="BG274" s="143">
        <f>IF(N274="zákl. přenesená",J274,0)</f>
        <v>0</v>
      </c>
      <c r="BH274" s="143">
        <f>IF(N274="sníž. přenesená",J274,0)</f>
        <v>0</v>
      </c>
      <c r="BI274" s="143">
        <f>IF(N274="nulová",J274,0)</f>
        <v>0</v>
      </c>
      <c r="BJ274" s="18" t="s">
        <v>75</v>
      </c>
      <c r="BK274" s="143">
        <f>ROUND(I274*H274,2)</f>
        <v>0</v>
      </c>
      <c r="BL274" s="18" t="s">
        <v>249</v>
      </c>
      <c r="BM274" s="142" t="s">
        <v>456</v>
      </c>
    </row>
    <row r="275" spans="1:65" s="13" customFormat="1">
      <c r="B275" s="151"/>
      <c r="D275" s="145" t="s">
        <v>136</v>
      </c>
      <c r="F275" s="153" t="s">
        <v>457</v>
      </c>
      <c r="H275" s="154">
        <v>18.18</v>
      </c>
      <c r="L275" s="151"/>
      <c r="M275" s="155"/>
      <c r="N275" s="156"/>
      <c r="O275" s="156"/>
      <c r="P275" s="156"/>
      <c r="Q275" s="156"/>
      <c r="R275" s="156"/>
      <c r="S275" s="156"/>
      <c r="T275" s="157"/>
      <c r="AT275" s="152" t="s">
        <v>136</v>
      </c>
      <c r="AU275" s="152" t="s">
        <v>77</v>
      </c>
      <c r="AV275" s="13" t="s">
        <v>77</v>
      </c>
      <c r="AW275" s="13" t="s">
        <v>4</v>
      </c>
      <c r="AX275" s="13" t="s">
        <v>75</v>
      </c>
      <c r="AY275" s="152" t="s">
        <v>130</v>
      </c>
    </row>
    <row r="276" spans="1:65" s="2" customFormat="1" ht="21.75" customHeight="1">
      <c r="A276" s="296"/>
      <c r="B276" s="131"/>
      <c r="C276" s="132">
        <v>51</v>
      </c>
      <c r="D276" s="132" t="s">
        <v>132</v>
      </c>
      <c r="E276" s="133" t="s">
        <v>458</v>
      </c>
      <c r="F276" s="134" t="s">
        <v>459</v>
      </c>
      <c r="G276" s="135" t="s">
        <v>167</v>
      </c>
      <c r="H276" s="136">
        <v>266</v>
      </c>
      <c r="I276" s="137"/>
      <c r="J276" s="137">
        <f>ROUND(I276*H276,2)</f>
        <v>0</v>
      </c>
      <c r="K276" s="134" t="s">
        <v>134</v>
      </c>
      <c r="L276" s="31"/>
      <c r="M276" s="138" t="s">
        <v>3</v>
      </c>
      <c r="N276" s="139" t="s">
        <v>41</v>
      </c>
      <c r="O276" s="140">
        <v>0.11899999999999999</v>
      </c>
      <c r="P276" s="140">
        <f>O276*H276</f>
        <v>31.654</v>
      </c>
      <c r="Q276" s="140">
        <v>0</v>
      </c>
      <c r="R276" s="140">
        <f>Q276*H276</f>
        <v>0</v>
      </c>
      <c r="S276" s="140">
        <v>0</v>
      </c>
      <c r="T276" s="141">
        <f>S276*H276</f>
        <v>0</v>
      </c>
      <c r="U276" s="296"/>
      <c r="V276" s="296"/>
      <c r="W276" s="296"/>
      <c r="X276" s="296"/>
      <c r="Y276" s="296"/>
      <c r="Z276" s="296"/>
      <c r="AA276" s="296"/>
      <c r="AB276" s="296"/>
      <c r="AC276" s="296"/>
      <c r="AD276" s="296"/>
      <c r="AE276" s="296"/>
      <c r="AR276" s="142" t="s">
        <v>234</v>
      </c>
      <c r="AT276" s="142" t="s">
        <v>132</v>
      </c>
      <c r="AU276" s="142" t="s">
        <v>77</v>
      </c>
      <c r="AY276" s="18" t="s">
        <v>130</v>
      </c>
      <c r="BE276" s="143">
        <f>IF(N276="základní",J276,0)</f>
        <v>0</v>
      </c>
      <c r="BF276" s="143">
        <f>IF(N276="snížená",J276,0)</f>
        <v>0</v>
      </c>
      <c r="BG276" s="143">
        <f>IF(N276="zákl. přenesená",J276,0)</f>
        <v>0</v>
      </c>
      <c r="BH276" s="143">
        <f>IF(N276="sníž. přenesená",J276,0)</f>
        <v>0</v>
      </c>
      <c r="BI276" s="143">
        <f>IF(N276="nulová",J276,0)</f>
        <v>0</v>
      </c>
      <c r="BJ276" s="18" t="s">
        <v>75</v>
      </c>
      <c r="BK276" s="143">
        <f>ROUND(I276*H276,2)</f>
        <v>0</v>
      </c>
      <c r="BL276" s="18" t="s">
        <v>234</v>
      </c>
      <c r="BM276" s="142" t="s">
        <v>460</v>
      </c>
    </row>
    <row r="277" spans="1:65" s="12" customFormat="1">
      <c r="B277" s="144"/>
      <c r="D277" s="145" t="s">
        <v>136</v>
      </c>
      <c r="E277" s="146" t="s">
        <v>3</v>
      </c>
      <c r="F277" s="147" t="s">
        <v>263</v>
      </c>
      <c r="H277" s="146" t="s">
        <v>3</v>
      </c>
      <c r="L277" s="144"/>
      <c r="M277" s="148"/>
      <c r="N277" s="149"/>
      <c r="O277" s="149"/>
      <c r="P277" s="149"/>
      <c r="Q277" s="149"/>
      <c r="R277" s="149"/>
      <c r="S277" s="149"/>
      <c r="T277" s="150"/>
      <c r="AT277" s="146" t="s">
        <v>136</v>
      </c>
      <c r="AU277" s="146" t="s">
        <v>77</v>
      </c>
      <c r="AV277" s="12" t="s">
        <v>75</v>
      </c>
      <c r="AW277" s="12" t="s">
        <v>30</v>
      </c>
      <c r="AX277" s="12" t="s">
        <v>70</v>
      </c>
      <c r="AY277" s="146" t="s">
        <v>130</v>
      </c>
    </row>
    <row r="278" spans="1:65" s="12" customFormat="1">
      <c r="B278" s="144"/>
      <c r="D278" s="145" t="s">
        <v>136</v>
      </c>
      <c r="E278" s="146" t="s">
        <v>3</v>
      </c>
      <c r="F278" s="147" t="s">
        <v>264</v>
      </c>
      <c r="H278" s="146" t="s">
        <v>3</v>
      </c>
      <c r="L278" s="144"/>
      <c r="M278" s="148"/>
      <c r="N278" s="149"/>
      <c r="O278" s="149"/>
      <c r="P278" s="149"/>
      <c r="Q278" s="149"/>
      <c r="R278" s="149"/>
      <c r="S278" s="149"/>
      <c r="T278" s="150"/>
      <c r="AT278" s="146" t="s">
        <v>136</v>
      </c>
      <c r="AU278" s="146" t="s">
        <v>77</v>
      </c>
      <c r="AV278" s="12" t="s">
        <v>75</v>
      </c>
      <c r="AW278" s="12" t="s">
        <v>30</v>
      </c>
      <c r="AX278" s="12" t="s">
        <v>70</v>
      </c>
      <c r="AY278" s="146" t="s">
        <v>130</v>
      </c>
    </row>
    <row r="279" spans="1:65" s="13" customFormat="1">
      <c r="B279" s="151"/>
      <c r="D279" s="145" t="s">
        <v>136</v>
      </c>
      <c r="E279" s="152" t="s">
        <v>3</v>
      </c>
      <c r="F279" s="153" t="s">
        <v>442</v>
      </c>
      <c r="H279" s="154">
        <v>266</v>
      </c>
      <c r="L279" s="151"/>
      <c r="M279" s="155"/>
      <c r="N279" s="156"/>
      <c r="O279" s="156"/>
      <c r="P279" s="156"/>
      <c r="Q279" s="156"/>
      <c r="R279" s="156"/>
      <c r="S279" s="156"/>
      <c r="T279" s="157"/>
      <c r="AT279" s="152" t="s">
        <v>136</v>
      </c>
      <c r="AU279" s="152" t="s">
        <v>77</v>
      </c>
      <c r="AV279" s="13" t="s">
        <v>77</v>
      </c>
      <c r="AW279" s="13" t="s">
        <v>30</v>
      </c>
      <c r="AX279" s="13" t="s">
        <v>70</v>
      </c>
      <c r="AY279" s="152" t="s">
        <v>130</v>
      </c>
    </row>
    <row r="280" spans="1:65" s="14" customFormat="1">
      <c r="B280" s="158"/>
      <c r="D280" s="145" t="s">
        <v>136</v>
      </c>
      <c r="E280" s="159" t="s">
        <v>3</v>
      </c>
      <c r="F280" s="160" t="s">
        <v>138</v>
      </c>
      <c r="H280" s="161">
        <v>266</v>
      </c>
      <c r="L280" s="158"/>
      <c r="M280" s="162"/>
      <c r="N280" s="163"/>
      <c r="O280" s="163"/>
      <c r="P280" s="163"/>
      <c r="Q280" s="163"/>
      <c r="R280" s="163"/>
      <c r="S280" s="163"/>
      <c r="T280" s="164"/>
      <c r="AT280" s="159" t="s">
        <v>136</v>
      </c>
      <c r="AU280" s="159" t="s">
        <v>77</v>
      </c>
      <c r="AV280" s="14" t="s">
        <v>135</v>
      </c>
      <c r="AW280" s="14" t="s">
        <v>30</v>
      </c>
      <c r="AX280" s="14" t="s">
        <v>75</v>
      </c>
      <c r="AY280" s="159" t="s">
        <v>130</v>
      </c>
    </row>
    <row r="281" spans="1:65" s="2" customFormat="1" ht="16.5" customHeight="1">
      <c r="A281" s="296"/>
      <c r="B281" s="131"/>
      <c r="C281" s="168">
        <v>52</v>
      </c>
      <c r="D281" s="168" t="s">
        <v>223</v>
      </c>
      <c r="E281" s="169" t="s">
        <v>461</v>
      </c>
      <c r="F281" s="170" t="s">
        <v>462</v>
      </c>
      <c r="G281" s="171" t="s">
        <v>167</v>
      </c>
      <c r="H281" s="172">
        <v>279.3</v>
      </c>
      <c r="I281" s="173"/>
      <c r="J281" s="173">
        <f>ROUND(I281*H281,2)</f>
        <v>0</v>
      </c>
      <c r="K281" s="170" t="s">
        <v>134</v>
      </c>
      <c r="L281" s="174"/>
      <c r="M281" s="175" t="s">
        <v>3</v>
      </c>
      <c r="N281" s="176" t="s">
        <v>41</v>
      </c>
      <c r="O281" s="140">
        <v>0</v>
      </c>
      <c r="P281" s="140">
        <f>O281*H281</f>
        <v>0</v>
      </c>
      <c r="Q281" s="140">
        <v>2.5999999999999998E-4</v>
      </c>
      <c r="R281" s="140">
        <f>Q281*H281</f>
        <v>7.2618000000000002E-2</v>
      </c>
      <c r="S281" s="140">
        <v>0</v>
      </c>
      <c r="T281" s="141">
        <f>S281*H281</f>
        <v>0</v>
      </c>
      <c r="U281" s="296"/>
      <c r="V281" s="296"/>
      <c r="W281" s="296"/>
      <c r="X281" s="296"/>
      <c r="Y281" s="296"/>
      <c r="Z281" s="296"/>
      <c r="AA281" s="296"/>
      <c r="AB281" s="296"/>
      <c r="AC281" s="296"/>
      <c r="AD281" s="296"/>
      <c r="AE281" s="296"/>
      <c r="AR281" s="142" t="s">
        <v>249</v>
      </c>
      <c r="AT281" s="142" t="s">
        <v>223</v>
      </c>
      <c r="AU281" s="142" t="s">
        <v>77</v>
      </c>
      <c r="AY281" s="18" t="s">
        <v>130</v>
      </c>
      <c r="BE281" s="143">
        <f>IF(N281="základní",J281,0)</f>
        <v>0</v>
      </c>
      <c r="BF281" s="143">
        <f>IF(N281="snížená",J281,0)</f>
        <v>0</v>
      </c>
      <c r="BG281" s="143">
        <f>IF(N281="zákl. přenesená",J281,0)</f>
        <v>0</v>
      </c>
      <c r="BH281" s="143">
        <f>IF(N281="sníž. přenesená",J281,0)</f>
        <v>0</v>
      </c>
      <c r="BI281" s="143">
        <f>IF(N281="nulová",J281,0)</f>
        <v>0</v>
      </c>
      <c r="BJ281" s="18" t="s">
        <v>75</v>
      </c>
      <c r="BK281" s="143">
        <f>ROUND(I281*H281,2)</f>
        <v>0</v>
      </c>
      <c r="BL281" s="18" t="s">
        <v>249</v>
      </c>
      <c r="BM281" s="142" t="s">
        <v>463</v>
      </c>
    </row>
    <row r="282" spans="1:65" s="13" customFormat="1">
      <c r="B282" s="151"/>
      <c r="D282" s="145" t="s">
        <v>136</v>
      </c>
      <c r="F282" s="153" t="s">
        <v>464</v>
      </c>
      <c r="H282" s="154">
        <v>279.3</v>
      </c>
      <c r="L282" s="151"/>
      <c r="M282" s="155"/>
      <c r="N282" s="156"/>
      <c r="O282" s="156"/>
      <c r="P282" s="156"/>
      <c r="Q282" s="156"/>
      <c r="R282" s="156"/>
      <c r="S282" s="156"/>
      <c r="T282" s="157"/>
      <c r="AT282" s="152" t="s">
        <v>136</v>
      </c>
      <c r="AU282" s="152" t="s">
        <v>77</v>
      </c>
      <c r="AV282" s="13" t="s">
        <v>77</v>
      </c>
      <c r="AW282" s="13" t="s">
        <v>4</v>
      </c>
      <c r="AX282" s="13" t="s">
        <v>75</v>
      </c>
      <c r="AY282" s="152" t="s">
        <v>130</v>
      </c>
    </row>
    <row r="283" spans="1:65" s="2" customFormat="1" ht="16.5" customHeight="1">
      <c r="A283" s="296"/>
      <c r="B283" s="131"/>
      <c r="C283" s="132">
        <v>53</v>
      </c>
      <c r="D283" s="132" t="s">
        <v>132</v>
      </c>
      <c r="E283" s="133" t="s">
        <v>465</v>
      </c>
      <c r="F283" s="134" t="s">
        <v>466</v>
      </c>
      <c r="G283" s="135" t="s">
        <v>183</v>
      </c>
      <c r="H283" s="136">
        <v>53.034999999999997</v>
      </c>
      <c r="I283" s="137"/>
      <c r="J283" s="137">
        <f>ROUND(I283*H283,2)</f>
        <v>0</v>
      </c>
      <c r="K283" s="134" t="s">
        <v>134</v>
      </c>
      <c r="L283" s="31"/>
      <c r="M283" s="177" t="s">
        <v>3</v>
      </c>
      <c r="N283" s="178" t="s">
        <v>41</v>
      </c>
      <c r="O283" s="179">
        <v>0.42399999999999999</v>
      </c>
      <c r="P283" s="179">
        <f>O283*H283</f>
        <v>22.486839999999997</v>
      </c>
      <c r="Q283" s="179">
        <v>0</v>
      </c>
      <c r="R283" s="179">
        <f>Q283*H283</f>
        <v>0</v>
      </c>
      <c r="S283" s="179">
        <v>0</v>
      </c>
      <c r="T283" s="180">
        <f>S283*H283</f>
        <v>0</v>
      </c>
      <c r="U283" s="296"/>
      <c r="V283" s="296"/>
      <c r="W283" s="296"/>
      <c r="X283" s="296"/>
      <c r="Y283" s="296"/>
      <c r="Z283" s="296"/>
      <c r="AA283" s="296"/>
      <c r="AB283" s="296"/>
      <c r="AC283" s="296"/>
      <c r="AD283" s="296"/>
      <c r="AE283" s="296"/>
      <c r="AR283" s="142" t="s">
        <v>234</v>
      </c>
      <c r="AT283" s="142" t="s">
        <v>132</v>
      </c>
      <c r="AU283" s="142" t="s">
        <v>77</v>
      </c>
      <c r="AY283" s="18" t="s">
        <v>130</v>
      </c>
      <c r="BE283" s="143">
        <f>IF(N283="základní",J283,0)</f>
        <v>0</v>
      </c>
      <c r="BF283" s="143">
        <f>IF(N283="snížená",J283,0)</f>
        <v>0</v>
      </c>
      <c r="BG283" s="143">
        <f>IF(N283="zákl. přenesená",J283,0)</f>
        <v>0</v>
      </c>
      <c r="BH283" s="143">
        <f>IF(N283="sníž. přenesená",J283,0)</f>
        <v>0</v>
      </c>
      <c r="BI283" s="143">
        <f>IF(N283="nulová",J283,0)</f>
        <v>0</v>
      </c>
      <c r="BJ283" s="18" t="s">
        <v>75</v>
      </c>
      <c r="BK283" s="143">
        <f>ROUND(I283*H283,2)</f>
        <v>0</v>
      </c>
      <c r="BL283" s="18" t="s">
        <v>234</v>
      </c>
      <c r="BM283" s="142" t="s">
        <v>467</v>
      </c>
    </row>
    <row r="284" spans="1:65" s="2" customFormat="1" ht="6.95" customHeight="1">
      <c r="A284" s="296"/>
      <c r="B284" s="40"/>
      <c r="C284" s="41"/>
      <c r="D284" s="41"/>
      <c r="E284" s="41"/>
      <c r="F284" s="41"/>
      <c r="G284" s="41"/>
      <c r="H284" s="41"/>
      <c r="I284" s="41"/>
      <c r="J284" s="41"/>
      <c r="K284" s="41"/>
      <c r="L284" s="31"/>
      <c r="M284" s="296"/>
      <c r="O284" s="296"/>
      <c r="P284" s="296"/>
      <c r="Q284" s="296"/>
      <c r="R284" s="296"/>
      <c r="S284" s="296"/>
      <c r="T284" s="296"/>
      <c r="U284" s="296"/>
      <c r="V284" s="296"/>
      <c r="W284" s="296"/>
      <c r="X284" s="296"/>
      <c r="Y284" s="296"/>
      <c r="Z284" s="296"/>
      <c r="AA284" s="296"/>
      <c r="AB284" s="296"/>
      <c r="AC284" s="296"/>
      <c r="AD284" s="296"/>
      <c r="AE284" s="296"/>
    </row>
  </sheetData>
  <mergeCells count="12">
    <mergeCell ref="E80:H80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76:H76"/>
    <mergeCell ref="E78:H7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BM169"/>
  <sheetViews>
    <sheetView tabSelected="1" topLeftCell="B16" workbookViewId="0">
      <selection activeCell="W77" sqref="W77"/>
    </sheetView>
  </sheetViews>
  <sheetFormatPr defaultRowHeight="11.25"/>
  <cols>
    <col min="1" max="1" width="8.33203125" style="291" customWidth="1"/>
    <col min="2" max="2" width="1.1640625" style="291" customWidth="1"/>
    <col min="3" max="3" width="4.1640625" style="291" customWidth="1"/>
    <col min="4" max="4" width="4.33203125" style="291" customWidth="1"/>
    <col min="5" max="5" width="17.1640625" style="291" customWidth="1"/>
    <col min="6" max="6" width="100.83203125" style="291" customWidth="1"/>
    <col min="7" max="7" width="7.5" style="291" customWidth="1"/>
    <col min="8" max="8" width="14" style="291" customWidth="1"/>
    <col min="9" max="9" width="15.83203125" style="291" customWidth="1"/>
    <col min="10" max="11" width="22.33203125" style="291" customWidth="1"/>
    <col min="12" max="12" width="9.33203125" style="291" customWidth="1"/>
    <col min="13" max="13" width="10.83203125" style="291" hidden="1" customWidth="1"/>
    <col min="14" max="14" width="9.33203125" style="291"/>
    <col min="15" max="20" width="14.1640625" style="291" hidden="1" customWidth="1"/>
    <col min="21" max="21" width="16.33203125" style="291" hidden="1" customWidth="1"/>
    <col min="22" max="22" width="12.33203125" style="291" customWidth="1"/>
    <col min="23" max="23" width="16.33203125" style="291" customWidth="1"/>
    <col min="24" max="24" width="12.33203125" style="291" customWidth="1"/>
    <col min="25" max="25" width="15" style="291" customWidth="1"/>
    <col min="26" max="26" width="11" style="291" customWidth="1"/>
    <col min="27" max="27" width="15" style="291" customWidth="1"/>
    <col min="28" max="28" width="16.33203125" style="291" customWidth="1"/>
    <col min="29" max="29" width="11" style="291" customWidth="1"/>
    <col min="30" max="30" width="15" style="291" customWidth="1"/>
    <col min="31" max="31" width="16.33203125" style="291" customWidth="1"/>
    <col min="32" max="16384" width="9.33203125" style="291"/>
  </cols>
  <sheetData>
    <row r="1" spans="1:46">
      <c r="A1" s="82"/>
    </row>
    <row r="2" spans="1:46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83</v>
      </c>
    </row>
    <row r="3" spans="1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ht="6.95" customHeight="1">
      <c r="B5" s="21"/>
      <c r="L5" s="21"/>
    </row>
    <row r="6" spans="1:46" ht="12" customHeight="1">
      <c r="B6" s="21"/>
      <c r="D6" s="297" t="s">
        <v>15</v>
      </c>
      <c r="L6" s="21"/>
    </row>
    <row r="7" spans="1:46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ht="12" customHeight="1">
      <c r="B8" s="21"/>
      <c r="D8" s="297" t="s">
        <v>104</v>
      </c>
      <c r="L8" s="21"/>
    </row>
    <row r="9" spans="1:46" s="2" customFormat="1" ht="16.5" customHeight="1">
      <c r="A9" s="296"/>
      <c r="B9" s="31"/>
      <c r="C9" s="296"/>
      <c r="D9" s="296"/>
      <c r="E9" s="407"/>
      <c r="F9" s="406"/>
      <c r="G9" s="406"/>
      <c r="H9" s="406"/>
      <c r="I9" s="296"/>
      <c r="J9" s="296"/>
      <c r="K9" s="296"/>
      <c r="L9" s="84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</row>
    <row r="10" spans="1:46" s="2" customFormat="1" ht="12" customHeight="1">
      <c r="A10" s="296"/>
      <c r="B10" s="31"/>
      <c r="C10" s="296"/>
      <c r="D10" s="297" t="s">
        <v>106</v>
      </c>
      <c r="E10" s="296"/>
      <c r="F10" s="296"/>
      <c r="G10" s="296"/>
      <c r="H10" s="296"/>
      <c r="I10" s="296"/>
      <c r="J10" s="296"/>
      <c r="K10" s="296"/>
      <c r="L10" s="84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</row>
    <row r="11" spans="1:46" s="2" customFormat="1" ht="16.5" customHeight="1">
      <c r="A11" s="296"/>
      <c r="B11" s="31"/>
      <c r="C11" s="296"/>
      <c r="D11" s="296"/>
      <c r="E11" s="393" t="s">
        <v>1459</v>
      </c>
      <c r="F11" s="406"/>
      <c r="G11" s="406"/>
      <c r="H11" s="406"/>
      <c r="I11" s="296"/>
      <c r="J11" s="296"/>
      <c r="K11" s="296"/>
      <c r="L11" s="84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</row>
    <row r="12" spans="1:46" s="2" customFormat="1">
      <c r="A12" s="296"/>
      <c r="B12" s="31"/>
      <c r="C12" s="296"/>
      <c r="D12" s="296"/>
      <c r="E12" s="296"/>
      <c r="F12" s="296"/>
      <c r="G12" s="296"/>
      <c r="H12" s="296"/>
      <c r="I12" s="296"/>
      <c r="J12" s="296"/>
      <c r="K12" s="296"/>
      <c r="L12" s="84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</row>
    <row r="13" spans="1:46" s="2" customFormat="1" ht="12" customHeight="1">
      <c r="A13" s="296"/>
      <c r="B13" s="31"/>
      <c r="C13" s="296"/>
      <c r="D13" s="297" t="s">
        <v>17</v>
      </c>
      <c r="E13" s="296"/>
      <c r="F13" s="290" t="s">
        <v>3</v>
      </c>
      <c r="G13" s="296"/>
      <c r="H13" s="296"/>
      <c r="I13" s="297" t="s">
        <v>18</v>
      </c>
      <c r="J13" s="290" t="s">
        <v>3</v>
      </c>
      <c r="K13" s="296"/>
      <c r="L13" s="84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</row>
    <row r="14" spans="1:46" s="2" customFormat="1" ht="12" customHeight="1">
      <c r="A14" s="296"/>
      <c r="B14" s="31"/>
      <c r="C14" s="296"/>
      <c r="D14" s="297" t="s">
        <v>19</v>
      </c>
      <c r="E14" s="296"/>
      <c r="F14" s="290" t="s">
        <v>20</v>
      </c>
      <c r="G14" s="296"/>
      <c r="H14" s="296"/>
      <c r="I14" s="297" t="s">
        <v>21</v>
      </c>
      <c r="J14" s="293">
        <f>'Rekapitulace stavby'!AN8</f>
        <v>45814</v>
      </c>
      <c r="K14" s="296"/>
      <c r="L14" s="84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</row>
    <row r="15" spans="1:46" s="2" customFormat="1" ht="10.9" customHeight="1">
      <c r="A15" s="296"/>
      <c r="B15" s="31"/>
      <c r="C15" s="296"/>
      <c r="D15" s="296"/>
      <c r="E15" s="296"/>
      <c r="F15" s="296"/>
      <c r="G15" s="296"/>
      <c r="H15" s="296"/>
      <c r="I15" s="296"/>
      <c r="J15" s="296"/>
      <c r="K15" s="296"/>
      <c r="L15" s="84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</row>
    <row r="16" spans="1:46" s="2" customFormat="1" ht="12" customHeight="1">
      <c r="A16" s="296"/>
      <c r="B16" s="31"/>
      <c r="C16" s="296"/>
      <c r="D16" s="297" t="s">
        <v>22</v>
      </c>
      <c r="E16" s="296"/>
      <c r="F16" s="296"/>
      <c r="G16" s="296"/>
      <c r="H16" s="296"/>
      <c r="I16" s="297" t="s">
        <v>23</v>
      </c>
      <c r="J16" s="290" t="s">
        <v>3</v>
      </c>
      <c r="K16" s="296"/>
      <c r="L16" s="84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</row>
    <row r="17" spans="1:31" s="2" customFormat="1" ht="12.75">
      <c r="A17" s="296"/>
      <c r="B17" s="31"/>
      <c r="C17" s="296"/>
      <c r="D17" s="296"/>
      <c r="E17" s="290" t="s">
        <v>24</v>
      </c>
      <c r="F17" s="296"/>
      <c r="G17" s="296"/>
      <c r="H17" s="296"/>
      <c r="I17" s="297" t="s">
        <v>25</v>
      </c>
      <c r="J17" s="290" t="s">
        <v>3</v>
      </c>
      <c r="K17" s="296"/>
      <c r="L17" s="84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</row>
    <row r="18" spans="1:31" s="2" customFormat="1">
      <c r="A18" s="296"/>
      <c r="B18" s="31"/>
      <c r="C18" s="296"/>
      <c r="D18" s="296"/>
      <c r="E18" s="296"/>
      <c r="F18" s="296"/>
      <c r="G18" s="296"/>
      <c r="H18" s="296"/>
      <c r="I18" s="296"/>
      <c r="J18" s="296"/>
      <c r="K18" s="296"/>
      <c r="L18" s="84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</row>
    <row r="19" spans="1:31" s="2" customFormat="1" ht="12.75">
      <c r="A19" s="296"/>
      <c r="B19" s="31"/>
      <c r="C19" s="296"/>
      <c r="D19" s="297" t="s">
        <v>26</v>
      </c>
      <c r="E19" s="296"/>
      <c r="F19" s="296"/>
      <c r="G19" s="296"/>
      <c r="H19" s="296"/>
      <c r="I19" s="297" t="s">
        <v>23</v>
      </c>
      <c r="J19" s="290" t="str">
        <f>'Rekapitulace stavby'!AN13</f>
        <v/>
      </c>
      <c r="K19" s="296"/>
      <c r="L19" s="84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</row>
    <row r="20" spans="1:31" s="2" customFormat="1" ht="12.75">
      <c r="A20" s="296"/>
      <c r="B20" s="31"/>
      <c r="C20" s="296"/>
      <c r="D20" s="296"/>
      <c r="E20" s="379" t="str">
        <f>'Rekapitulace stavby'!E14</f>
        <v xml:space="preserve"> </v>
      </c>
      <c r="F20" s="379"/>
      <c r="G20" s="379"/>
      <c r="H20" s="379"/>
      <c r="I20" s="297" t="s">
        <v>25</v>
      </c>
      <c r="J20" s="290" t="str">
        <f>'Rekapitulace stavby'!AN14</f>
        <v/>
      </c>
      <c r="K20" s="296"/>
      <c r="L20" s="84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</row>
    <row r="21" spans="1:31" s="2" customFormat="1">
      <c r="A21" s="296"/>
      <c r="B21" s="31"/>
      <c r="C21" s="296"/>
      <c r="D21" s="296"/>
      <c r="E21" s="296"/>
      <c r="F21" s="296"/>
      <c r="G21" s="296"/>
      <c r="H21" s="296"/>
      <c r="I21" s="296"/>
      <c r="J21" s="296"/>
      <c r="K21" s="296"/>
      <c r="L21" s="84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</row>
    <row r="22" spans="1:31" s="2" customFormat="1" ht="12.75">
      <c r="A22" s="296"/>
      <c r="B22" s="31"/>
      <c r="C22" s="296"/>
      <c r="D22" s="297" t="s">
        <v>28</v>
      </c>
      <c r="E22" s="296"/>
      <c r="F22" s="296"/>
      <c r="G22" s="296"/>
      <c r="H22" s="296"/>
      <c r="I22" s="297" t="s">
        <v>23</v>
      </c>
      <c r="J22" s="290" t="s">
        <v>3</v>
      </c>
      <c r="K22" s="296"/>
      <c r="L22" s="84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</row>
    <row r="23" spans="1:31" s="2" customFormat="1" ht="12.75">
      <c r="A23" s="296"/>
      <c r="B23" s="31"/>
      <c r="C23" s="296"/>
      <c r="D23" s="296"/>
      <c r="E23" s="290" t="s">
        <v>29</v>
      </c>
      <c r="F23" s="296"/>
      <c r="G23" s="296"/>
      <c r="H23" s="296"/>
      <c r="I23" s="297" t="s">
        <v>25</v>
      </c>
      <c r="J23" s="290" t="s">
        <v>3</v>
      </c>
      <c r="K23" s="296"/>
      <c r="L23" s="84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</row>
    <row r="24" spans="1:31" s="2" customFormat="1">
      <c r="A24" s="296"/>
      <c r="B24" s="31"/>
      <c r="C24" s="296"/>
      <c r="D24" s="296"/>
      <c r="E24" s="296"/>
      <c r="F24" s="296"/>
      <c r="G24" s="296"/>
      <c r="H24" s="296"/>
      <c r="I24" s="296"/>
      <c r="J24" s="296"/>
      <c r="K24" s="296"/>
      <c r="L24" s="84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</row>
    <row r="25" spans="1:31" s="2" customFormat="1" ht="12.75">
      <c r="A25" s="296"/>
      <c r="B25" s="31"/>
      <c r="C25" s="296"/>
      <c r="D25" s="297" t="s">
        <v>31</v>
      </c>
      <c r="E25" s="296"/>
      <c r="F25" s="296"/>
      <c r="G25" s="296"/>
      <c r="H25" s="296"/>
      <c r="I25" s="297" t="s">
        <v>23</v>
      </c>
      <c r="J25" s="290" t="s">
        <v>32</v>
      </c>
      <c r="K25" s="296"/>
      <c r="L25" s="84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</row>
    <row r="26" spans="1:31" s="2" customFormat="1" ht="12.75">
      <c r="A26" s="296"/>
      <c r="B26" s="31"/>
      <c r="C26" s="296"/>
      <c r="D26" s="296"/>
      <c r="E26" s="290" t="s">
        <v>33</v>
      </c>
      <c r="F26" s="296"/>
      <c r="G26" s="296"/>
      <c r="H26" s="296"/>
      <c r="I26" s="297" t="s">
        <v>25</v>
      </c>
      <c r="J26" s="290" t="s">
        <v>3</v>
      </c>
      <c r="K26" s="296"/>
      <c r="L26" s="84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</row>
    <row r="27" spans="1:31" s="2" customFormat="1">
      <c r="A27" s="296"/>
      <c r="B27" s="31"/>
      <c r="C27" s="296"/>
      <c r="D27" s="296"/>
      <c r="E27" s="296"/>
      <c r="F27" s="296"/>
      <c r="G27" s="296"/>
      <c r="H27" s="296"/>
      <c r="I27" s="296"/>
      <c r="J27" s="296"/>
      <c r="K27" s="296"/>
      <c r="L27" s="84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</row>
    <row r="28" spans="1:31" s="2" customFormat="1" ht="12.75">
      <c r="A28" s="296"/>
      <c r="B28" s="31"/>
      <c r="C28" s="296"/>
      <c r="D28" s="297" t="s">
        <v>34</v>
      </c>
      <c r="E28" s="296"/>
      <c r="F28" s="296"/>
      <c r="G28" s="296"/>
      <c r="H28" s="296"/>
      <c r="I28" s="296"/>
      <c r="J28" s="296"/>
      <c r="K28" s="296"/>
      <c r="L28" s="84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</row>
    <row r="29" spans="1:31" s="7" customFormat="1" ht="12.75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>
      <c r="A30" s="296"/>
      <c r="B30" s="31"/>
      <c r="C30" s="296"/>
      <c r="D30" s="296"/>
      <c r="E30" s="296"/>
      <c r="F30" s="296"/>
      <c r="G30" s="296"/>
      <c r="H30" s="296"/>
      <c r="I30" s="296"/>
      <c r="J30" s="296"/>
      <c r="K30" s="296"/>
      <c r="L30" s="84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</row>
    <row r="31" spans="1:31" s="2" customFormat="1">
      <c r="A31" s="296"/>
      <c r="B31" s="31"/>
      <c r="C31" s="296"/>
      <c r="D31" s="59"/>
      <c r="E31" s="59"/>
      <c r="F31" s="59"/>
      <c r="G31" s="59"/>
      <c r="H31" s="59"/>
      <c r="I31" s="59"/>
      <c r="J31" s="59"/>
      <c r="K31" s="59"/>
      <c r="L31" s="84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</row>
    <row r="32" spans="1:31" s="2" customFormat="1" ht="15.75">
      <c r="A32" s="296"/>
      <c r="B32" s="31"/>
      <c r="C32" s="296"/>
      <c r="D32" s="88" t="s">
        <v>36</v>
      </c>
      <c r="E32" s="296"/>
      <c r="F32" s="296"/>
      <c r="G32" s="296"/>
      <c r="H32" s="296"/>
      <c r="I32" s="296"/>
      <c r="J32" s="295">
        <f>ROUND(J87, 2)</f>
        <v>0</v>
      </c>
      <c r="K32" s="296"/>
      <c r="L32" s="84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</row>
    <row r="33" spans="1:31" s="2" customFormat="1">
      <c r="A33" s="296"/>
      <c r="B33" s="31"/>
      <c r="C33" s="296"/>
      <c r="D33" s="59"/>
      <c r="E33" s="59"/>
      <c r="F33" s="59"/>
      <c r="G33" s="59"/>
      <c r="H33" s="59"/>
      <c r="I33" s="59"/>
      <c r="J33" s="59"/>
      <c r="K33" s="59"/>
      <c r="L33" s="84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</row>
    <row r="34" spans="1:31" s="2" customFormat="1" ht="12.75">
      <c r="A34" s="296"/>
      <c r="B34" s="31"/>
      <c r="C34" s="296"/>
      <c r="D34" s="296"/>
      <c r="E34" s="296"/>
      <c r="F34" s="292" t="s">
        <v>38</v>
      </c>
      <c r="G34" s="296"/>
      <c r="H34" s="296"/>
      <c r="I34" s="292" t="s">
        <v>37</v>
      </c>
      <c r="J34" s="292" t="s">
        <v>39</v>
      </c>
      <c r="K34" s="296"/>
      <c r="L34" s="84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</row>
    <row r="35" spans="1:31" s="2" customFormat="1" ht="12.75">
      <c r="A35" s="296"/>
      <c r="B35" s="31"/>
      <c r="C35" s="296"/>
      <c r="D35" s="89" t="s">
        <v>40</v>
      </c>
      <c r="E35" s="297" t="s">
        <v>41</v>
      </c>
      <c r="F35" s="90">
        <f>ROUND((SUM(BE87:BE162)),  2)</f>
        <v>0</v>
      </c>
      <c r="G35" s="296"/>
      <c r="H35" s="296"/>
      <c r="I35" s="91">
        <v>0.21</v>
      </c>
      <c r="J35" s="90">
        <f>ROUND(((SUM(BE87:BE162))*I35),  2)</f>
        <v>0</v>
      </c>
      <c r="K35" s="296"/>
      <c r="L35" s="84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</row>
    <row r="36" spans="1:31" s="2" customFormat="1" ht="12.75">
      <c r="A36" s="296"/>
      <c r="B36" s="31"/>
      <c r="C36" s="296"/>
      <c r="D36" s="296"/>
      <c r="E36" s="297" t="s">
        <v>42</v>
      </c>
      <c r="F36" s="90">
        <f>ROUND((SUM(BF87:BF162)),  2)</f>
        <v>0</v>
      </c>
      <c r="G36" s="296"/>
      <c r="H36" s="296"/>
      <c r="I36" s="91">
        <v>0.15</v>
      </c>
      <c r="J36" s="90">
        <f>ROUND(((SUM(BF87:BF162))*I36),  2)</f>
        <v>0</v>
      </c>
      <c r="K36" s="296"/>
      <c r="L36" s="84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</row>
    <row r="37" spans="1:31" s="2" customFormat="1" ht="12.75">
      <c r="A37" s="296"/>
      <c r="B37" s="31"/>
      <c r="C37" s="296"/>
      <c r="D37" s="296"/>
      <c r="E37" s="297" t="s">
        <v>43</v>
      </c>
      <c r="F37" s="90">
        <f>ROUND((SUM(BG87:BG162)),  2)</f>
        <v>0</v>
      </c>
      <c r="G37" s="296"/>
      <c r="H37" s="296"/>
      <c r="I37" s="91">
        <v>0.21</v>
      </c>
      <c r="J37" s="90">
        <f>0</f>
        <v>0</v>
      </c>
      <c r="K37" s="296"/>
      <c r="L37" s="84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</row>
    <row r="38" spans="1:31" s="2" customFormat="1" ht="12.75">
      <c r="A38" s="296"/>
      <c r="B38" s="31"/>
      <c r="C38" s="296"/>
      <c r="D38" s="296"/>
      <c r="E38" s="297" t="s">
        <v>44</v>
      </c>
      <c r="F38" s="90">
        <f>ROUND((SUM(BH87:BH162)),  2)</f>
        <v>0</v>
      </c>
      <c r="G38" s="296"/>
      <c r="H38" s="296"/>
      <c r="I38" s="91">
        <v>0.15</v>
      </c>
      <c r="J38" s="90">
        <f>0</f>
        <v>0</v>
      </c>
      <c r="K38" s="296"/>
      <c r="L38" s="84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</row>
    <row r="39" spans="1:31" s="2" customFormat="1" ht="12.75">
      <c r="A39" s="296"/>
      <c r="B39" s="31"/>
      <c r="C39" s="296"/>
      <c r="D39" s="296"/>
      <c r="E39" s="297" t="s">
        <v>45</v>
      </c>
      <c r="F39" s="90">
        <f>ROUND((SUM(BI87:BI162)),  2)</f>
        <v>0</v>
      </c>
      <c r="G39" s="296"/>
      <c r="H39" s="296"/>
      <c r="I39" s="91">
        <v>0</v>
      </c>
      <c r="J39" s="90">
        <f>0</f>
        <v>0</v>
      </c>
      <c r="K39" s="296"/>
      <c r="L39" s="84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</row>
    <row r="40" spans="1:31" s="2" customFormat="1">
      <c r="A40" s="296"/>
      <c r="B40" s="31"/>
      <c r="C40" s="296"/>
      <c r="D40" s="296"/>
      <c r="E40" s="296"/>
      <c r="F40" s="296"/>
      <c r="G40" s="296"/>
      <c r="H40" s="296"/>
      <c r="I40" s="296"/>
      <c r="J40" s="296"/>
      <c r="K40" s="296"/>
      <c r="L40" s="84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</row>
    <row r="41" spans="1:31" s="2" customFormat="1" ht="15.75">
      <c r="A41" s="296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</row>
    <row r="42" spans="1:31" s="2" customFormat="1">
      <c r="A42" s="296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</row>
    <row r="46" spans="1:31" s="2" customFormat="1">
      <c r="A46" s="296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</row>
    <row r="47" spans="1:31" s="2" customFormat="1" ht="18">
      <c r="A47" s="296"/>
      <c r="B47" s="31"/>
      <c r="C47" s="22" t="s">
        <v>107</v>
      </c>
      <c r="D47" s="296"/>
      <c r="E47" s="296"/>
      <c r="F47" s="296"/>
      <c r="G47" s="296"/>
      <c r="H47" s="296"/>
      <c r="I47" s="296"/>
      <c r="J47" s="296"/>
      <c r="K47" s="296"/>
      <c r="L47" s="84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</row>
    <row r="48" spans="1:31" s="2" customFormat="1">
      <c r="A48" s="296"/>
      <c r="B48" s="31"/>
      <c r="C48" s="296"/>
      <c r="D48" s="296"/>
      <c r="E48" s="296"/>
      <c r="F48" s="296"/>
      <c r="G48" s="296"/>
      <c r="H48" s="296"/>
      <c r="I48" s="296"/>
      <c r="J48" s="296"/>
      <c r="K48" s="296"/>
      <c r="L48" s="84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</row>
    <row r="49" spans="1:47" s="2" customFormat="1" ht="12.75">
      <c r="A49" s="296"/>
      <c r="B49" s="31"/>
      <c r="C49" s="297" t="s">
        <v>15</v>
      </c>
      <c r="D49" s="296"/>
      <c r="E49" s="296"/>
      <c r="F49" s="296"/>
      <c r="G49" s="296"/>
      <c r="H49" s="296"/>
      <c r="I49" s="296"/>
      <c r="J49" s="296"/>
      <c r="K49" s="296"/>
      <c r="L49" s="84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</row>
    <row r="50" spans="1:47" s="2" customFormat="1" ht="12.75">
      <c r="A50" s="296"/>
      <c r="B50" s="31"/>
      <c r="C50" s="296"/>
      <c r="D50" s="296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296"/>
      <c r="J50" s="296"/>
      <c r="K50" s="296"/>
      <c r="L50" s="84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</row>
    <row r="51" spans="1:47" ht="12.75">
      <c r="B51" s="21"/>
      <c r="C51" s="297" t="s">
        <v>104</v>
      </c>
      <c r="L51" s="21"/>
    </row>
    <row r="52" spans="1:47" s="2" customFormat="1">
      <c r="A52" s="296"/>
      <c r="B52" s="31"/>
      <c r="C52" s="296"/>
      <c r="D52" s="296"/>
      <c r="E52" s="407" t="s">
        <v>105</v>
      </c>
      <c r="F52" s="406"/>
      <c r="G52" s="406"/>
      <c r="H52" s="406"/>
      <c r="I52" s="296"/>
      <c r="J52" s="296"/>
      <c r="K52" s="296"/>
      <c r="L52" s="84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</row>
    <row r="53" spans="1:47" s="2" customFormat="1" ht="12.75">
      <c r="A53" s="296"/>
      <c r="B53" s="31"/>
      <c r="C53" s="297" t="s">
        <v>106</v>
      </c>
      <c r="D53" s="296"/>
      <c r="E53" s="296"/>
      <c r="F53" s="296"/>
      <c r="G53" s="296"/>
      <c r="H53" s="296"/>
      <c r="I53" s="296"/>
      <c r="J53" s="296"/>
      <c r="K53" s="296"/>
      <c r="L53" s="84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</row>
    <row r="54" spans="1:47" s="2" customFormat="1">
      <c r="A54" s="296"/>
      <c r="B54" s="31"/>
      <c r="C54" s="296"/>
      <c r="D54" s="296"/>
      <c r="E54" s="393" t="str">
        <f>E11</f>
        <v>SO 402 - Chráničky</v>
      </c>
      <c r="F54" s="406"/>
      <c r="G54" s="406"/>
      <c r="H54" s="406"/>
      <c r="I54" s="296"/>
      <c r="J54" s="296"/>
      <c r="K54" s="296"/>
      <c r="L54" s="84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</row>
    <row r="55" spans="1:47" s="2" customFormat="1">
      <c r="A55" s="296"/>
      <c r="B55" s="31"/>
      <c r="C55" s="296"/>
      <c r="D55" s="296"/>
      <c r="E55" s="296"/>
      <c r="F55" s="296"/>
      <c r="G55" s="296"/>
      <c r="H55" s="296"/>
      <c r="I55" s="296"/>
      <c r="J55" s="296"/>
      <c r="K55" s="296"/>
      <c r="L55" s="84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</row>
    <row r="56" spans="1:47" s="2" customFormat="1" ht="12.75">
      <c r="A56" s="296"/>
      <c r="B56" s="31"/>
      <c r="C56" s="297" t="s">
        <v>19</v>
      </c>
      <c r="D56" s="296"/>
      <c r="E56" s="296"/>
      <c r="F56" s="290" t="str">
        <f>F14</f>
        <v>k.ú. Benešov</v>
      </c>
      <c r="G56" s="296"/>
      <c r="H56" s="296"/>
      <c r="I56" s="297" t="s">
        <v>21</v>
      </c>
      <c r="J56" s="293">
        <f>IF(J14="","",J14)</f>
        <v>45814</v>
      </c>
      <c r="K56" s="296"/>
      <c r="L56" s="84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</row>
    <row r="57" spans="1:47" s="2" customFormat="1">
      <c r="A57" s="296"/>
      <c r="B57" s="31"/>
      <c r="C57" s="296"/>
      <c r="D57" s="296"/>
      <c r="E57" s="296"/>
      <c r="F57" s="296"/>
      <c r="G57" s="296"/>
      <c r="H57" s="296"/>
      <c r="I57" s="296"/>
      <c r="J57" s="296"/>
      <c r="K57" s="296"/>
      <c r="L57" s="84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</row>
    <row r="58" spans="1:47" s="2" customFormat="1" ht="12.75">
      <c r="A58" s="296"/>
      <c r="B58" s="31"/>
      <c r="C58" s="297" t="s">
        <v>22</v>
      </c>
      <c r="D58" s="296"/>
      <c r="E58" s="296"/>
      <c r="F58" s="290" t="str">
        <f>E17</f>
        <v>Město Benešov</v>
      </c>
      <c r="G58" s="296"/>
      <c r="H58" s="296"/>
      <c r="I58" s="297" t="s">
        <v>28</v>
      </c>
      <c r="J58" s="298" t="str">
        <f>E23</f>
        <v>DOPAS s.r.o. Praha</v>
      </c>
      <c r="K58" s="296"/>
      <c r="L58" s="84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</row>
    <row r="59" spans="1:47" s="2" customFormat="1" ht="12.75">
      <c r="A59" s="296"/>
      <c r="B59" s="31"/>
      <c r="C59" s="297" t="s">
        <v>26</v>
      </c>
      <c r="D59" s="296"/>
      <c r="E59" s="296"/>
      <c r="F59" s="290" t="str">
        <f>IF(E20="","",E20)</f>
        <v xml:space="preserve"> </v>
      </c>
      <c r="G59" s="296"/>
      <c r="H59" s="296"/>
      <c r="I59" s="297" t="s">
        <v>31</v>
      </c>
      <c r="J59" s="298" t="str">
        <f>E26</f>
        <v>L. Štuller</v>
      </c>
      <c r="K59" s="296"/>
      <c r="L59" s="84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</row>
    <row r="60" spans="1:47" s="2" customFormat="1">
      <c r="A60" s="296"/>
      <c r="B60" s="31"/>
      <c r="C60" s="296"/>
      <c r="D60" s="296"/>
      <c r="E60" s="296"/>
      <c r="F60" s="296"/>
      <c r="G60" s="296"/>
      <c r="H60" s="296"/>
      <c r="I60" s="296"/>
      <c r="J60" s="296"/>
      <c r="K60" s="296"/>
      <c r="L60" s="84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</row>
    <row r="61" spans="1:47" s="2" customFormat="1" ht="12">
      <c r="A61" s="296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</row>
    <row r="62" spans="1:47" s="2" customFormat="1">
      <c r="A62" s="296"/>
      <c r="B62" s="31"/>
      <c r="C62" s="296"/>
      <c r="D62" s="296"/>
      <c r="E62" s="296"/>
      <c r="F62" s="296"/>
      <c r="G62" s="296"/>
      <c r="H62" s="296"/>
      <c r="I62" s="296"/>
      <c r="J62" s="296"/>
      <c r="K62" s="296"/>
      <c r="L62" s="84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</row>
    <row r="63" spans="1:47" s="2" customFormat="1" ht="15.75">
      <c r="A63" s="296"/>
      <c r="B63" s="31"/>
      <c r="C63" s="100" t="s">
        <v>68</v>
      </c>
      <c r="D63" s="296"/>
      <c r="E63" s="296"/>
      <c r="F63" s="296"/>
      <c r="G63" s="296"/>
      <c r="H63" s="296"/>
      <c r="I63" s="296"/>
      <c r="J63" s="295">
        <f>J87</f>
        <v>0</v>
      </c>
      <c r="K63" s="296"/>
      <c r="L63" s="84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U63" s="18" t="s">
        <v>110</v>
      </c>
    </row>
    <row r="64" spans="1:47" s="8" customFormat="1" ht="15">
      <c r="B64" s="101"/>
      <c r="D64" s="102" t="s">
        <v>242</v>
      </c>
      <c r="E64" s="103"/>
      <c r="F64" s="103"/>
      <c r="G64" s="103"/>
      <c r="H64" s="103"/>
      <c r="I64" s="103"/>
      <c r="J64" s="104">
        <f>J88</f>
        <v>0</v>
      </c>
      <c r="L64" s="101"/>
    </row>
    <row r="65" spans="1:31" s="289" customFormat="1" ht="12.75">
      <c r="B65" s="105"/>
      <c r="D65" s="106" t="s">
        <v>254</v>
      </c>
      <c r="E65" s="107"/>
      <c r="F65" s="107"/>
      <c r="G65" s="107"/>
      <c r="H65" s="107"/>
      <c r="I65" s="107"/>
      <c r="J65" s="108">
        <f>J89</f>
        <v>0</v>
      </c>
      <c r="L65" s="105"/>
    </row>
    <row r="66" spans="1:31" s="2" customFormat="1">
      <c r="A66" s="296"/>
      <c r="B66" s="31"/>
      <c r="C66" s="296"/>
      <c r="D66" s="296"/>
      <c r="E66" s="296"/>
      <c r="F66" s="296"/>
      <c r="G66" s="296"/>
      <c r="H66" s="296"/>
      <c r="I66" s="296"/>
      <c r="J66" s="296"/>
      <c r="K66" s="296"/>
      <c r="L66" s="84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</row>
    <row r="67" spans="1:31" s="2" customFormat="1">
      <c r="A67" s="296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84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</row>
    <row r="71" spans="1:31" s="2" customFormat="1">
      <c r="A71" s="296"/>
      <c r="B71" s="329"/>
      <c r="C71" s="330"/>
      <c r="D71" s="330"/>
      <c r="E71" s="330"/>
      <c r="F71" s="330"/>
      <c r="G71" s="330"/>
      <c r="H71" s="330"/>
      <c r="I71" s="330"/>
      <c r="J71" s="330"/>
      <c r="K71" s="331"/>
      <c r="L71" s="301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</row>
    <row r="72" spans="1:31" s="2" customFormat="1" ht="18">
      <c r="A72" s="296"/>
      <c r="B72" s="332"/>
      <c r="C72" s="300" t="s">
        <v>115</v>
      </c>
      <c r="D72" s="302"/>
      <c r="E72" s="302"/>
      <c r="F72" s="302"/>
      <c r="G72" s="302"/>
      <c r="H72" s="302"/>
      <c r="I72" s="302"/>
      <c r="J72" s="302"/>
      <c r="K72" s="333"/>
      <c r="L72" s="301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</row>
    <row r="73" spans="1:31" s="2" customFormat="1">
      <c r="A73" s="296"/>
      <c r="B73" s="332"/>
      <c r="C73" s="302"/>
      <c r="D73" s="302"/>
      <c r="E73" s="302"/>
      <c r="F73" s="302"/>
      <c r="G73" s="302"/>
      <c r="H73" s="302"/>
      <c r="I73" s="302"/>
      <c r="J73" s="302"/>
      <c r="K73" s="333"/>
      <c r="L73" s="301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</row>
    <row r="74" spans="1:31" s="2" customFormat="1" ht="12.75">
      <c r="A74" s="296"/>
      <c r="B74" s="332"/>
      <c r="C74" s="315" t="s">
        <v>15</v>
      </c>
      <c r="D74" s="302"/>
      <c r="E74" s="302"/>
      <c r="F74" s="302"/>
      <c r="G74" s="302"/>
      <c r="H74" s="302"/>
      <c r="I74" s="302"/>
      <c r="J74" s="302"/>
      <c r="K74" s="333"/>
      <c r="L74" s="301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</row>
    <row r="75" spans="1:31" s="2" customFormat="1" ht="12.75">
      <c r="A75" s="296"/>
      <c r="B75" s="332"/>
      <c r="C75" s="302"/>
      <c r="D75" s="302"/>
      <c r="E75" s="412" t="str">
        <f>E7</f>
        <v>Nová komunikace mezi ul. Dukelskou - Karla Nového - Pražská kasárna, projektová dokumentace</v>
      </c>
      <c r="F75" s="413"/>
      <c r="G75" s="413"/>
      <c r="H75" s="413"/>
      <c r="I75" s="302"/>
      <c r="J75" s="302"/>
      <c r="K75" s="333"/>
      <c r="L75" s="301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</row>
    <row r="76" spans="1:31" ht="12.75">
      <c r="B76" s="334"/>
      <c r="C76" s="315" t="s">
        <v>104</v>
      </c>
      <c r="D76" s="299"/>
      <c r="E76" s="299"/>
      <c r="F76" s="299"/>
      <c r="G76" s="299"/>
      <c r="H76" s="299"/>
      <c r="I76" s="299"/>
      <c r="J76" s="299"/>
      <c r="K76" s="335"/>
      <c r="L76" s="299"/>
    </row>
    <row r="77" spans="1:31" s="2" customFormat="1">
      <c r="A77" s="296"/>
      <c r="B77" s="332"/>
      <c r="C77" s="302"/>
      <c r="D77" s="302"/>
      <c r="E77" s="412" t="s">
        <v>105</v>
      </c>
      <c r="F77" s="411"/>
      <c r="G77" s="411"/>
      <c r="H77" s="411"/>
      <c r="I77" s="302"/>
      <c r="J77" s="302"/>
      <c r="K77" s="333"/>
      <c r="L77" s="301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</row>
    <row r="78" spans="1:31" s="2" customFormat="1" ht="12.75">
      <c r="A78" s="296"/>
      <c r="B78" s="332"/>
      <c r="C78" s="315" t="s">
        <v>106</v>
      </c>
      <c r="D78" s="302"/>
      <c r="E78" s="302"/>
      <c r="F78" s="302"/>
      <c r="G78" s="302"/>
      <c r="H78" s="302"/>
      <c r="I78" s="302"/>
      <c r="J78" s="302"/>
      <c r="K78" s="333"/>
      <c r="L78" s="301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</row>
    <row r="79" spans="1:31" s="2" customFormat="1" ht="20.25" customHeight="1">
      <c r="A79" s="296"/>
      <c r="B79" s="332"/>
      <c r="C79" s="302"/>
      <c r="D79" s="302"/>
      <c r="E79" s="410" t="str">
        <f>E11</f>
        <v>SO 402 - Chráničky</v>
      </c>
      <c r="F79" s="411"/>
      <c r="G79" s="411"/>
      <c r="H79" s="411"/>
      <c r="I79" s="302"/>
      <c r="J79" s="302"/>
      <c r="K79" s="333"/>
      <c r="L79" s="301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</row>
    <row r="80" spans="1:31" s="2" customFormat="1" ht="6.95" customHeight="1">
      <c r="A80" s="296"/>
      <c r="B80" s="332"/>
      <c r="C80" s="302"/>
      <c r="D80" s="302"/>
      <c r="E80" s="302"/>
      <c r="F80" s="302"/>
      <c r="G80" s="302"/>
      <c r="H80" s="302"/>
      <c r="I80" s="302"/>
      <c r="J80" s="302"/>
      <c r="K80" s="333"/>
      <c r="L80" s="301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</row>
    <row r="81" spans="1:65" s="2" customFormat="1" ht="12" customHeight="1">
      <c r="A81" s="296"/>
      <c r="B81" s="332"/>
      <c r="C81" s="315" t="s">
        <v>19</v>
      </c>
      <c r="D81" s="302"/>
      <c r="E81" s="302"/>
      <c r="F81" s="304" t="str">
        <f>F14</f>
        <v>k.ú. Benešov</v>
      </c>
      <c r="G81" s="302"/>
      <c r="H81" s="302"/>
      <c r="I81" s="315" t="s">
        <v>21</v>
      </c>
      <c r="J81" s="303">
        <f>IF(J14="","",J14)</f>
        <v>45814</v>
      </c>
      <c r="K81" s="333"/>
      <c r="L81" s="301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</row>
    <row r="82" spans="1:65" s="2" customFormat="1" ht="6.95" customHeight="1">
      <c r="A82" s="296"/>
      <c r="B82" s="332"/>
      <c r="C82" s="302"/>
      <c r="D82" s="302"/>
      <c r="E82" s="302"/>
      <c r="F82" s="302"/>
      <c r="G82" s="302"/>
      <c r="H82" s="302"/>
      <c r="I82" s="302"/>
      <c r="J82" s="302"/>
      <c r="K82" s="333"/>
      <c r="L82" s="301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</row>
    <row r="83" spans="1:65" s="2" customFormat="1" ht="15.2" customHeight="1">
      <c r="A83" s="296"/>
      <c r="B83" s="332"/>
      <c r="C83" s="315" t="s">
        <v>22</v>
      </c>
      <c r="D83" s="302"/>
      <c r="E83" s="302"/>
      <c r="F83" s="304" t="str">
        <f>E17</f>
        <v>Město Benešov</v>
      </c>
      <c r="G83" s="302"/>
      <c r="H83" s="302"/>
      <c r="I83" s="315" t="s">
        <v>28</v>
      </c>
      <c r="J83" s="305" t="str">
        <f>E23</f>
        <v>DOPAS s.r.o. Praha</v>
      </c>
      <c r="K83" s="333"/>
      <c r="L83" s="301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</row>
    <row r="84" spans="1:65" s="2" customFormat="1" ht="15.2" customHeight="1">
      <c r="A84" s="296"/>
      <c r="B84" s="332"/>
      <c r="C84" s="315" t="s">
        <v>26</v>
      </c>
      <c r="D84" s="302"/>
      <c r="E84" s="302"/>
      <c r="F84" s="304" t="str">
        <f>IF(E20="","",E20)</f>
        <v xml:space="preserve"> </v>
      </c>
      <c r="G84" s="302"/>
      <c r="H84" s="302"/>
      <c r="I84" s="315" t="s">
        <v>31</v>
      </c>
      <c r="J84" s="305" t="str">
        <f>E26</f>
        <v>L. Štuller</v>
      </c>
      <c r="K84" s="333"/>
      <c r="L84" s="301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</row>
    <row r="85" spans="1:65" s="2" customFormat="1" ht="10.35" customHeight="1">
      <c r="A85" s="296"/>
      <c r="B85" s="332"/>
      <c r="C85" s="302"/>
      <c r="D85" s="302"/>
      <c r="E85" s="302"/>
      <c r="F85" s="302"/>
      <c r="G85" s="302"/>
      <c r="H85" s="302"/>
      <c r="I85" s="302"/>
      <c r="J85" s="302"/>
      <c r="K85" s="333"/>
      <c r="L85" s="301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</row>
    <row r="86" spans="1:65" s="10" customFormat="1" ht="29.25" customHeight="1">
      <c r="A86" s="109"/>
      <c r="B86" s="336"/>
      <c r="C86" s="111" t="s">
        <v>116</v>
      </c>
      <c r="D86" s="112" t="s">
        <v>55</v>
      </c>
      <c r="E86" s="112" t="s">
        <v>51</v>
      </c>
      <c r="F86" s="112" t="s">
        <v>52</v>
      </c>
      <c r="G86" s="112" t="s">
        <v>117</v>
      </c>
      <c r="H86" s="112" t="s">
        <v>118</v>
      </c>
      <c r="I86" s="112" t="s">
        <v>119</v>
      </c>
      <c r="J86" s="112" t="s">
        <v>109</v>
      </c>
      <c r="K86" s="337" t="s">
        <v>120</v>
      </c>
      <c r="L86" s="306"/>
      <c r="M86" s="55" t="s">
        <v>3</v>
      </c>
      <c r="N86" s="56" t="s">
        <v>40</v>
      </c>
      <c r="O86" s="56" t="s">
        <v>121</v>
      </c>
      <c r="P86" s="56" t="s">
        <v>122</v>
      </c>
      <c r="Q86" s="56" t="s">
        <v>123</v>
      </c>
      <c r="R86" s="56" t="s">
        <v>124</v>
      </c>
      <c r="S86" s="56" t="s">
        <v>125</v>
      </c>
      <c r="T86" s="57" t="s">
        <v>126</v>
      </c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</row>
    <row r="87" spans="1:65" s="2" customFormat="1" ht="22.9" customHeight="1">
      <c r="A87" s="296"/>
      <c r="B87" s="332"/>
      <c r="C87" s="316" t="s">
        <v>127</v>
      </c>
      <c r="D87" s="302"/>
      <c r="E87" s="302"/>
      <c r="F87" s="302"/>
      <c r="G87" s="302"/>
      <c r="H87" s="302"/>
      <c r="I87" s="302"/>
      <c r="J87" s="317">
        <f>SUM(J88)</f>
        <v>0</v>
      </c>
      <c r="K87" s="333"/>
      <c r="L87" s="302"/>
      <c r="M87" s="58"/>
      <c r="N87" s="49"/>
      <c r="O87" s="59"/>
      <c r="P87" s="116" t="e">
        <f>P88</f>
        <v>#REF!</v>
      </c>
      <c r="Q87" s="59"/>
      <c r="R87" s="116" t="e">
        <f>R88</f>
        <v>#REF!</v>
      </c>
      <c r="S87" s="59"/>
      <c r="T87" s="117" t="e">
        <f>T88</f>
        <v>#REF!</v>
      </c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T87" s="18" t="s">
        <v>69</v>
      </c>
      <c r="AU87" s="18" t="s">
        <v>110</v>
      </c>
      <c r="BK87" s="118" t="e">
        <f>BK88</f>
        <v>#REF!</v>
      </c>
    </row>
    <row r="88" spans="1:65" s="11" customFormat="1" ht="25.9" customHeight="1">
      <c r="B88" s="338"/>
      <c r="C88" s="307"/>
      <c r="D88" s="308" t="s">
        <v>69</v>
      </c>
      <c r="E88" s="318" t="s">
        <v>223</v>
      </c>
      <c r="F88" s="318" t="s">
        <v>248</v>
      </c>
      <c r="G88" s="307"/>
      <c r="H88" s="307"/>
      <c r="I88" s="307"/>
      <c r="J88" s="319">
        <f>SUM(J89)</f>
        <v>0</v>
      </c>
      <c r="K88" s="339"/>
      <c r="L88" s="307"/>
      <c r="M88" s="123"/>
      <c r="N88" s="124"/>
      <c r="O88" s="124"/>
      <c r="P88" s="125" t="e">
        <f>#REF!+P89</f>
        <v>#REF!</v>
      </c>
      <c r="Q88" s="124"/>
      <c r="R88" s="125" t="e">
        <f>#REF!+R89</f>
        <v>#REF!</v>
      </c>
      <c r="S88" s="124"/>
      <c r="T88" s="126" t="e">
        <f>#REF!+T89</f>
        <v>#REF!</v>
      </c>
      <c r="AR88" s="120" t="s">
        <v>141</v>
      </c>
      <c r="AT88" s="127" t="s">
        <v>69</v>
      </c>
      <c r="AU88" s="127" t="s">
        <v>70</v>
      </c>
      <c r="AY88" s="120" t="s">
        <v>130</v>
      </c>
      <c r="BK88" s="128" t="e">
        <f>#REF!+BK89</f>
        <v>#REF!</v>
      </c>
    </row>
    <row r="89" spans="1:65" s="11" customFormat="1" ht="22.9" customHeight="1">
      <c r="B89" s="338"/>
      <c r="C89" s="307"/>
      <c r="D89" s="308" t="s">
        <v>69</v>
      </c>
      <c r="E89" s="320" t="s">
        <v>331</v>
      </c>
      <c r="F89" s="320" t="s">
        <v>332</v>
      </c>
      <c r="G89" s="307"/>
      <c r="H89" s="307"/>
      <c r="I89" s="307"/>
      <c r="J89" s="321">
        <f>SUM(J90:J169)</f>
        <v>0</v>
      </c>
      <c r="K89" s="339"/>
      <c r="L89" s="307"/>
      <c r="M89" s="123"/>
      <c r="N89" s="124"/>
      <c r="O89" s="124"/>
      <c r="P89" s="125">
        <f>SUM(P90:P162)</f>
        <v>589.59902600000009</v>
      </c>
      <c r="Q89" s="124"/>
      <c r="R89" s="125">
        <f>SUM(R90:R162)</f>
        <v>29.284114199999998</v>
      </c>
      <c r="S89" s="124"/>
      <c r="T89" s="126">
        <f>SUM(T90:T162)</f>
        <v>0</v>
      </c>
      <c r="AR89" s="120" t="s">
        <v>141</v>
      </c>
      <c r="AT89" s="127" t="s">
        <v>69</v>
      </c>
      <c r="AU89" s="127" t="s">
        <v>75</v>
      </c>
      <c r="AY89" s="120" t="s">
        <v>130</v>
      </c>
      <c r="BK89" s="128">
        <f>SUM(BK90:BK162)</f>
        <v>0</v>
      </c>
    </row>
    <row r="90" spans="1:65" s="2" customFormat="1" ht="16.5" customHeight="1">
      <c r="A90" s="296"/>
      <c r="B90" s="340"/>
      <c r="C90" s="132">
        <v>1</v>
      </c>
      <c r="D90" s="132" t="s">
        <v>132</v>
      </c>
      <c r="E90" s="133" t="s">
        <v>333</v>
      </c>
      <c r="F90" s="134" t="s">
        <v>334</v>
      </c>
      <c r="G90" s="135" t="s">
        <v>335</v>
      </c>
      <c r="H90" s="136">
        <v>0.26600000000000001</v>
      </c>
      <c r="I90" s="137"/>
      <c r="J90" s="137">
        <f>SUM(H90*I90)</f>
        <v>0</v>
      </c>
      <c r="K90" s="341" t="s">
        <v>134</v>
      </c>
      <c r="L90" s="302"/>
      <c r="M90" s="138" t="s">
        <v>3</v>
      </c>
      <c r="N90" s="139" t="s">
        <v>41</v>
      </c>
      <c r="O90" s="140">
        <v>4.0999999999999996</v>
      </c>
      <c r="P90" s="140">
        <f>O90*H90</f>
        <v>1.0906</v>
      </c>
      <c r="Q90" s="140">
        <v>8.8000000000000005E-3</v>
      </c>
      <c r="R90" s="140">
        <f>Q90*H90</f>
        <v>2.3408000000000001E-3</v>
      </c>
      <c r="S90" s="140">
        <v>0</v>
      </c>
      <c r="T90" s="141">
        <f>S90*H90</f>
        <v>0</v>
      </c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R90" s="142" t="s">
        <v>234</v>
      </c>
      <c r="AT90" s="142" t="s">
        <v>132</v>
      </c>
      <c r="AU90" s="142" t="s">
        <v>77</v>
      </c>
      <c r="AY90" s="18" t="s">
        <v>130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8" t="s">
        <v>75</v>
      </c>
      <c r="BK90" s="143">
        <f>ROUND(I90*H90,2)</f>
        <v>0</v>
      </c>
      <c r="BL90" s="18" t="s">
        <v>234</v>
      </c>
      <c r="BM90" s="142" t="s">
        <v>336</v>
      </c>
    </row>
    <row r="91" spans="1:65" s="12" customFormat="1">
      <c r="B91" s="342"/>
      <c r="C91" s="313"/>
      <c r="D91" s="322" t="s">
        <v>136</v>
      </c>
      <c r="E91" s="314" t="s">
        <v>3</v>
      </c>
      <c r="F91" s="327" t="s">
        <v>264</v>
      </c>
      <c r="G91" s="313"/>
      <c r="H91" s="314" t="s">
        <v>3</v>
      </c>
      <c r="I91" s="313"/>
      <c r="J91" s="313"/>
      <c r="K91" s="343"/>
      <c r="L91" s="313"/>
      <c r="M91" s="148"/>
      <c r="N91" s="149"/>
      <c r="O91" s="149"/>
      <c r="P91" s="149"/>
      <c r="Q91" s="149"/>
      <c r="R91" s="149"/>
      <c r="S91" s="149"/>
      <c r="T91" s="150"/>
      <c r="AT91" s="146" t="s">
        <v>136</v>
      </c>
      <c r="AU91" s="146" t="s">
        <v>77</v>
      </c>
      <c r="AV91" s="12" t="s">
        <v>75</v>
      </c>
      <c r="AW91" s="12" t="s">
        <v>30</v>
      </c>
      <c r="AX91" s="12" t="s">
        <v>70</v>
      </c>
      <c r="AY91" s="146" t="s">
        <v>130</v>
      </c>
    </row>
    <row r="92" spans="1:65" s="13" customFormat="1">
      <c r="B92" s="344"/>
      <c r="C92" s="309"/>
      <c r="D92" s="322" t="s">
        <v>136</v>
      </c>
      <c r="E92" s="310" t="s">
        <v>3</v>
      </c>
      <c r="F92" s="323" t="s">
        <v>337</v>
      </c>
      <c r="G92" s="309"/>
      <c r="H92" s="324">
        <v>0.222</v>
      </c>
      <c r="I92" s="309"/>
      <c r="J92" s="309"/>
      <c r="K92" s="345"/>
      <c r="L92" s="309"/>
      <c r="M92" s="155"/>
      <c r="N92" s="156"/>
      <c r="O92" s="156"/>
      <c r="P92" s="156"/>
      <c r="Q92" s="156"/>
      <c r="R92" s="156"/>
      <c r="S92" s="156"/>
      <c r="T92" s="157"/>
      <c r="AT92" s="152" t="s">
        <v>136</v>
      </c>
      <c r="AU92" s="152" t="s">
        <v>77</v>
      </c>
      <c r="AV92" s="13" t="s">
        <v>77</v>
      </c>
      <c r="AW92" s="13" t="s">
        <v>30</v>
      </c>
      <c r="AX92" s="13" t="s">
        <v>70</v>
      </c>
      <c r="AY92" s="152" t="s">
        <v>130</v>
      </c>
    </row>
    <row r="93" spans="1:65" s="13" customFormat="1">
      <c r="B93" s="344"/>
      <c r="C93" s="309"/>
      <c r="D93" s="322" t="s">
        <v>136</v>
      </c>
      <c r="E93" s="310" t="s">
        <v>3</v>
      </c>
      <c r="F93" s="323" t="s">
        <v>338</v>
      </c>
      <c r="G93" s="309"/>
      <c r="H93" s="324">
        <v>4.3999999999999997E-2</v>
      </c>
      <c r="I93" s="309"/>
      <c r="J93" s="309"/>
      <c r="K93" s="345"/>
      <c r="L93" s="309"/>
      <c r="M93" s="155"/>
      <c r="N93" s="156"/>
      <c r="O93" s="156"/>
      <c r="P93" s="156"/>
      <c r="Q93" s="156"/>
      <c r="R93" s="156"/>
      <c r="S93" s="156"/>
      <c r="T93" s="157"/>
      <c r="AT93" s="152" t="s">
        <v>136</v>
      </c>
      <c r="AU93" s="152" t="s">
        <v>77</v>
      </c>
      <c r="AV93" s="13" t="s">
        <v>77</v>
      </c>
      <c r="AW93" s="13" t="s">
        <v>30</v>
      </c>
      <c r="AX93" s="13" t="s">
        <v>70</v>
      </c>
      <c r="AY93" s="152" t="s">
        <v>130</v>
      </c>
    </row>
    <row r="94" spans="1:65" s="14" customFormat="1">
      <c r="B94" s="346"/>
      <c r="C94" s="311"/>
      <c r="D94" s="322" t="s">
        <v>136</v>
      </c>
      <c r="E94" s="312" t="s">
        <v>3</v>
      </c>
      <c r="F94" s="325" t="s">
        <v>138</v>
      </c>
      <c r="G94" s="311"/>
      <c r="H94" s="326">
        <v>0.26600000000000001</v>
      </c>
      <c r="I94" s="311"/>
      <c r="J94" s="311"/>
      <c r="K94" s="347"/>
      <c r="L94" s="311"/>
      <c r="M94" s="162"/>
      <c r="N94" s="163"/>
      <c r="O94" s="163"/>
      <c r="P94" s="163"/>
      <c r="Q94" s="163"/>
      <c r="R94" s="163"/>
      <c r="S94" s="163"/>
      <c r="T94" s="164"/>
      <c r="AT94" s="159" t="s">
        <v>136</v>
      </c>
      <c r="AU94" s="159" t="s">
        <v>77</v>
      </c>
      <c r="AV94" s="14" t="s">
        <v>135</v>
      </c>
      <c r="AW94" s="14" t="s">
        <v>30</v>
      </c>
      <c r="AX94" s="14" t="s">
        <v>75</v>
      </c>
      <c r="AY94" s="159" t="s">
        <v>130</v>
      </c>
    </row>
    <row r="95" spans="1:65" s="2" customFormat="1" ht="16.5" customHeight="1">
      <c r="A95" s="296"/>
      <c r="B95" s="340"/>
      <c r="C95" s="132">
        <v>2</v>
      </c>
      <c r="D95" s="132" t="s">
        <v>132</v>
      </c>
      <c r="E95" s="133" t="s">
        <v>339</v>
      </c>
      <c r="F95" s="134" t="s">
        <v>340</v>
      </c>
      <c r="G95" s="135" t="s">
        <v>335</v>
      </c>
      <c r="H95" s="136">
        <v>0.26600000000000001</v>
      </c>
      <c r="I95" s="137"/>
      <c r="J95" s="137">
        <f>SUM(H95*I95)</f>
        <v>0</v>
      </c>
      <c r="K95" s="341" t="s">
        <v>134</v>
      </c>
      <c r="L95" s="302"/>
      <c r="M95" s="138" t="s">
        <v>3</v>
      </c>
      <c r="N95" s="139" t="s">
        <v>41</v>
      </c>
      <c r="O95" s="140">
        <v>4.6959999999999997</v>
      </c>
      <c r="P95" s="140">
        <f>O95*H95</f>
        <v>1.249136</v>
      </c>
      <c r="Q95" s="140">
        <v>9.9000000000000008E-3</v>
      </c>
      <c r="R95" s="140">
        <f>Q95*H95</f>
        <v>2.6334000000000002E-3</v>
      </c>
      <c r="S95" s="140">
        <v>0</v>
      </c>
      <c r="T95" s="141">
        <f>S95*H95</f>
        <v>0</v>
      </c>
      <c r="U95" s="296"/>
      <c r="V95" s="296"/>
      <c r="W95" s="296"/>
      <c r="X95" s="296"/>
      <c r="Y95" s="296"/>
      <c r="Z95" s="296"/>
      <c r="AA95" s="296"/>
      <c r="AB95" s="296"/>
      <c r="AC95" s="296"/>
      <c r="AD95" s="296"/>
      <c r="AE95" s="296"/>
      <c r="AR95" s="142" t="s">
        <v>234</v>
      </c>
      <c r="AT95" s="142" t="s">
        <v>132</v>
      </c>
      <c r="AU95" s="142" t="s">
        <v>77</v>
      </c>
      <c r="AY95" s="18" t="s">
        <v>130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8" t="s">
        <v>75</v>
      </c>
      <c r="BK95" s="143">
        <f>ROUND(I95*H95,2)</f>
        <v>0</v>
      </c>
      <c r="BL95" s="18" t="s">
        <v>234</v>
      </c>
      <c r="BM95" s="142" t="s">
        <v>341</v>
      </c>
    </row>
    <row r="96" spans="1:65" s="12" customFormat="1">
      <c r="B96" s="342"/>
      <c r="C96" s="313"/>
      <c r="D96" s="322" t="s">
        <v>136</v>
      </c>
      <c r="E96" s="314" t="s">
        <v>3</v>
      </c>
      <c r="F96" s="327" t="s">
        <v>342</v>
      </c>
      <c r="G96" s="313"/>
      <c r="H96" s="314" t="s">
        <v>3</v>
      </c>
      <c r="I96" s="313"/>
      <c r="J96" s="313"/>
      <c r="K96" s="343"/>
      <c r="L96" s="313"/>
      <c r="M96" s="148"/>
      <c r="N96" s="149"/>
      <c r="O96" s="149"/>
      <c r="P96" s="149"/>
      <c r="Q96" s="149"/>
      <c r="R96" s="149"/>
      <c r="S96" s="149"/>
      <c r="T96" s="150"/>
      <c r="AT96" s="146" t="s">
        <v>136</v>
      </c>
      <c r="AU96" s="146" t="s">
        <v>77</v>
      </c>
      <c r="AV96" s="12" t="s">
        <v>75</v>
      </c>
      <c r="AW96" s="12" t="s">
        <v>30</v>
      </c>
      <c r="AX96" s="12" t="s">
        <v>70</v>
      </c>
      <c r="AY96" s="146" t="s">
        <v>130</v>
      </c>
    </row>
    <row r="97" spans="1:65" s="13" customFormat="1">
      <c r="B97" s="344"/>
      <c r="C97" s="309"/>
      <c r="D97" s="322" t="s">
        <v>136</v>
      </c>
      <c r="E97" s="310" t="s">
        <v>3</v>
      </c>
      <c r="F97" s="323" t="s">
        <v>343</v>
      </c>
      <c r="G97" s="309"/>
      <c r="H97" s="324">
        <v>0.26600000000000001</v>
      </c>
      <c r="I97" s="309"/>
      <c r="J97" s="309"/>
      <c r="K97" s="345"/>
      <c r="L97" s="309"/>
      <c r="M97" s="155"/>
      <c r="N97" s="156"/>
      <c r="O97" s="156"/>
      <c r="P97" s="156"/>
      <c r="Q97" s="156"/>
      <c r="R97" s="156"/>
      <c r="S97" s="156"/>
      <c r="T97" s="157"/>
      <c r="AT97" s="152" t="s">
        <v>136</v>
      </c>
      <c r="AU97" s="152" t="s">
        <v>77</v>
      </c>
      <c r="AV97" s="13" t="s">
        <v>77</v>
      </c>
      <c r="AW97" s="13" t="s">
        <v>30</v>
      </c>
      <c r="AX97" s="13" t="s">
        <v>75</v>
      </c>
      <c r="AY97" s="152" t="s">
        <v>130</v>
      </c>
    </row>
    <row r="98" spans="1:65" s="2" customFormat="1" ht="36">
      <c r="A98" s="296"/>
      <c r="B98" s="340"/>
      <c r="C98" s="132">
        <v>3</v>
      </c>
      <c r="D98" s="132" t="s">
        <v>132</v>
      </c>
      <c r="E98" s="133" t="s">
        <v>355</v>
      </c>
      <c r="F98" s="134" t="s">
        <v>1467</v>
      </c>
      <c r="G98" s="135" t="s">
        <v>167</v>
      </c>
      <c r="H98" s="136">
        <v>222</v>
      </c>
      <c r="I98" s="137"/>
      <c r="J98" s="137">
        <f>SUM(H98*I98)</f>
        <v>0</v>
      </c>
      <c r="K98" s="341" t="s">
        <v>134</v>
      </c>
      <c r="L98" s="302"/>
      <c r="M98" s="138" t="s">
        <v>3</v>
      </c>
      <c r="N98" s="139" t="s">
        <v>41</v>
      </c>
      <c r="O98" s="140">
        <v>1.1830000000000001</v>
      </c>
      <c r="P98" s="140">
        <f>O98*H98</f>
        <v>262.62600000000003</v>
      </c>
      <c r="Q98" s="140">
        <v>0</v>
      </c>
      <c r="R98" s="140">
        <f>Q98*H98</f>
        <v>0</v>
      </c>
      <c r="S98" s="140">
        <v>0</v>
      </c>
      <c r="T98" s="141">
        <f>S98*H98</f>
        <v>0</v>
      </c>
      <c r="U98" s="296"/>
      <c r="V98" s="296"/>
      <c r="W98" s="296"/>
      <c r="X98" s="296"/>
      <c r="Y98" s="296"/>
      <c r="Z98" s="296"/>
      <c r="AA98" s="296"/>
      <c r="AB98" s="296"/>
      <c r="AC98" s="296"/>
      <c r="AD98" s="296"/>
      <c r="AE98" s="296"/>
      <c r="AR98" s="142" t="s">
        <v>234</v>
      </c>
      <c r="AT98" s="142" t="s">
        <v>132</v>
      </c>
      <c r="AU98" s="142" t="s">
        <v>77</v>
      </c>
      <c r="AY98" s="18" t="s">
        <v>130</v>
      </c>
      <c r="BE98" s="143">
        <f>IF(N98="základní",J98,0)</f>
        <v>0</v>
      </c>
      <c r="BF98" s="143">
        <f>IF(N98="snížená",J98,0)</f>
        <v>0</v>
      </c>
      <c r="BG98" s="143">
        <f>IF(N98="zákl. přenesená",J98,0)</f>
        <v>0</v>
      </c>
      <c r="BH98" s="143">
        <f>IF(N98="sníž. přenesená",J98,0)</f>
        <v>0</v>
      </c>
      <c r="BI98" s="143">
        <f>IF(N98="nulová",J98,0)</f>
        <v>0</v>
      </c>
      <c r="BJ98" s="18" t="s">
        <v>75</v>
      </c>
      <c r="BK98" s="143">
        <f>ROUND(I98*H98,2)</f>
        <v>0</v>
      </c>
      <c r="BL98" s="18" t="s">
        <v>234</v>
      </c>
      <c r="BM98" s="142" t="s">
        <v>357</v>
      </c>
    </row>
    <row r="99" spans="1:65" s="12" customFormat="1">
      <c r="B99" s="342"/>
      <c r="C99" s="313"/>
      <c r="D99" s="322" t="s">
        <v>136</v>
      </c>
      <c r="E99" s="314" t="s">
        <v>3</v>
      </c>
      <c r="F99" s="327" t="s">
        <v>263</v>
      </c>
      <c r="G99" s="313"/>
      <c r="H99" s="314" t="s">
        <v>3</v>
      </c>
      <c r="I99" s="313"/>
      <c r="J99" s="313"/>
      <c r="K99" s="343"/>
      <c r="L99" s="313"/>
      <c r="M99" s="148"/>
      <c r="N99" s="149"/>
      <c r="O99" s="149"/>
      <c r="P99" s="149"/>
      <c r="Q99" s="149"/>
      <c r="R99" s="149"/>
      <c r="S99" s="149"/>
      <c r="T99" s="150"/>
      <c r="AT99" s="146" t="s">
        <v>136</v>
      </c>
      <c r="AU99" s="146" t="s">
        <v>77</v>
      </c>
      <c r="AV99" s="12" t="s">
        <v>75</v>
      </c>
      <c r="AW99" s="12" t="s">
        <v>30</v>
      </c>
      <c r="AX99" s="12" t="s">
        <v>70</v>
      </c>
      <c r="AY99" s="146" t="s">
        <v>130</v>
      </c>
    </row>
    <row r="100" spans="1:65" s="12" customFormat="1">
      <c r="B100" s="342"/>
      <c r="C100" s="313"/>
      <c r="D100" s="322" t="s">
        <v>136</v>
      </c>
      <c r="E100" s="314" t="s">
        <v>3</v>
      </c>
      <c r="F100" s="327" t="s">
        <v>264</v>
      </c>
      <c r="G100" s="313"/>
      <c r="H100" s="314" t="s">
        <v>3</v>
      </c>
      <c r="I100" s="313"/>
      <c r="J100" s="313"/>
      <c r="K100" s="343"/>
      <c r="L100" s="313"/>
      <c r="M100" s="148"/>
      <c r="N100" s="149"/>
      <c r="O100" s="149"/>
      <c r="P100" s="149"/>
      <c r="Q100" s="149"/>
      <c r="R100" s="149"/>
      <c r="S100" s="149"/>
      <c r="T100" s="150"/>
      <c r="AT100" s="146" t="s">
        <v>136</v>
      </c>
      <c r="AU100" s="146" t="s">
        <v>77</v>
      </c>
      <c r="AV100" s="12" t="s">
        <v>75</v>
      </c>
      <c r="AW100" s="12" t="s">
        <v>30</v>
      </c>
      <c r="AX100" s="12" t="s">
        <v>70</v>
      </c>
      <c r="AY100" s="146" t="s">
        <v>130</v>
      </c>
    </row>
    <row r="101" spans="1:65" s="13" customFormat="1">
      <c r="B101" s="344"/>
      <c r="C101" s="309"/>
      <c r="D101" s="322" t="s">
        <v>136</v>
      </c>
      <c r="E101" s="310" t="s">
        <v>3</v>
      </c>
      <c r="F101" s="323" t="s">
        <v>358</v>
      </c>
      <c r="G101" s="309"/>
      <c r="H101" s="324">
        <v>222</v>
      </c>
      <c r="I101" s="309"/>
      <c r="J101" s="309"/>
      <c r="K101" s="345"/>
      <c r="L101" s="309"/>
      <c r="M101" s="155"/>
      <c r="N101" s="156"/>
      <c r="O101" s="156"/>
      <c r="P101" s="156"/>
      <c r="Q101" s="156"/>
      <c r="R101" s="156"/>
      <c r="S101" s="156"/>
      <c r="T101" s="157"/>
      <c r="AT101" s="152" t="s">
        <v>136</v>
      </c>
      <c r="AU101" s="152" t="s">
        <v>77</v>
      </c>
      <c r="AV101" s="13" t="s">
        <v>77</v>
      </c>
      <c r="AW101" s="13" t="s">
        <v>30</v>
      </c>
      <c r="AX101" s="13" t="s">
        <v>70</v>
      </c>
      <c r="AY101" s="152" t="s">
        <v>130</v>
      </c>
    </row>
    <row r="102" spans="1:65" s="14" customFormat="1">
      <c r="B102" s="346"/>
      <c r="C102" s="311"/>
      <c r="D102" s="322" t="s">
        <v>136</v>
      </c>
      <c r="E102" s="312" t="s">
        <v>3</v>
      </c>
      <c r="F102" s="325" t="s">
        <v>138</v>
      </c>
      <c r="G102" s="311"/>
      <c r="H102" s="326">
        <v>222</v>
      </c>
      <c r="I102" s="311"/>
      <c r="J102" s="311"/>
      <c r="K102" s="347"/>
      <c r="L102" s="311"/>
      <c r="M102" s="162"/>
      <c r="N102" s="163"/>
      <c r="O102" s="163"/>
      <c r="P102" s="163"/>
      <c r="Q102" s="163"/>
      <c r="R102" s="163"/>
      <c r="S102" s="163"/>
      <c r="T102" s="164"/>
      <c r="AT102" s="159" t="s">
        <v>136</v>
      </c>
      <c r="AU102" s="159" t="s">
        <v>77</v>
      </c>
      <c r="AV102" s="14" t="s">
        <v>135</v>
      </c>
      <c r="AW102" s="14" t="s">
        <v>30</v>
      </c>
      <c r="AX102" s="14" t="s">
        <v>75</v>
      </c>
      <c r="AY102" s="159" t="s">
        <v>130</v>
      </c>
    </row>
    <row r="103" spans="1:65" s="2" customFormat="1" ht="36">
      <c r="A103" s="296"/>
      <c r="B103" s="340"/>
      <c r="C103" s="132">
        <v>4</v>
      </c>
      <c r="D103" s="132" t="s">
        <v>132</v>
      </c>
      <c r="E103" s="133" t="s">
        <v>359</v>
      </c>
      <c r="F103" s="134" t="s">
        <v>1468</v>
      </c>
      <c r="G103" s="135" t="s">
        <v>167</v>
      </c>
      <c r="H103" s="136">
        <v>44</v>
      </c>
      <c r="I103" s="137"/>
      <c r="J103" s="137">
        <f>SUM(H103*I103)</f>
        <v>0</v>
      </c>
      <c r="K103" s="341" t="s">
        <v>134</v>
      </c>
      <c r="L103" s="302"/>
      <c r="M103" s="138" t="s">
        <v>3</v>
      </c>
      <c r="N103" s="139" t="s">
        <v>41</v>
      </c>
      <c r="O103" s="140">
        <v>2.5350000000000001</v>
      </c>
      <c r="P103" s="140">
        <f>O103*H103</f>
        <v>111.54</v>
      </c>
      <c r="Q103" s="140">
        <v>0</v>
      </c>
      <c r="R103" s="140">
        <f>Q103*H103</f>
        <v>0</v>
      </c>
      <c r="S103" s="140">
        <v>0</v>
      </c>
      <c r="T103" s="141">
        <f>S103*H103</f>
        <v>0</v>
      </c>
      <c r="U103" s="296"/>
      <c r="V103" s="296"/>
      <c r="W103" s="296"/>
      <c r="X103" s="296"/>
      <c r="Y103" s="296"/>
      <c r="Z103" s="296"/>
      <c r="AA103" s="296"/>
      <c r="AB103" s="296"/>
      <c r="AC103" s="296"/>
      <c r="AD103" s="296"/>
      <c r="AE103" s="296"/>
      <c r="AR103" s="142" t="s">
        <v>234</v>
      </c>
      <c r="AT103" s="142" t="s">
        <v>132</v>
      </c>
      <c r="AU103" s="142" t="s">
        <v>77</v>
      </c>
      <c r="AY103" s="18" t="s">
        <v>130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18" t="s">
        <v>75</v>
      </c>
      <c r="BK103" s="143">
        <f>ROUND(I103*H103,2)</f>
        <v>0</v>
      </c>
      <c r="BL103" s="18" t="s">
        <v>234</v>
      </c>
      <c r="BM103" s="142" t="s">
        <v>361</v>
      </c>
    </row>
    <row r="104" spans="1:65" s="12" customFormat="1">
      <c r="B104" s="342"/>
      <c r="C104" s="313"/>
      <c r="D104" s="322" t="s">
        <v>136</v>
      </c>
      <c r="E104" s="314" t="s">
        <v>3</v>
      </c>
      <c r="F104" s="327" t="s">
        <v>263</v>
      </c>
      <c r="G104" s="313"/>
      <c r="H104" s="314" t="s">
        <v>3</v>
      </c>
      <c r="I104" s="313"/>
      <c r="J104" s="313"/>
      <c r="K104" s="343"/>
      <c r="L104" s="313"/>
      <c r="M104" s="148"/>
      <c r="N104" s="149"/>
      <c r="O104" s="149"/>
      <c r="P104" s="149"/>
      <c r="Q104" s="149"/>
      <c r="R104" s="149"/>
      <c r="S104" s="149"/>
      <c r="T104" s="150"/>
      <c r="AT104" s="146" t="s">
        <v>136</v>
      </c>
      <c r="AU104" s="146" t="s">
        <v>77</v>
      </c>
      <c r="AV104" s="12" t="s">
        <v>75</v>
      </c>
      <c r="AW104" s="12" t="s">
        <v>30</v>
      </c>
      <c r="AX104" s="12" t="s">
        <v>70</v>
      </c>
      <c r="AY104" s="146" t="s">
        <v>130</v>
      </c>
    </row>
    <row r="105" spans="1:65" s="12" customFormat="1">
      <c r="B105" s="342"/>
      <c r="C105" s="313"/>
      <c r="D105" s="322" t="s">
        <v>136</v>
      </c>
      <c r="E105" s="314" t="s">
        <v>3</v>
      </c>
      <c r="F105" s="327" t="s">
        <v>264</v>
      </c>
      <c r="G105" s="313"/>
      <c r="H105" s="314" t="s">
        <v>3</v>
      </c>
      <c r="I105" s="313"/>
      <c r="J105" s="313"/>
      <c r="K105" s="343"/>
      <c r="L105" s="313"/>
      <c r="M105" s="148"/>
      <c r="N105" s="149"/>
      <c r="O105" s="149"/>
      <c r="P105" s="149"/>
      <c r="Q105" s="149"/>
      <c r="R105" s="149"/>
      <c r="S105" s="149"/>
      <c r="T105" s="150"/>
      <c r="AT105" s="146" t="s">
        <v>136</v>
      </c>
      <c r="AU105" s="146" t="s">
        <v>77</v>
      </c>
      <c r="AV105" s="12" t="s">
        <v>75</v>
      </c>
      <c r="AW105" s="12" t="s">
        <v>30</v>
      </c>
      <c r="AX105" s="12" t="s">
        <v>70</v>
      </c>
      <c r="AY105" s="146" t="s">
        <v>130</v>
      </c>
    </row>
    <row r="106" spans="1:65" s="13" customFormat="1">
      <c r="B106" s="344"/>
      <c r="C106" s="309"/>
      <c r="D106" s="322" t="s">
        <v>136</v>
      </c>
      <c r="E106" s="310" t="s">
        <v>3</v>
      </c>
      <c r="F106" s="323" t="s">
        <v>362</v>
      </c>
      <c r="G106" s="309"/>
      <c r="H106" s="324">
        <v>44</v>
      </c>
      <c r="I106" s="309"/>
      <c r="J106" s="309"/>
      <c r="K106" s="345"/>
      <c r="L106" s="309"/>
      <c r="M106" s="155"/>
      <c r="N106" s="156"/>
      <c r="O106" s="156"/>
      <c r="P106" s="156"/>
      <c r="Q106" s="156"/>
      <c r="R106" s="156"/>
      <c r="S106" s="156"/>
      <c r="T106" s="157"/>
      <c r="AT106" s="152" t="s">
        <v>136</v>
      </c>
      <c r="AU106" s="152" t="s">
        <v>77</v>
      </c>
      <c r="AV106" s="13" t="s">
        <v>77</v>
      </c>
      <c r="AW106" s="13" t="s">
        <v>30</v>
      </c>
      <c r="AX106" s="13" t="s">
        <v>70</v>
      </c>
      <c r="AY106" s="152" t="s">
        <v>130</v>
      </c>
    </row>
    <row r="107" spans="1:65" s="14" customFormat="1">
      <c r="B107" s="346"/>
      <c r="C107" s="311"/>
      <c r="D107" s="322" t="s">
        <v>136</v>
      </c>
      <c r="E107" s="312" t="s">
        <v>3</v>
      </c>
      <c r="F107" s="325" t="s">
        <v>138</v>
      </c>
      <c r="G107" s="311"/>
      <c r="H107" s="326">
        <v>44</v>
      </c>
      <c r="I107" s="311"/>
      <c r="J107" s="311"/>
      <c r="K107" s="347"/>
      <c r="L107" s="311"/>
      <c r="M107" s="162"/>
      <c r="N107" s="163"/>
      <c r="O107" s="163"/>
      <c r="P107" s="163"/>
      <c r="Q107" s="163"/>
      <c r="R107" s="163"/>
      <c r="S107" s="163"/>
      <c r="T107" s="164"/>
      <c r="AT107" s="159" t="s">
        <v>136</v>
      </c>
      <c r="AU107" s="159" t="s">
        <v>77</v>
      </c>
      <c r="AV107" s="14" t="s">
        <v>135</v>
      </c>
      <c r="AW107" s="14" t="s">
        <v>30</v>
      </c>
      <c r="AX107" s="14" t="s">
        <v>75</v>
      </c>
      <c r="AY107" s="159" t="s">
        <v>130</v>
      </c>
    </row>
    <row r="108" spans="1:65" s="2" customFormat="1" ht="16.5" customHeight="1">
      <c r="A108" s="296"/>
      <c r="B108" s="340"/>
      <c r="C108" s="132">
        <v>5</v>
      </c>
      <c r="D108" s="132" t="s">
        <v>132</v>
      </c>
      <c r="E108" s="133" t="s">
        <v>363</v>
      </c>
      <c r="F108" s="134" t="s">
        <v>364</v>
      </c>
      <c r="G108" s="135" t="s">
        <v>177</v>
      </c>
      <c r="H108" s="136">
        <v>3.36</v>
      </c>
      <c r="I108" s="137"/>
      <c r="J108" s="137">
        <f>SUM(H108*I108)</f>
        <v>0</v>
      </c>
      <c r="K108" s="341" t="s">
        <v>134</v>
      </c>
      <c r="L108" s="302"/>
      <c r="M108" s="138" t="s">
        <v>3</v>
      </c>
      <c r="N108" s="139" t="s">
        <v>41</v>
      </c>
      <c r="O108" s="140">
        <v>1.7629999999999999</v>
      </c>
      <c r="P108" s="140">
        <f>O108*H108</f>
        <v>5.9236799999999992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R108" s="142" t="s">
        <v>234</v>
      </c>
      <c r="AT108" s="142" t="s">
        <v>132</v>
      </c>
      <c r="AU108" s="142" t="s">
        <v>77</v>
      </c>
      <c r="AY108" s="18" t="s">
        <v>130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8" t="s">
        <v>75</v>
      </c>
      <c r="BK108" s="143">
        <f>ROUND(I108*H108,2)</f>
        <v>0</v>
      </c>
      <c r="BL108" s="18" t="s">
        <v>234</v>
      </c>
      <c r="BM108" s="142" t="s">
        <v>365</v>
      </c>
    </row>
    <row r="109" spans="1:65" s="12" customFormat="1">
      <c r="B109" s="342"/>
      <c r="C109" s="313"/>
      <c r="D109" s="322" t="s">
        <v>136</v>
      </c>
      <c r="E109" s="314" t="s">
        <v>3</v>
      </c>
      <c r="F109" s="327" t="s">
        <v>264</v>
      </c>
      <c r="G109" s="313"/>
      <c r="H109" s="314" t="s">
        <v>3</v>
      </c>
      <c r="I109" s="313"/>
      <c r="J109" s="313"/>
      <c r="K109" s="343"/>
      <c r="L109" s="313"/>
      <c r="M109" s="148"/>
      <c r="N109" s="149"/>
      <c r="O109" s="149"/>
      <c r="P109" s="149"/>
      <c r="Q109" s="149"/>
      <c r="R109" s="149"/>
      <c r="S109" s="149"/>
      <c r="T109" s="150"/>
      <c r="AT109" s="146" t="s">
        <v>136</v>
      </c>
      <c r="AU109" s="146" t="s">
        <v>77</v>
      </c>
      <c r="AV109" s="12" t="s">
        <v>75</v>
      </c>
      <c r="AW109" s="12" t="s">
        <v>30</v>
      </c>
      <c r="AX109" s="12" t="s">
        <v>70</v>
      </c>
      <c r="AY109" s="146" t="s">
        <v>130</v>
      </c>
    </row>
    <row r="110" spans="1:65" s="13" customFormat="1">
      <c r="B110" s="344"/>
      <c r="C110" s="309"/>
      <c r="D110" s="322" t="s">
        <v>136</v>
      </c>
      <c r="E110" s="310" t="s">
        <v>3</v>
      </c>
      <c r="F110" s="323" t="s">
        <v>366</v>
      </c>
      <c r="G110" s="309"/>
      <c r="H110" s="324">
        <v>3.36</v>
      </c>
      <c r="I110" s="309"/>
      <c r="J110" s="309"/>
      <c r="K110" s="345"/>
      <c r="L110" s="309"/>
      <c r="M110" s="155"/>
      <c r="N110" s="156"/>
      <c r="O110" s="156"/>
      <c r="P110" s="156"/>
      <c r="Q110" s="156"/>
      <c r="R110" s="156"/>
      <c r="S110" s="156"/>
      <c r="T110" s="157"/>
      <c r="AT110" s="152" t="s">
        <v>136</v>
      </c>
      <c r="AU110" s="152" t="s">
        <v>77</v>
      </c>
      <c r="AV110" s="13" t="s">
        <v>77</v>
      </c>
      <c r="AW110" s="13" t="s">
        <v>30</v>
      </c>
      <c r="AX110" s="13" t="s">
        <v>70</v>
      </c>
      <c r="AY110" s="152" t="s">
        <v>130</v>
      </c>
    </row>
    <row r="111" spans="1:65" s="14" customFormat="1">
      <c r="B111" s="346"/>
      <c r="C111" s="311"/>
      <c r="D111" s="322" t="s">
        <v>136</v>
      </c>
      <c r="E111" s="312" t="s">
        <v>3</v>
      </c>
      <c r="F111" s="325" t="s">
        <v>138</v>
      </c>
      <c r="G111" s="311"/>
      <c r="H111" s="326">
        <v>3.36</v>
      </c>
      <c r="I111" s="311"/>
      <c r="J111" s="311"/>
      <c r="K111" s="347"/>
      <c r="L111" s="311"/>
      <c r="M111" s="162"/>
      <c r="N111" s="163"/>
      <c r="O111" s="163"/>
      <c r="P111" s="163"/>
      <c r="Q111" s="163"/>
      <c r="R111" s="163"/>
      <c r="S111" s="163"/>
      <c r="T111" s="164"/>
      <c r="AT111" s="159" t="s">
        <v>136</v>
      </c>
      <c r="AU111" s="159" t="s">
        <v>77</v>
      </c>
      <c r="AV111" s="14" t="s">
        <v>135</v>
      </c>
      <c r="AW111" s="14" t="s">
        <v>30</v>
      </c>
      <c r="AX111" s="14" t="s">
        <v>75</v>
      </c>
      <c r="AY111" s="159" t="s">
        <v>130</v>
      </c>
    </row>
    <row r="112" spans="1:65" s="2" customFormat="1" ht="16.5" customHeight="1">
      <c r="A112" s="296"/>
      <c r="B112" s="340"/>
      <c r="C112" s="132">
        <v>6</v>
      </c>
      <c r="D112" s="132" t="s">
        <v>132</v>
      </c>
      <c r="E112" s="133" t="s">
        <v>367</v>
      </c>
      <c r="F112" s="134" t="s">
        <v>368</v>
      </c>
      <c r="G112" s="135" t="s">
        <v>189</v>
      </c>
      <c r="H112" s="136">
        <v>12</v>
      </c>
      <c r="I112" s="137"/>
      <c r="J112" s="137">
        <f>SUM(H112*I112)</f>
        <v>0</v>
      </c>
      <c r="K112" s="341" t="s">
        <v>134</v>
      </c>
      <c r="L112" s="302"/>
      <c r="M112" s="138" t="s">
        <v>3</v>
      </c>
      <c r="N112" s="139" t="s">
        <v>41</v>
      </c>
      <c r="O112" s="140">
        <v>1.9E-2</v>
      </c>
      <c r="P112" s="140">
        <f>O112*H112</f>
        <v>0.22799999999999998</v>
      </c>
      <c r="Q112" s="140">
        <v>7.6E-3</v>
      </c>
      <c r="R112" s="140">
        <f>Q112*H112</f>
        <v>9.1200000000000003E-2</v>
      </c>
      <c r="S112" s="140">
        <v>0</v>
      </c>
      <c r="T112" s="141">
        <f>S112*H112</f>
        <v>0</v>
      </c>
      <c r="U112" s="296"/>
      <c r="V112" s="296"/>
      <c r="W112" s="296"/>
      <c r="X112" s="296"/>
      <c r="Y112" s="296"/>
      <c r="Z112" s="296"/>
      <c r="AA112" s="296"/>
      <c r="AB112" s="296"/>
      <c r="AC112" s="296"/>
      <c r="AD112" s="296"/>
      <c r="AE112" s="296"/>
      <c r="AR112" s="142" t="s">
        <v>234</v>
      </c>
      <c r="AT112" s="142" t="s">
        <v>132</v>
      </c>
      <c r="AU112" s="142" t="s">
        <v>77</v>
      </c>
      <c r="AY112" s="18" t="s">
        <v>130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8" t="s">
        <v>75</v>
      </c>
      <c r="BK112" s="143">
        <f>ROUND(I112*H112,2)</f>
        <v>0</v>
      </c>
      <c r="BL112" s="18" t="s">
        <v>234</v>
      </c>
      <c r="BM112" s="142" t="s">
        <v>369</v>
      </c>
    </row>
    <row r="113" spans="1:65" s="12" customFormat="1">
      <c r="B113" s="342"/>
      <c r="C113" s="313"/>
      <c r="D113" s="322" t="s">
        <v>136</v>
      </c>
      <c r="E113" s="314" t="s">
        <v>3</v>
      </c>
      <c r="F113" s="327" t="s">
        <v>264</v>
      </c>
      <c r="G113" s="313"/>
      <c r="H113" s="314" t="s">
        <v>3</v>
      </c>
      <c r="I113" s="313"/>
      <c r="J113" s="313"/>
      <c r="K113" s="343"/>
      <c r="L113" s="313"/>
      <c r="M113" s="148"/>
      <c r="N113" s="149"/>
      <c r="O113" s="149"/>
      <c r="P113" s="149"/>
      <c r="Q113" s="149"/>
      <c r="R113" s="149"/>
      <c r="S113" s="149"/>
      <c r="T113" s="150"/>
      <c r="AT113" s="146" t="s">
        <v>136</v>
      </c>
      <c r="AU113" s="146" t="s">
        <v>77</v>
      </c>
      <c r="AV113" s="12" t="s">
        <v>75</v>
      </c>
      <c r="AW113" s="12" t="s">
        <v>30</v>
      </c>
      <c r="AX113" s="12" t="s">
        <v>70</v>
      </c>
      <c r="AY113" s="146" t="s">
        <v>130</v>
      </c>
    </row>
    <row r="114" spans="1:65" s="13" customFormat="1">
      <c r="B114" s="344"/>
      <c r="C114" s="309"/>
      <c r="D114" s="322" t="s">
        <v>136</v>
      </c>
      <c r="E114" s="310" t="s">
        <v>3</v>
      </c>
      <c r="F114" s="323" t="s">
        <v>370</v>
      </c>
      <c r="G114" s="309"/>
      <c r="H114" s="324">
        <v>12</v>
      </c>
      <c r="I114" s="309"/>
      <c r="J114" s="309"/>
      <c r="K114" s="345"/>
      <c r="L114" s="309"/>
      <c r="M114" s="155"/>
      <c r="N114" s="156"/>
      <c r="O114" s="156"/>
      <c r="P114" s="156"/>
      <c r="Q114" s="156"/>
      <c r="R114" s="156"/>
      <c r="S114" s="156"/>
      <c r="T114" s="157"/>
      <c r="AT114" s="152" t="s">
        <v>136</v>
      </c>
      <c r="AU114" s="152" t="s">
        <v>77</v>
      </c>
      <c r="AV114" s="13" t="s">
        <v>77</v>
      </c>
      <c r="AW114" s="13" t="s">
        <v>30</v>
      </c>
      <c r="AX114" s="13" t="s">
        <v>70</v>
      </c>
      <c r="AY114" s="152" t="s">
        <v>130</v>
      </c>
    </row>
    <row r="115" spans="1:65" s="14" customFormat="1">
      <c r="B115" s="346"/>
      <c r="C115" s="311"/>
      <c r="D115" s="322" t="s">
        <v>136</v>
      </c>
      <c r="E115" s="312" t="s">
        <v>3</v>
      </c>
      <c r="F115" s="325" t="s">
        <v>138</v>
      </c>
      <c r="G115" s="311"/>
      <c r="H115" s="326">
        <v>12</v>
      </c>
      <c r="I115" s="311"/>
      <c r="J115" s="311"/>
      <c r="K115" s="347"/>
      <c r="L115" s="311"/>
      <c r="M115" s="162"/>
      <c r="N115" s="163"/>
      <c r="O115" s="163"/>
      <c r="P115" s="163"/>
      <c r="Q115" s="163"/>
      <c r="R115" s="163"/>
      <c r="S115" s="163"/>
      <c r="T115" s="164"/>
      <c r="AT115" s="159" t="s">
        <v>136</v>
      </c>
      <c r="AU115" s="159" t="s">
        <v>77</v>
      </c>
      <c r="AV115" s="14" t="s">
        <v>135</v>
      </c>
      <c r="AW115" s="14" t="s">
        <v>30</v>
      </c>
      <c r="AX115" s="14" t="s">
        <v>75</v>
      </c>
      <c r="AY115" s="159" t="s">
        <v>130</v>
      </c>
    </row>
    <row r="116" spans="1:65" s="2" customFormat="1" ht="24">
      <c r="A116" s="296"/>
      <c r="B116" s="340"/>
      <c r="C116" s="132">
        <v>7</v>
      </c>
      <c r="D116" s="132" t="s">
        <v>132</v>
      </c>
      <c r="E116" s="133" t="s">
        <v>371</v>
      </c>
      <c r="F116" s="134" t="s">
        <v>372</v>
      </c>
      <c r="G116" s="135" t="s">
        <v>177</v>
      </c>
      <c r="H116" s="136">
        <v>18</v>
      </c>
      <c r="I116" s="137"/>
      <c r="J116" s="137">
        <f>SUM(H116*I116)</f>
        <v>0</v>
      </c>
      <c r="K116" s="341" t="s">
        <v>134</v>
      </c>
      <c r="L116" s="302"/>
      <c r="M116" s="138" t="s">
        <v>3</v>
      </c>
      <c r="N116" s="139" t="s">
        <v>41</v>
      </c>
      <c r="O116" s="140">
        <v>0.40699999999999997</v>
      </c>
      <c r="P116" s="140">
        <f>O116*H116</f>
        <v>7.3259999999999996</v>
      </c>
      <c r="Q116" s="140">
        <v>0</v>
      </c>
      <c r="R116" s="140">
        <f>Q116*H116</f>
        <v>0</v>
      </c>
      <c r="S116" s="140">
        <v>0</v>
      </c>
      <c r="T116" s="141">
        <f>S116*H116</f>
        <v>0</v>
      </c>
      <c r="U116" s="296"/>
      <c r="V116" s="296"/>
      <c r="W116" s="296"/>
      <c r="X116" s="296"/>
      <c r="Y116" s="296"/>
      <c r="Z116" s="296"/>
      <c r="AA116" s="296"/>
      <c r="AB116" s="296"/>
      <c r="AC116" s="296"/>
      <c r="AD116" s="296"/>
      <c r="AE116" s="296"/>
      <c r="AR116" s="142" t="s">
        <v>234</v>
      </c>
      <c r="AT116" s="142" t="s">
        <v>132</v>
      </c>
      <c r="AU116" s="142" t="s">
        <v>77</v>
      </c>
      <c r="AY116" s="18" t="s">
        <v>130</v>
      </c>
      <c r="BE116" s="143">
        <f>IF(N116="základní",J116,0)</f>
        <v>0</v>
      </c>
      <c r="BF116" s="143">
        <f>IF(N116="snížená",J116,0)</f>
        <v>0</v>
      </c>
      <c r="BG116" s="143">
        <f>IF(N116="zákl. přenesená",J116,0)</f>
        <v>0</v>
      </c>
      <c r="BH116" s="143">
        <f>IF(N116="sníž. přenesená",J116,0)</f>
        <v>0</v>
      </c>
      <c r="BI116" s="143">
        <f>IF(N116="nulová",J116,0)</f>
        <v>0</v>
      </c>
      <c r="BJ116" s="18" t="s">
        <v>75</v>
      </c>
      <c r="BK116" s="143">
        <f>ROUND(I116*H116,2)</f>
        <v>0</v>
      </c>
      <c r="BL116" s="18" t="s">
        <v>234</v>
      </c>
      <c r="BM116" s="142" t="s">
        <v>373</v>
      </c>
    </row>
    <row r="117" spans="1:65" s="12" customFormat="1">
      <c r="B117" s="342"/>
      <c r="C117" s="313"/>
      <c r="D117" s="322" t="s">
        <v>136</v>
      </c>
      <c r="E117" s="314" t="s">
        <v>3</v>
      </c>
      <c r="F117" s="327" t="s">
        <v>374</v>
      </c>
      <c r="G117" s="313"/>
      <c r="H117" s="314" t="s">
        <v>3</v>
      </c>
      <c r="I117" s="313"/>
      <c r="J117" s="313"/>
      <c r="K117" s="343"/>
      <c r="L117" s="313"/>
      <c r="M117" s="148"/>
      <c r="N117" s="149"/>
      <c r="O117" s="149"/>
      <c r="P117" s="149"/>
      <c r="Q117" s="149"/>
      <c r="R117" s="149"/>
      <c r="S117" s="149"/>
      <c r="T117" s="150"/>
      <c r="AT117" s="146" t="s">
        <v>136</v>
      </c>
      <c r="AU117" s="146" t="s">
        <v>77</v>
      </c>
      <c r="AV117" s="12" t="s">
        <v>75</v>
      </c>
      <c r="AW117" s="12" t="s">
        <v>30</v>
      </c>
      <c r="AX117" s="12" t="s">
        <v>70</v>
      </c>
      <c r="AY117" s="146" t="s">
        <v>130</v>
      </c>
    </row>
    <row r="118" spans="1:65" s="2" customFormat="1" ht="33" customHeight="1">
      <c r="A118" s="296"/>
      <c r="B118" s="340"/>
      <c r="C118" s="132">
        <v>8</v>
      </c>
      <c r="D118" s="132" t="s">
        <v>132</v>
      </c>
      <c r="E118" s="133" t="s">
        <v>377</v>
      </c>
      <c r="F118" s="134" t="s">
        <v>378</v>
      </c>
      <c r="G118" s="135" t="s">
        <v>177</v>
      </c>
      <c r="H118" s="136">
        <v>68</v>
      </c>
      <c r="I118" s="137"/>
      <c r="J118" s="137">
        <f>SUM(H118*I118)</f>
        <v>0</v>
      </c>
      <c r="K118" s="341" t="s">
        <v>134</v>
      </c>
      <c r="L118" s="302"/>
      <c r="M118" s="138" t="s">
        <v>3</v>
      </c>
      <c r="N118" s="139" t="s">
        <v>41</v>
      </c>
      <c r="O118" s="140">
        <v>0.376</v>
      </c>
      <c r="P118" s="140">
        <f>O118*H118</f>
        <v>25.568000000000001</v>
      </c>
      <c r="Q118" s="140">
        <v>0</v>
      </c>
      <c r="R118" s="140">
        <f>Q118*H118</f>
        <v>0</v>
      </c>
      <c r="S118" s="140">
        <v>0</v>
      </c>
      <c r="T118" s="141">
        <f>S118*H118</f>
        <v>0</v>
      </c>
      <c r="U118" s="296"/>
      <c r="V118" s="296"/>
      <c r="W118" s="296"/>
      <c r="X118" s="296"/>
      <c r="Y118" s="296"/>
      <c r="Z118" s="296"/>
      <c r="AA118" s="296"/>
      <c r="AB118" s="296"/>
      <c r="AC118" s="296"/>
      <c r="AD118" s="296"/>
      <c r="AE118" s="296"/>
      <c r="AR118" s="142" t="s">
        <v>234</v>
      </c>
      <c r="AT118" s="142" t="s">
        <v>132</v>
      </c>
      <c r="AU118" s="142" t="s">
        <v>77</v>
      </c>
      <c r="AY118" s="18" t="s">
        <v>130</v>
      </c>
      <c r="BE118" s="143">
        <f>IF(N118="základní",J118,0)</f>
        <v>0</v>
      </c>
      <c r="BF118" s="143">
        <f>IF(N118="snížená",J118,0)</f>
        <v>0</v>
      </c>
      <c r="BG118" s="143">
        <f>IF(N118="zákl. přenesená",J118,0)</f>
        <v>0</v>
      </c>
      <c r="BH118" s="143">
        <f>IF(N118="sníž. přenesená",J118,0)</f>
        <v>0</v>
      </c>
      <c r="BI118" s="143">
        <f>IF(N118="nulová",J118,0)</f>
        <v>0</v>
      </c>
      <c r="BJ118" s="18" t="s">
        <v>75</v>
      </c>
      <c r="BK118" s="143">
        <f>ROUND(I118*H118,2)</f>
        <v>0</v>
      </c>
      <c r="BL118" s="18" t="s">
        <v>234</v>
      </c>
      <c r="BM118" s="142" t="s">
        <v>379</v>
      </c>
    </row>
    <row r="119" spans="1:65" s="2" customFormat="1" ht="24">
      <c r="A119" s="296"/>
      <c r="B119" s="340"/>
      <c r="C119" s="132">
        <v>9</v>
      </c>
      <c r="D119" s="132" t="s">
        <v>132</v>
      </c>
      <c r="E119" s="133" t="s">
        <v>380</v>
      </c>
      <c r="F119" s="134" t="s">
        <v>381</v>
      </c>
      <c r="G119" s="135" t="s">
        <v>177</v>
      </c>
      <c r="H119" s="136">
        <v>18</v>
      </c>
      <c r="I119" s="137"/>
      <c r="J119" s="137">
        <f>SUM(H119*I119)</f>
        <v>0</v>
      </c>
      <c r="K119" s="341" t="s">
        <v>134</v>
      </c>
      <c r="L119" s="302"/>
      <c r="M119" s="138" t="s">
        <v>3</v>
      </c>
      <c r="N119" s="139" t="s">
        <v>41</v>
      </c>
      <c r="O119" s="140">
        <v>9.4E-2</v>
      </c>
      <c r="P119" s="140">
        <f>O119*H119</f>
        <v>1.6919999999999999</v>
      </c>
      <c r="Q119" s="140">
        <v>0</v>
      </c>
      <c r="R119" s="140">
        <f>Q119*H119</f>
        <v>0</v>
      </c>
      <c r="S119" s="140">
        <v>0</v>
      </c>
      <c r="T119" s="141">
        <f>S119*H119</f>
        <v>0</v>
      </c>
      <c r="U119" s="296"/>
      <c r="V119" s="296"/>
      <c r="W119" s="296"/>
      <c r="X119" s="296"/>
      <c r="Y119" s="296"/>
      <c r="Z119" s="296"/>
      <c r="AA119" s="296"/>
      <c r="AB119" s="296"/>
      <c r="AC119" s="296"/>
      <c r="AD119" s="296"/>
      <c r="AE119" s="296"/>
      <c r="AR119" s="142" t="s">
        <v>234</v>
      </c>
      <c r="AT119" s="142" t="s">
        <v>132</v>
      </c>
      <c r="AU119" s="142" t="s">
        <v>77</v>
      </c>
      <c r="AY119" s="18" t="s">
        <v>130</v>
      </c>
      <c r="BE119" s="143">
        <f>IF(N119="základní",J119,0)</f>
        <v>0</v>
      </c>
      <c r="BF119" s="143">
        <f>IF(N119="snížená",J119,0)</f>
        <v>0</v>
      </c>
      <c r="BG119" s="143">
        <f>IF(N119="zákl. přenesená",J119,0)</f>
        <v>0</v>
      </c>
      <c r="BH119" s="143">
        <f>IF(N119="sníž. přenesená",J119,0)</f>
        <v>0</v>
      </c>
      <c r="BI119" s="143">
        <f>IF(N119="nulová",J119,0)</f>
        <v>0</v>
      </c>
      <c r="BJ119" s="18" t="s">
        <v>75</v>
      </c>
      <c r="BK119" s="143">
        <f>ROUND(I119*H119,2)</f>
        <v>0</v>
      </c>
      <c r="BL119" s="18" t="s">
        <v>234</v>
      </c>
      <c r="BM119" s="142" t="s">
        <v>382</v>
      </c>
    </row>
    <row r="120" spans="1:65" s="12" customFormat="1">
      <c r="B120" s="342"/>
      <c r="C120" s="313"/>
      <c r="D120" s="322" t="s">
        <v>136</v>
      </c>
      <c r="E120" s="314" t="s">
        <v>3</v>
      </c>
      <c r="F120" s="327" t="s">
        <v>383</v>
      </c>
      <c r="G120" s="313"/>
      <c r="H120" s="314" t="s">
        <v>3</v>
      </c>
      <c r="I120" s="313"/>
      <c r="J120" s="313"/>
      <c r="K120" s="343"/>
      <c r="L120" s="313"/>
      <c r="M120" s="148"/>
      <c r="N120" s="149"/>
      <c r="O120" s="149"/>
      <c r="P120" s="149"/>
      <c r="Q120" s="149"/>
      <c r="R120" s="149"/>
      <c r="S120" s="149"/>
      <c r="T120" s="150"/>
      <c r="AT120" s="146" t="s">
        <v>136</v>
      </c>
      <c r="AU120" s="146" t="s">
        <v>77</v>
      </c>
      <c r="AV120" s="12" t="s">
        <v>75</v>
      </c>
      <c r="AW120" s="12" t="s">
        <v>30</v>
      </c>
      <c r="AX120" s="12" t="s">
        <v>70</v>
      </c>
      <c r="AY120" s="146" t="s">
        <v>130</v>
      </c>
    </row>
    <row r="121" spans="1:65" s="2" customFormat="1" ht="16.5" customHeight="1">
      <c r="A121" s="296"/>
      <c r="B121" s="340"/>
      <c r="C121" s="132">
        <v>10</v>
      </c>
      <c r="D121" s="132" t="s">
        <v>132</v>
      </c>
      <c r="E121" s="133" t="s">
        <v>384</v>
      </c>
      <c r="F121" s="134" t="s">
        <v>385</v>
      </c>
      <c r="G121" s="135" t="s">
        <v>177</v>
      </c>
      <c r="H121" s="136">
        <v>34.31</v>
      </c>
      <c r="I121" s="137"/>
      <c r="J121" s="137">
        <f>SUM(H121*I121)</f>
        <v>0</v>
      </c>
      <c r="K121" s="341" t="s">
        <v>134</v>
      </c>
      <c r="L121" s="302"/>
      <c r="M121" s="138" t="s">
        <v>3</v>
      </c>
      <c r="N121" s="139" t="s">
        <v>41</v>
      </c>
      <c r="O121" s="140">
        <v>1.137</v>
      </c>
      <c r="P121" s="140">
        <f>O121*H121</f>
        <v>39.010470000000005</v>
      </c>
      <c r="Q121" s="140">
        <v>0</v>
      </c>
      <c r="R121" s="140">
        <f>Q121*H121</f>
        <v>0</v>
      </c>
      <c r="S121" s="140">
        <v>0</v>
      </c>
      <c r="T121" s="141">
        <f>S121*H121</f>
        <v>0</v>
      </c>
      <c r="U121" s="296"/>
      <c r="V121" s="296"/>
      <c r="W121" s="296"/>
      <c r="X121" s="296"/>
      <c r="Y121" s="296"/>
      <c r="Z121" s="296"/>
      <c r="AA121" s="296"/>
      <c r="AB121" s="296"/>
      <c r="AC121" s="296"/>
      <c r="AD121" s="296"/>
      <c r="AE121" s="296"/>
      <c r="AR121" s="142" t="s">
        <v>234</v>
      </c>
      <c r="AT121" s="142" t="s">
        <v>132</v>
      </c>
      <c r="AU121" s="142" t="s">
        <v>77</v>
      </c>
      <c r="AY121" s="18" t="s">
        <v>130</v>
      </c>
      <c r="BE121" s="143">
        <f>IF(N121="základní",J121,0)</f>
        <v>0</v>
      </c>
      <c r="BF121" s="143">
        <f>IF(N121="snížená",J121,0)</f>
        <v>0</v>
      </c>
      <c r="BG121" s="143">
        <f>IF(N121="zákl. přenesená",J121,0)</f>
        <v>0</v>
      </c>
      <c r="BH121" s="143">
        <f>IF(N121="sníž. přenesená",J121,0)</f>
        <v>0</v>
      </c>
      <c r="BI121" s="143">
        <f>IF(N121="nulová",J121,0)</f>
        <v>0</v>
      </c>
      <c r="BJ121" s="18" t="s">
        <v>75</v>
      </c>
      <c r="BK121" s="143">
        <f>ROUND(I121*H121,2)</f>
        <v>0</v>
      </c>
      <c r="BL121" s="18" t="s">
        <v>234</v>
      </c>
      <c r="BM121" s="142" t="s">
        <v>386</v>
      </c>
    </row>
    <row r="122" spans="1:65" s="12" customFormat="1">
      <c r="B122" s="342"/>
      <c r="C122" s="313"/>
      <c r="D122" s="322" t="s">
        <v>136</v>
      </c>
      <c r="E122" s="314" t="s">
        <v>3</v>
      </c>
      <c r="F122" s="327" t="s">
        <v>374</v>
      </c>
      <c r="G122" s="313"/>
      <c r="H122" s="314" t="s">
        <v>3</v>
      </c>
      <c r="I122" s="313"/>
      <c r="J122" s="313"/>
      <c r="K122" s="343"/>
      <c r="L122" s="313"/>
      <c r="M122" s="148"/>
      <c r="N122" s="149"/>
      <c r="O122" s="149"/>
      <c r="P122" s="149"/>
      <c r="Q122" s="149"/>
      <c r="R122" s="149"/>
      <c r="S122" s="149"/>
      <c r="T122" s="150"/>
      <c r="AT122" s="146" t="s">
        <v>136</v>
      </c>
      <c r="AU122" s="146" t="s">
        <v>77</v>
      </c>
      <c r="AV122" s="12" t="s">
        <v>75</v>
      </c>
      <c r="AW122" s="12" t="s">
        <v>30</v>
      </c>
      <c r="AX122" s="12" t="s">
        <v>70</v>
      </c>
      <c r="AY122" s="146" t="s">
        <v>130</v>
      </c>
    </row>
    <row r="123" spans="1:65" s="13" customFormat="1">
      <c r="B123" s="344"/>
      <c r="C123" s="309"/>
      <c r="D123" s="322" t="s">
        <v>136</v>
      </c>
      <c r="E123" s="310" t="s">
        <v>3</v>
      </c>
      <c r="F123" s="323" t="s">
        <v>375</v>
      </c>
      <c r="G123" s="309"/>
      <c r="H123" s="324">
        <v>23.31</v>
      </c>
      <c r="I123" s="309"/>
      <c r="J123" s="309"/>
      <c r="K123" s="345"/>
      <c r="L123" s="309"/>
      <c r="M123" s="155"/>
      <c r="N123" s="156"/>
      <c r="O123" s="156"/>
      <c r="P123" s="156"/>
      <c r="Q123" s="156"/>
      <c r="R123" s="156"/>
      <c r="S123" s="156"/>
      <c r="T123" s="157"/>
      <c r="AT123" s="152" t="s">
        <v>136</v>
      </c>
      <c r="AU123" s="152" t="s">
        <v>77</v>
      </c>
      <c r="AV123" s="13" t="s">
        <v>77</v>
      </c>
      <c r="AW123" s="13" t="s">
        <v>30</v>
      </c>
      <c r="AX123" s="13" t="s">
        <v>70</v>
      </c>
      <c r="AY123" s="152" t="s">
        <v>130</v>
      </c>
    </row>
    <row r="124" spans="1:65" s="13" customFormat="1">
      <c r="B124" s="344"/>
      <c r="C124" s="309"/>
      <c r="D124" s="322" t="s">
        <v>136</v>
      </c>
      <c r="E124" s="310" t="s">
        <v>3</v>
      </c>
      <c r="F124" s="323" t="s">
        <v>376</v>
      </c>
      <c r="G124" s="309"/>
      <c r="H124" s="324">
        <v>11</v>
      </c>
      <c r="I124" s="309"/>
      <c r="J124" s="309"/>
      <c r="K124" s="345"/>
      <c r="L124" s="309"/>
      <c r="M124" s="155"/>
      <c r="N124" s="156"/>
      <c r="O124" s="156"/>
      <c r="P124" s="156"/>
      <c r="Q124" s="156"/>
      <c r="R124" s="156"/>
      <c r="S124" s="156"/>
      <c r="T124" s="157"/>
      <c r="AT124" s="152" t="s">
        <v>136</v>
      </c>
      <c r="AU124" s="152" t="s">
        <v>77</v>
      </c>
      <c r="AV124" s="13" t="s">
        <v>77</v>
      </c>
      <c r="AW124" s="13" t="s">
        <v>30</v>
      </c>
      <c r="AX124" s="13" t="s">
        <v>70</v>
      </c>
      <c r="AY124" s="152" t="s">
        <v>130</v>
      </c>
    </row>
    <row r="125" spans="1:65" s="14" customFormat="1">
      <c r="B125" s="346"/>
      <c r="C125" s="311"/>
      <c r="D125" s="322" t="s">
        <v>136</v>
      </c>
      <c r="E125" s="312" t="s">
        <v>3</v>
      </c>
      <c r="F125" s="325" t="s">
        <v>138</v>
      </c>
      <c r="G125" s="311"/>
      <c r="H125" s="326">
        <v>34.31</v>
      </c>
      <c r="I125" s="311"/>
      <c r="J125" s="311"/>
      <c r="K125" s="347"/>
      <c r="L125" s="311"/>
      <c r="M125" s="162"/>
      <c r="N125" s="163"/>
      <c r="O125" s="163"/>
      <c r="P125" s="163"/>
      <c r="Q125" s="163"/>
      <c r="R125" s="163"/>
      <c r="S125" s="163"/>
      <c r="T125" s="164"/>
      <c r="AT125" s="159" t="s">
        <v>136</v>
      </c>
      <c r="AU125" s="159" t="s">
        <v>77</v>
      </c>
      <c r="AV125" s="14" t="s">
        <v>135</v>
      </c>
      <c r="AW125" s="14" t="s">
        <v>30</v>
      </c>
      <c r="AX125" s="14" t="s">
        <v>75</v>
      </c>
      <c r="AY125" s="159" t="s">
        <v>130</v>
      </c>
    </row>
    <row r="126" spans="1:65" s="2" customFormat="1" ht="33" customHeight="1">
      <c r="A126" s="296"/>
      <c r="B126" s="340"/>
      <c r="C126" s="132">
        <v>11</v>
      </c>
      <c r="D126" s="132" t="s">
        <v>132</v>
      </c>
      <c r="E126" s="133" t="s">
        <v>387</v>
      </c>
      <c r="F126" s="134" t="s">
        <v>1469</v>
      </c>
      <c r="G126" s="135" t="s">
        <v>167</v>
      </c>
      <c r="H126" s="136">
        <v>222</v>
      </c>
      <c r="I126" s="137"/>
      <c r="J126" s="137">
        <f>SUM(H126*I126)</f>
        <v>0</v>
      </c>
      <c r="K126" s="341" t="s">
        <v>134</v>
      </c>
      <c r="L126" s="302"/>
      <c r="M126" s="138" t="s">
        <v>3</v>
      </c>
      <c r="N126" s="139" t="s">
        <v>41</v>
      </c>
      <c r="O126" s="140">
        <v>0.218</v>
      </c>
      <c r="P126" s="140">
        <f>O126*H126</f>
        <v>48.396000000000001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U126" s="296"/>
      <c r="V126" s="296"/>
      <c r="W126" s="296"/>
      <c r="X126" s="296"/>
      <c r="Y126" s="296"/>
      <c r="Z126" s="296"/>
      <c r="AA126" s="296"/>
      <c r="AB126" s="296"/>
      <c r="AC126" s="296"/>
      <c r="AD126" s="296"/>
      <c r="AE126" s="296"/>
      <c r="AR126" s="142" t="s">
        <v>234</v>
      </c>
      <c r="AT126" s="142" t="s">
        <v>132</v>
      </c>
      <c r="AU126" s="142" t="s">
        <v>77</v>
      </c>
      <c r="AY126" s="18" t="s">
        <v>130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8" t="s">
        <v>75</v>
      </c>
      <c r="BK126" s="143">
        <f>ROUND(I126*H126,2)</f>
        <v>0</v>
      </c>
      <c r="BL126" s="18" t="s">
        <v>234</v>
      </c>
      <c r="BM126" s="142" t="s">
        <v>389</v>
      </c>
    </row>
    <row r="127" spans="1:65" s="12" customFormat="1">
      <c r="B127" s="342"/>
      <c r="C127" s="313"/>
      <c r="D127" s="322" t="s">
        <v>136</v>
      </c>
      <c r="E127" s="314" t="s">
        <v>3</v>
      </c>
      <c r="F127" s="327" t="s">
        <v>263</v>
      </c>
      <c r="G127" s="313"/>
      <c r="H127" s="314" t="s">
        <v>3</v>
      </c>
      <c r="I127" s="313"/>
      <c r="J127" s="313"/>
      <c r="K127" s="343"/>
      <c r="L127" s="313"/>
      <c r="M127" s="148"/>
      <c r="N127" s="149"/>
      <c r="O127" s="149"/>
      <c r="P127" s="149"/>
      <c r="Q127" s="149"/>
      <c r="R127" s="149"/>
      <c r="S127" s="149"/>
      <c r="T127" s="150"/>
      <c r="AT127" s="146" t="s">
        <v>136</v>
      </c>
      <c r="AU127" s="146" t="s">
        <v>77</v>
      </c>
      <c r="AV127" s="12" t="s">
        <v>75</v>
      </c>
      <c r="AW127" s="12" t="s">
        <v>30</v>
      </c>
      <c r="AX127" s="12" t="s">
        <v>70</v>
      </c>
      <c r="AY127" s="146" t="s">
        <v>130</v>
      </c>
    </row>
    <row r="128" spans="1:65" s="12" customFormat="1">
      <c r="B128" s="342"/>
      <c r="C128" s="313"/>
      <c r="D128" s="322" t="s">
        <v>136</v>
      </c>
      <c r="E128" s="314" t="s">
        <v>3</v>
      </c>
      <c r="F128" s="327" t="s">
        <v>264</v>
      </c>
      <c r="G128" s="313"/>
      <c r="H128" s="314" t="s">
        <v>3</v>
      </c>
      <c r="I128" s="313"/>
      <c r="J128" s="313"/>
      <c r="K128" s="343"/>
      <c r="L128" s="313"/>
      <c r="M128" s="148"/>
      <c r="N128" s="149"/>
      <c r="O128" s="149"/>
      <c r="P128" s="149"/>
      <c r="Q128" s="149"/>
      <c r="R128" s="149"/>
      <c r="S128" s="149"/>
      <c r="T128" s="150"/>
      <c r="AT128" s="146" t="s">
        <v>136</v>
      </c>
      <c r="AU128" s="146" t="s">
        <v>77</v>
      </c>
      <c r="AV128" s="12" t="s">
        <v>75</v>
      </c>
      <c r="AW128" s="12" t="s">
        <v>30</v>
      </c>
      <c r="AX128" s="12" t="s">
        <v>70</v>
      </c>
      <c r="AY128" s="146" t="s">
        <v>130</v>
      </c>
    </row>
    <row r="129" spans="1:65" s="13" customFormat="1">
      <c r="B129" s="344"/>
      <c r="C129" s="309"/>
      <c r="D129" s="322" t="s">
        <v>136</v>
      </c>
      <c r="E129" s="310" t="s">
        <v>3</v>
      </c>
      <c r="F129" s="323" t="s">
        <v>358</v>
      </c>
      <c r="G129" s="309"/>
      <c r="H129" s="324">
        <v>222</v>
      </c>
      <c r="I129" s="309"/>
      <c r="J129" s="309"/>
      <c r="K129" s="345"/>
      <c r="L129" s="309"/>
      <c r="M129" s="155"/>
      <c r="N129" s="156"/>
      <c r="O129" s="156"/>
      <c r="P129" s="156"/>
      <c r="Q129" s="156"/>
      <c r="R129" s="156"/>
      <c r="S129" s="156"/>
      <c r="T129" s="157"/>
      <c r="AT129" s="152" t="s">
        <v>136</v>
      </c>
      <c r="AU129" s="152" t="s">
        <v>77</v>
      </c>
      <c r="AV129" s="13" t="s">
        <v>77</v>
      </c>
      <c r="AW129" s="13" t="s">
        <v>30</v>
      </c>
      <c r="AX129" s="13" t="s">
        <v>70</v>
      </c>
      <c r="AY129" s="152" t="s">
        <v>130</v>
      </c>
    </row>
    <row r="130" spans="1:65" s="14" customFormat="1">
      <c r="B130" s="346"/>
      <c r="C130" s="311"/>
      <c r="D130" s="322" t="s">
        <v>136</v>
      </c>
      <c r="E130" s="312" t="s">
        <v>3</v>
      </c>
      <c r="F130" s="325" t="s">
        <v>138</v>
      </c>
      <c r="G130" s="311"/>
      <c r="H130" s="326">
        <v>222</v>
      </c>
      <c r="I130" s="311"/>
      <c r="J130" s="311"/>
      <c r="K130" s="347"/>
      <c r="L130" s="311"/>
      <c r="M130" s="162"/>
      <c r="N130" s="163"/>
      <c r="O130" s="163"/>
      <c r="P130" s="163"/>
      <c r="Q130" s="163"/>
      <c r="R130" s="163"/>
      <c r="S130" s="163"/>
      <c r="T130" s="164"/>
      <c r="AT130" s="159" t="s">
        <v>136</v>
      </c>
      <c r="AU130" s="159" t="s">
        <v>77</v>
      </c>
      <c r="AV130" s="14" t="s">
        <v>135</v>
      </c>
      <c r="AW130" s="14" t="s">
        <v>30</v>
      </c>
      <c r="AX130" s="14" t="s">
        <v>75</v>
      </c>
      <c r="AY130" s="159" t="s">
        <v>130</v>
      </c>
    </row>
    <row r="131" spans="1:65" s="2" customFormat="1" ht="16.5" customHeight="1">
      <c r="A131" s="296"/>
      <c r="B131" s="340"/>
      <c r="C131" s="168">
        <v>12</v>
      </c>
      <c r="D131" s="168" t="s">
        <v>223</v>
      </c>
      <c r="E131" s="169" t="s">
        <v>390</v>
      </c>
      <c r="F131" s="170" t="s">
        <v>391</v>
      </c>
      <c r="G131" s="171" t="s">
        <v>183</v>
      </c>
      <c r="H131" s="172">
        <v>28</v>
      </c>
      <c r="I131" s="173"/>
      <c r="J131" s="173">
        <f>SUM(H131*I131)</f>
        <v>0</v>
      </c>
      <c r="K131" s="348" t="s">
        <v>134</v>
      </c>
      <c r="L131" s="328"/>
      <c r="M131" s="175" t="s">
        <v>3</v>
      </c>
      <c r="N131" s="176" t="s">
        <v>41</v>
      </c>
      <c r="O131" s="140">
        <v>0</v>
      </c>
      <c r="P131" s="140">
        <f>O131*H131</f>
        <v>0</v>
      </c>
      <c r="Q131" s="140">
        <v>1</v>
      </c>
      <c r="R131" s="140">
        <f>Q131*H131</f>
        <v>28</v>
      </c>
      <c r="S131" s="140">
        <v>0</v>
      </c>
      <c r="T131" s="141">
        <f>S131*H131</f>
        <v>0</v>
      </c>
      <c r="U131" s="296"/>
      <c r="V131" s="296"/>
      <c r="W131" s="296"/>
      <c r="X131" s="296"/>
      <c r="Y131" s="296"/>
      <c r="Z131" s="296"/>
      <c r="AA131" s="296"/>
      <c r="AB131" s="296"/>
      <c r="AC131" s="296"/>
      <c r="AD131" s="296"/>
      <c r="AE131" s="296"/>
      <c r="AR131" s="142" t="s">
        <v>249</v>
      </c>
      <c r="AT131" s="142" t="s">
        <v>223</v>
      </c>
      <c r="AU131" s="142" t="s">
        <v>77</v>
      </c>
      <c r="AY131" s="18" t="s">
        <v>130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8" t="s">
        <v>75</v>
      </c>
      <c r="BK131" s="143">
        <f>ROUND(I131*H131,2)</f>
        <v>0</v>
      </c>
      <c r="BL131" s="18" t="s">
        <v>249</v>
      </c>
      <c r="BM131" s="142" t="s">
        <v>392</v>
      </c>
    </row>
    <row r="132" spans="1:65" s="2" customFormat="1" ht="33" customHeight="1">
      <c r="A132" s="296"/>
      <c r="B132" s="340"/>
      <c r="C132" s="132">
        <v>13</v>
      </c>
      <c r="D132" s="132" t="s">
        <v>132</v>
      </c>
      <c r="E132" s="133" t="s">
        <v>396</v>
      </c>
      <c r="F132" s="134" t="s">
        <v>1470</v>
      </c>
      <c r="G132" s="135" t="s">
        <v>167</v>
      </c>
      <c r="H132" s="136">
        <v>44</v>
      </c>
      <c r="I132" s="137"/>
      <c r="J132" s="137">
        <f>SUM(H132*I132)</f>
        <v>0</v>
      </c>
      <c r="K132" s="341" t="s">
        <v>134</v>
      </c>
      <c r="L132" s="302"/>
      <c r="M132" s="138" t="s">
        <v>3</v>
      </c>
      <c r="N132" s="139" t="s">
        <v>41</v>
      </c>
      <c r="O132" s="140">
        <v>0.46800000000000003</v>
      </c>
      <c r="P132" s="140">
        <f>O132*H132</f>
        <v>20.592000000000002</v>
      </c>
      <c r="Q132" s="140">
        <v>0</v>
      </c>
      <c r="R132" s="140">
        <f>Q132*H132</f>
        <v>0</v>
      </c>
      <c r="S132" s="140">
        <v>0</v>
      </c>
      <c r="T132" s="141">
        <f>S132*H132</f>
        <v>0</v>
      </c>
      <c r="U132" s="296"/>
      <c r="V132" s="296"/>
      <c r="W132" s="296"/>
      <c r="X132" s="296"/>
      <c r="Y132" s="296"/>
      <c r="Z132" s="296"/>
      <c r="AA132" s="296"/>
      <c r="AB132" s="296"/>
      <c r="AC132" s="296"/>
      <c r="AD132" s="296"/>
      <c r="AE132" s="296"/>
      <c r="AR132" s="142" t="s">
        <v>234</v>
      </c>
      <c r="AT132" s="142" t="s">
        <v>132</v>
      </c>
      <c r="AU132" s="142" t="s">
        <v>77</v>
      </c>
      <c r="AY132" s="18" t="s">
        <v>130</v>
      </c>
      <c r="BE132" s="143">
        <f>IF(N132="základní",J132,0)</f>
        <v>0</v>
      </c>
      <c r="BF132" s="143">
        <f>IF(N132="snížená",J132,0)</f>
        <v>0</v>
      </c>
      <c r="BG132" s="143">
        <f>IF(N132="zákl. přenesená",J132,0)</f>
        <v>0</v>
      </c>
      <c r="BH132" s="143">
        <f>IF(N132="sníž. přenesená",J132,0)</f>
        <v>0</v>
      </c>
      <c r="BI132" s="143">
        <f>IF(N132="nulová",J132,0)</f>
        <v>0</v>
      </c>
      <c r="BJ132" s="18" t="s">
        <v>75</v>
      </c>
      <c r="BK132" s="143">
        <f>ROUND(I132*H132,2)</f>
        <v>0</v>
      </c>
      <c r="BL132" s="18" t="s">
        <v>234</v>
      </c>
      <c r="BM132" s="142" t="s">
        <v>398</v>
      </c>
    </row>
    <row r="133" spans="1:65" s="2" customFormat="1" ht="16.5" customHeight="1">
      <c r="A133" s="296"/>
      <c r="B133" s="340"/>
      <c r="C133" s="132">
        <v>14</v>
      </c>
      <c r="D133" s="132" t="s">
        <v>132</v>
      </c>
      <c r="E133" s="133" t="s">
        <v>403</v>
      </c>
      <c r="F133" s="134" t="s">
        <v>404</v>
      </c>
      <c r="G133" s="135" t="s">
        <v>133</v>
      </c>
      <c r="H133" s="136">
        <v>99.7</v>
      </c>
      <c r="I133" s="137"/>
      <c r="J133" s="137">
        <f>SUM(H133*I133)</f>
        <v>0</v>
      </c>
      <c r="K133" s="341" t="s">
        <v>134</v>
      </c>
      <c r="L133" s="302"/>
      <c r="M133" s="138" t="s">
        <v>3</v>
      </c>
      <c r="N133" s="139" t="s">
        <v>41</v>
      </c>
      <c r="O133" s="140">
        <v>0.14899999999999999</v>
      </c>
      <c r="P133" s="140">
        <f>O133*H133</f>
        <v>14.8553</v>
      </c>
      <c r="Q133" s="140">
        <v>0</v>
      </c>
      <c r="R133" s="140">
        <f>Q133*H133</f>
        <v>0</v>
      </c>
      <c r="S133" s="140">
        <v>0</v>
      </c>
      <c r="T133" s="141">
        <f>S133*H133</f>
        <v>0</v>
      </c>
      <c r="U133" s="296"/>
      <c r="V133" s="296"/>
      <c r="W133" s="296"/>
      <c r="X133" s="296"/>
      <c r="Y133" s="296"/>
      <c r="Z133" s="296"/>
      <c r="AA133" s="296"/>
      <c r="AB133" s="296"/>
      <c r="AC133" s="296"/>
      <c r="AD133" s="296"/>
      <c r="AE133" s="296"/>
      <c r="AR133" s="142" t="s">
        <v>234</v>
      </c>
      <c r="AT133" s="142" t="s">
        <v>132</v>
      </c>
      <c r="AU133" s="142" t="s">
        <v>77</v>
      </c>
      <c r="AY133" s="18" t="s">
        <v>130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8" t="s">
        <v>75</v>
      </c>
      <c r="BK133" s="143">
        <f>ROUND(I133*H133,2)</f>
        <v>0</v>
      </c>
      <c r="BL133" s="18" t="s">
        <v>234</v>
      </c>
      <c r="BM133" s="142" t="s">
        <v>405</v>
      </c>
    </row>
    <row r="134" spans="1:65" s="12" customFormat="1">
      <c r="B134" s="342"/>
      <c r="C134" s="313"/>
      <c r="D134" s="322" t="s">
        <v>136</v>
      </c>
      <c r="E134" s="314" t="s">
        <v>3</v>
      </c>
      <c r="F134" s="327" t="s">
        <v>264</v>
      </c>
      <c r="G134" s="313"/>
      <c r="H134" s="314" t="s">
        <v>3</v>
      </c>
      <c r="I134" s="313"/>
      <c r="J134" s="313"/>
      <c r="K134" s="343"/>
      <c r="L134" s="313"/>
      <c r="M134" s="148"/>
      <c r="N134" s="149"/>
      <c r="O134" s="149"/>
      <c r="P134" s="149"/>
      <c r="Q134" s="149"/>
      <c r="R134" s="149"/>
      <c r="S134" s="149"/>
      <c r="T134" s="150"/>
      <c r="AT134" s="146" t="s">
        <v>136</v>
      </c>
      <c r="AU134" s="146" t="s">
        <v>77</v>
      </c>
      <c r="AV134" s="12" t="s">
        <v>75</v>
      </c>
      <c r="AW134" s="12" t="s">
        <v>30</v>
      </c>
      <c r="AX134" s="12" t="s">
        <v>70</v>
      </c>
      <c r="AY134" s="146" t="s">
        <v>130</v>
      </c>
    </row>
    <row r="135" spans="1:65" s="13" customFormat="1">
      <c r="B135" s="344"/>
      <c r="C135" s="309"/>
      <c r="D135" s="322" t="s">
        <v>136</v>
      </c>
      <c r="E135" s="310" t="s">
        <v>3</v>
      </c>
      <c r="F135" s="323" t="s">
        <v>406</v>
      </c>
      <c r="G135" s="309"/>
      <c r="H135" s="324">
        <v>77.7</v>
      </c>
      <c r="I135" s="309"/>
      <c r="J135" s="309"/>
      <c r="K135" s="345"/>
      <c r="L135" s="309"/>
      <c r="M135" s="155"/>
      <c r="N135" s="156"/>
      <c r="O135" s="156"/>
      <c r="P135" s="156"/>
      <c r="Q135" s="156"/>
      <c r="R135" s="156"/>
      <c r="S135" s="156"/>
      <c r="T135" s="157"/>
      <c r="AT135" s="152" t="s">
        <v>136</v>
      </c>
      <c r="AU135" s="152" t="s">
        <v>77</v>
      </c>
      <c r="AV135" s="13" t="s">
        <v>77</v>
      </c>
      <c r="AW135" s="13" t="s">
        <v>30</v>
      </c>
      <c r="AX135" s="13" t="s">
        <v>70</v>
      </c>
      <c r="AY135" s="152" t="s">
        <v>130</v>
      </c>
    </row>
    <row r="136" spans="1:65" s="13" customFormat="1">
      <c r="B136" s="344"/>
      <c r="C136" s="309"/>
      <c r="D136" s="322" t="s">
        <v>136</v>
      </c>
      <c r="E136" s="310" t="s">
        <v>3</v>
      </c>
      <c r="F136" s="323" t="s">
        <v>407</v>
      </c>
      <c r="G136" s="309"/>
      <c r="H136" s="324">
        <v>22</v>
      </c>
      <c r="I136" s="309"/>
      <c r="J136" s="309"/>
      <c r="K136" s="345"/>
      <c r="L136" s="309"/>
      <c r="M136" s="155"/>
      <c r="N136" s="156"/>
      <c r="O136" s="156"/>
      <c r="P136" s="156"/>
      <c r="Q136" s="156"/>
      <c r="R136" s="156"/>
      <c r="S136" s="156"/>
      <c r="T136" s="157"/>
      <c r="AT136" s="152" t="s">
        <v>136</v>
      </c>
      <c r="AU136" s="152" t="s">
        <v>77</v>
      </c>
      <c r="AV136" s="13" t="s">
        <v>77</v>
      </c>
      <c r="AW136" s="13" t="s">
        <v>30</v>
      </c>
      <c r="AX136" s="13" t="s">
        <v>70</v>
      </c>
      <c r="AY136" s="152" t="s">
        <v>130</v>
      </c>
    </row>
    <row r="137" spans="1:65" s="14" customFormat="1">
      <c r="B137" s="346"/>
      <c r="C137" s="311"/>
      <c r="D137" s="322" t="s">
        <v>136</v>
      </c>
      <c r="E137" s="312" t="s">
        <v>3</v>
      </c>
      <c r="F137" s="325" t="s">
        <v>138</v>
      </c>
      <c r="G137" s="311"/>
      <c r="H137" s="326">
        <v>99.7</v>
      </c>
      <c r="I137" s="311"/>
      <c r="J137" s="311"/>
      <c r="K137" s="347"/>
      <c r="L137" s="311"/>
      <c r="M137" s="162"/>
      <c r="N137" s="163"/>
      <c r="O137" s="163"/>
      <c r="P137" s="163"/>
      <c r="Q137" s="163"/>
      <c r="R137" s="163"/>
      <c r="S137" s="163"/>
      <c r="T137" s="164"/>
      <c r="AT137" s="159" t="s">
        <v>136</v>
      </c>
      <c r="AU137" s="159" t="s">
        <v>77</v>
      </c>
      <c r="AV137" s="14" t="s">
        <v>135</v>
      </c>
      <c r="AW137" s="14" t="s">
        <v>30</v>
      </c>
      <c r="AX137" s="14" t="s">
        <v>75</v>
      </c>
      <c r="AY137" s="159" t="s">
        <v>130</v>
      </c>
    </row>
    <row r="138" spans="1:65" s="2" customFormat="1" ht="21.75" customHeight="1">
      <c r="A138" s="296"/>
      <c r="B138" s="340"/>
      <c r="C138" s="132">
        <v>15</v>
      </c>
      <c r="D138" s="132" t="s">
        <v>132</v>
      </c>
      <c r="E138" s="133" t="s">
        <v>433</v>
      </c>
      <c r="F138" s="134" t="s">
        <v>1466</v>
      </c>
      <c r="G138" s="135" t="s">
        <v>167</v>
      </c>
      <c r="H138" s="136">
        <v>266</v>
      </c>
      <c r="I138" s="137"/>
      <c r="J138" s="137">
        <f>SUM(H138*I138)</f>
        <v>0</v>
      </c>
      <c r="K138" s="341" t="s">
        <v>134</v>
      </c>
      <c r="L138" s="302"/>
      <c r="M138" s="138" t="s">
        <v>3</v>
      </c>
      <c r="N138" s="139" t="s">
        <v>41</v>
      </c>
      <c r="O138" s="140">
        <v>5.8999999999999997E-2</v>
      </c>
      <c r="P138" s="140">
        <f>O138*H138</f>
        <v>15.693999999999999</v>
      </c>
      <c r="Q138" s="140">
        <v>0</v>
      </c>
      <c r="R138" s="140">
        <f>Q138*H138</f>
        <v>0</v>
      </c>
      <c r="S138" s="140">
        <v>0</v>
      </c>
      <c r="T138" s="141">
        <f>S138*H138</f>
        <v>0</v>
      </c>
      <c r="U138" s="296"/>
      <c r="V138" s="296"/>
      <c r="W138" s="296"/>
      <c r="X138" s="296"/>
      <c r="Y138" s="296"/>
      <c r="Z138" s="296"/>
      <c r="AA138" s="296"/>
      <c r="AB138" s="296"/>
      <c r="AC138" s="296"/>
      <c r="AD138" s="296"/>
      <c r="AE138" s="296"/>
      <c r="AR138" s="142" t="s">
        <v>234</v>
      </c>
      <c r="AT138" s="142" t="s">
        <v>132</v>
      </c>
      <c r="AU138" s="142" t="s">
        <v>77</v>
      </c>
      <c r="AY138" s="18" t="s">
        <v>130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8" t="s">
        <v>75</v>
      </c>
      <c r="BK138" s="143">
        <f>ROUND(I138*H138,2)</f>
        <v>0</v>
      </c>
      <c r="BL138" s="18" t="s">
        <v>234</v>
      </c>
      <c r="BM138" s="142" t="s">
        <v>435</v>
      </c>
    </row>
    <row r="139" spans="1:65" s="12" customFormat="1">
      <c r="B139" s="342"/>
      <c r="C139" s="313"/>
      <c r="D139" s="322" t="s">
        <v>136</v>
      </c>
      <c r="E139" s="314" t="s">
        <v>3</v>
      </c>
      <c r="F139" s="327" t="s">
        <v>263</v>
      </c>
      <c r="G139" s="313"/>
      <c r="H139" s="314" t="s">
        <v>3</v>
      </c>
      <c r="I139" s="313"/>
      <c r="J139" s="313"/>
      <c r="K139" s="343"/>
      <c r="L139" s="313"/>
      <c r="M139" s="148"/>
      <c r="N139" s="149"/>
      <c r="O139" s="149"/>
      <c r="P139" s="149"/>
      <c r="Q139" s="149"/>
      <c r="R139" s="149"/>
      <c r="S139" s="149"/>
      <c r="T139" s="150"/>
      <c r="AT139" s="146" t="s">
        <v>136</v>
      </c>
      <c r="AU139" s="146" t="s">
        <v>77</v>
      </c>
      <c r="AV139" s="12" t="s">
        <v>75</v>
      </c>
      <c r="AW139" s="12" t="s">
        <v>30</v>
      </c>
      <c r="AX139" s="12" t="s">
        <v>70</v>
      </c>
      <c r="AY139" s="146" t="s">
        <v>130</v>
      </c>
    </row>
    <row r="140" spans="1:65" s="12" customFormat="1">
      <c r="B140" s="342"/>
      <c r="C140" s="313"/>
      <c r="D140" s="322" t="s">
        <v>136</v>
      </c>
      <c r="E140" s="314" t="s">
        <v>3</v>
      </c>
      <c r="F140" s="327" t="s">
        <v>264</v>
      </c>
      <c r="G140" s="313"/>
      <c r="H140" s="314" t="s">
        <v>3</v>
      </c>
      <c r="I140" s="313"/>
      <c r="J140" s="313"/>
      <c r="K140" s="343"/>
      <c r="L140" s="313"/>
      <c r="M140" s="148"/>
      <c r="N140" s="149"/>
      <c r="O140" s="149"/>
      <c r="P140" s="149"/>
      <c r="Q140" s="149"/>
      <c r="R140" s="149"/>
      <c r="S140" s="149"/>
      <c r="T140" s="150"/>
      <c r="AT140" s="146" t="s">
        <v>136</v>
      </c>
      <c r="AU140" s="146" t="s">
        <v>77</v>
      </c>
      <c r="AV140" s="12" t="s">
        <v>75</v>
      </c>
      <c r="AW140" s="12" t="s">
        <v>30</v>
      </c>
      <c r="AX140" s="12" t="s">
        <v>70</v>
      </c>
      <c r="AY140" s="146" t="s">
        <v>130</v>
      </c>
    </row>
    <row r="141" spans="1:65" s="13" customFormat="1">
      <c r="B141" s="344"/>
      <c r="C141" s="309"/>
      <c r="D141" s="322" t="s">
        <v>136</v>
      </c>
      <c r="E141" s="310" t="s">
        <v>3</v>
      </c>
      <c r="F141" s="323" t="s">
        <v>358</v>
      </c>
      <c r="G141" s="309"/>
      <c r="H141" s="324">
        <v>222</v>
      </c>
      <c r="I141" s="309"/>
      <c r="J141" s="309"/>
      <c r="K141" s="345"/>
      <c r="L141" s="309"/>
      <c r="M141" s="155"/>
      <c r="N141" s="156"/>
      <c r="O141" s="156"/>
      <c r="P141" s="156"/>
      <c r="Q141" s="156"/>
      <c r="R141" s="156"/>
      <c r="S141" s="156"/>
      <c r="T141" s="157"/>
      <c r="AT141" s="152" t="s">
        <v>136</v>
      </c>
      <c r="AU141" s="152" t="s">
        <v>77</v>
      </c>
      <c r="AV141" s="13" t="s">
        <v>77</v>
      </c>
      <c r="AW141" s="13" t="s">
        <v>30</v>
      </c>
      <c r="AX141" s="13" t="s">
        <v>70</v>
      </c>
      <c r="AY141" s="152" t="s">
        <v>130</v>
      </c>
    </row>
    <row r="142" spans="1:65" s="14" customFormat="1">
      <c r="B142" s="346"/>
      <c r="C142" s="311"/>
      <c r="D142" s="322" t="s">
        <v>136</v>
      </c>
      <c r="E142" s="312" t="s">
        <v>3</v>
      </c>
      <c r="F142" s="325" t="s">
        <v>138</v>
      </c>
      <c r="G142" s="311"/>
      <c r="H142" s="326">
        <v>222</v>
      </c>
      <c r="I142" s="311"/>
      <c r="J142" s="311"/>
      <c r="K142" s="347"/>
      <c r="L142" s="311"/>
      <c r="M142" s="162"/>
      <c r="N142" s="163"/>
      <c r="O142" s="163"/>
      <c r="P142" s="163"/>
      <c r="Q142" s="163"/>
      <c r="R142" s="163"/>
      <c r="S142" s="163"/>
      <c r="T142" s="164"/>
      <c r="AT142" s="159" t="s">
        <v>136</v>
      </c>
      <c r="AU142" s="159" t="s">
        <v>77</v>
      </c>
      <c r="AV142" s="14" t="s">
        <v>135</v>
      </c>
      <c r="AW142" s="14" t="s">
        <v>30</v>
      </c>
      <c r="AX142" s="14" t="s">
        <v>75</v>
      </c>
      <c r="AY142" s="159" t="s">
        <v>130</v>
      </c>
    </row>
    <row r="143" spans="1:65" s="2" customFormat="1" ht="21.75" customHeight="1">
      <c r="A143" s="296"/>
      <c r="B143" s="340"/>
      <c r="C143" s="132">
        <v>16</v>
      </c>
      <c r="D143" s="132" t="s">
        <v>132</v>
      </c>
      <c r="E143" s="133" t="s">
        <v>439</v>
      </c>
      <c r="F143" s="134" t="s">
        <v>1465</v>
      </c>
      <c r="G143" s="135" t="s">
        <v>167</v>
      </c>
      <c r="H143" s="136">
        <v>266</v>
      </c>
      <c r="I143" s="137"/>
      <c r="J143" s="137">
        <f>SUM(H143*I143)</f>
        <v>0</v>
      </c>
      <c r="K143" s="341" t="s">
        <v>134</v>
      </c>
      <c r="L143" s="302"/>
      <c r="M143" s="138" t="s">
        <v>3</v>
      </c>
      <c r="N143" s="139" t="s">
        <v>41</v>
      </c>
      <c r="O143" s="140">
        <v>2.1999999999999999E-2</v>
      </c>
      <c r="P143" s="140">
        <f>O143*H143</f>
        <v>5.8519999999999994</v>
      </c>
      <c r="Q143" s="140">
        <v>6.0000000000000002E-5</v>
      </c>
      <c r="R143" s="140">
        <f>Q143*H143</f>
        <v>1.5960000000000002E-2</v>
      </c>
      <c r="S143" s="140">
        <v>0</v>
      </c>
      <c r="T143" s="141">
        <f>S143*H143</f>
        <v>0</v>
      </c>
      <c r="U143" s="296"/>
      <c r="V143" s="296"/>
      <c r="W143" s="296"/>
      <c r="X143" s="296"/>
      <c r="Y143" s="296"/>
      <c r="Z143" s="296"/>
      <c r="AA143" s="296"/>
      <c r="AB143" s="296"/>
      <c r="AC143" s="296"/>
      <c r="AD143" s="296"/>
      <c r="AE143" s="296"/>
      <c r="AR143" s="142" t="s">
        <v>234</v>
      </c>
      <c r="AT143" s="142" t="s">
        <v>132</v>
      </c>
      <c r="AU143" s="142" t="s">
        <v>77</v>
      </c>
      <c r="AY143" s="18" t="s">
        <v>130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8" t="s">
        <v>75</v>
      </c>
      <c r="BK143" s="143">
        <f>ROUND(I143*H143,2)</f>
        <v>0</v>
      </c>
      <c r="BL143" s="18" t="s">
        <v>234</v>
      </c>
      <c r="BM143" s="142" t="s">
        <v>441</v>
      </c>
    </row>
    <row r="144" spans="1:65" s="12" customFormat="1">
      <c r="B144" s="342"/>
      <c r="C144" s="313"/>
      <c r="D144" s="322" t="s">
        <v>136</v>
      </c>
      <c r="E144" s="314" t="s">
        <v>3</v>
      </c>
      <c r="F144" s="327" t="s">
        <v>263</v>
      </c>
      <c r="G144" s="313"/>
      <c r="H144" s="314" t="s">
        <v>3</v>
      </c>
      <c r="I144" s="313"/>
      <c r="J144" s="313"/>
      <c r="K144" s="343"/>
      <c r="L144" s="313"/>
      <c r="M144" s="148"/>
      <c r="N144" s="149"/>
      <c r="O144" s="149"/>
      <c r="P144" s="149"/>
      <c r="Q144" s="149"/>
      <c r="R144" s="149"/>
      <c r="S144" s="149"/>
      <c r="T144" s="150"/>
      <c r="AT144" s="146" t="s">
        <v>136</v>
      </c>
      <c r="AU144" s="146" t="s">
        <v>77</v>
      </c>
      <c r="AV144" s="12" t="s">
        <v>75</v>
      </c>
      <c r="AW144" s="12" t="s">
        <v>30</v>
      </c>
      <c r="AX144" s="12" t="s">
        <v>70</v>
      </c>
      <c r="AY144" s="146" t="s">
        <v>130</v>
      </c>
    </row>
    <row r="145" spans="1:65" s="12" customFormat="1">
      <c r="B145" s="342"/>
      <c r="C145" s="313"/>
      <c r="D145" s="322" t="s">
        <v>136</v>
      </c>
      <c r="E145" s="314" t="s">
        <v>3</v>
      </c>
      <c r="F145" s="327" t="s">
        <v>264</v>
      </c>
      <c r="G145" s="313"/>
      <c r="H145" s="314" t="s">
        <v>3</v>
      </c>
      <c r="I145" s="313"/>
      <c r="J145" s="313"/>
      <c r="K145" s="343"/>
      <c r="L145" s="313"/>
      <c r="M145" s="148"/>
      <c r="N145" s="149"/>
      <c r="O145" s="149"/>
      <c r="P145" s="149"/>
      <c r="Q145" s="149"/>
      <c r="R145" s="149"/>
      <c r="S145" s="149"/>
      <c r="T145" s="150"/>
      <c r="AT145" s="146" t="s">
        <v>136</v>
      </c>
      <c r="AU145" s="146" t="s">
        <v>77</v>
      </c>
      <c r="AV145" s="12" t="s">
        <v>75</v>
      </c>
      <c r="AW145" s="12" t="s">
        <v>30</v>
      </c>
      <c r="AX145" s="12" t="s">
        <v>70</v>
      </c>
      <c r="AY145" s="146" t="s">
        <v>130</v>
      </c>
    </row>
    <row r="146" spans="1:65" s="13" customFormat="1">
      <c r="B146" s="344"/>
      <c r="C146" s="309"/>
      <c r="D146" s="322" t="s">
        <v>136</v>
      </c>
      <c r="E146" s="310" t="s">
        <v>3</v>
      </c>
      <c r="F146" s="323" t="s">
        <v>442</v>
      </c>
      <c r="G146" s="309"/>
      <c r="H146" s="324">
        <v>266</v>
      </c>
      <c r="I146" s="309"/>
      <c r="J146" s="309"/>
      <c r="K146" s="345"/>
      <c r="L146" s="309"/>
      <c r="M146" s="155"/>
      <c r="N146" s="156"/>
      <c r="O146" s="156"/>
      <c r="P146" s="156"/>
      <c r="Q146" s="156"/>
      <c r="R146" s="156"/>
      <c r="S146" s="156"/>
      <c r="T146" s="157"/>
      <c r="AT146" s="152" t="s">
        <v>136</v>
      </c>
      <c r="AU146" s="152" t="s">
        <v>77</v>
      </c>
      <c r="AV146" s="13" t="s">
        <v>77</v>
      </c>
      <c r="AW146" s="13" t="s">
        <v>30</v>
      </c>
      <c r="AX146" s="13" t="s">
        <v>70</v>
      </c>
      <c r="AY146" s="152" t="s">
        <v>130</v>
      </c>
    </row>
    <row r="147" spans="1:65" s="14" customFormat="1">
      <c r="B147" s="346"/>
      <c r="C147" s="311"/>
      <c r="D147" s="322" t="s">
        <v>136</v>
      </c>
      <c r="E147" s="312" t="s">
        <v>3</v>
      </c>
      <c r="F147" s="325" t="s">
        <v>138</v>
      </c>
      <c r="G147" s="311"/>
      <c r="H147" s="326">
        <v>266</v>
      </c>
      <c r="I147" s="311"/>
      <c r="J147" s="311"/>
      <c r="K147" s="347"/>
      <c r="L147" s="311"/>
      <c r="M147" s="162"/>
      <c r="N147" s="163"/>
      <c r="O147" s="163"/>
      <c r="P147" s="163"/>
      <c r="Q147" s="163"/>
      <c r="R147" s="163"/>
      <c r="S147" s="163"/>
      <c r="T147" s="164"/>
      <c r="AT147" s="159" t="s">
        <v>136</v>
      </c>
      <c r="AU147" s="159" t="s">
        <v>77</v>
      </c>
      <c r="AV147" s="14" t="s">
        <v>135</v>
      </c>
      <c r="AW147" s="14" t="s">
        <v>30</v>
      </c>
      <c r="AX147" s="14" t="s">
        <v>75</v>
      </c>
      <c r="AY147" s="159" t="s">
        <v>130</v>
      </c>
    </row>
    <row r="148" spans="1:65" s="13" customFormat="1">
      <c r="B148" s="344"/>
      <c r="C148" s="309"/>
      <c r="D148" s="322" t="s">
        <v>136</v>
      </c>
      <c r="E148" s="309"/>
      <c r="F148" s="323" t="s">
        <v>449</v>
      </c>
      <c r="G148" s="309"/>
      <c r="H148" s="324">
        <v>45.32</v>
      </c>
      <c r="I148" s="309"/>
      <c r="J148" s="309"/>
      <c r="K148" s="345"/>
      <c r="L148" s="309"/>
      <c r="M148" s="155"/>
      <c r="N148" s="156"/>
      <c r="O148" s="156"/>
      <c r="P148" s="156"/>
      <c r="Q148" s="156"/>
      <c r="R148" s="156"/>
      <c r="S148" s="156"/>
      <c r="T148" s="157"/>
      <c r="AT148" s="152" t="s">
        <v>136</v>
      </c>
      <c r="AU148" s="152" t="s">
        <v>77</v>
      </c>
      <c r="AV148" s="13" t="s">
        <v>77</v>
      </c>
      <c r="AW148" s="13" t="s">
        <v>4</v>
      </c>
      <c r="AX148" s="13" t="s">
        <v>75</v>
      </c>
      <c r="AY148" s="152" t="s">
        <v>130</v>
      </c>
    </row>
    <row r="149" spans="1:65" s="2" customFormat="1" ht="24">
      <c r="A149" s="296"/>
      <c r="B149" s="340"/>
      <c r="C149" s="132">
        <v>17</v>
      </c>
      <c r="D149" s="132" t="s">
        <v>132</v>
      </c>
      <c r="E149" s="133" t="s">
        <v>450</v>
      </c>
      <c r="F149" s="134" t="s">
        <v>451</v>
      </c>
      <c r="G149" s="135" t="s">
        <v>167</v>
      </c>
      <c r="H149" s="136">
        <v>36</v>
      </c>
      <c r="I149" s="137"/>
      <c r="J149" s="137">
        <f>SUM(H149*I149)</f>
        <v>0</v>
      </c>
      <c r="K149" s="341" t="s">
        <v>134</v>
      </c>
      <c r="L149" s="302"/>
      <c r="M149" s="138" t="s">
        <v>3</v>
      </c>
      <c r="N149" s="139" t="s">
        <v>41</v>
      </c>
      <c r="O149" s="140">
        <v>0.14199999999999999</v>
      </c>
      <c r="P149" s="140">
        <f>O149*H149</f>
        <v>5.1119999999999992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R149" s="142" t="s">
        <v>234</v>
      </c>
      <c r="AT149" s="142" t="s">
        <v>132</v>
      </c>
      <c r="AU149" s="142" t="s">
        <v>77</v>
      </c>
      <c r="AY149" s="18" t="s">
        <v>130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8" t="s">
        <v>75</v>
      </c>
      <c r="BK149" s="143">
        <f>ROUND(I149*H149,2)</f>
        <v>0</v>
      </c>
      <c r="BL149" s="18" t="s">
        <v>234</v>
      </c>
      <c r="BM149" s="142" t="s">
        <v>452</v>
      </c>
    </row>
    <row r="150" spans="1:65" s="12" customFormat="1">
      <c r="B150" s="342"/>
      <c r="C150" s="313"/>
      <c r="D150" s="322" t="s">
        <v>136</v>
      </c>
      <c r="E150" s="314" t="s">
        <v>3</v>
      </c>
      <c r="F150" s="327" t="s">
        <v>1463</v>
      </c>
      <c r="G150" s="313"/>
      <c r="H150" s="314" t="s">
        <v>3</v>
      </c>
      <c r="I150" s="313"/>
      <c r="J150" s="313"/>
      <c r="K150" s="343"/>
      <c r="L150" s="313"/>
      <c r="M150" s="148"/>
      <c r="N150" s="149"/>
      <c r="O150" s="149"/>
      <c r="P150" s="149"/>
      <c r="Q150" s="149"/>
      <c r="R150" s="149"/>
      <c r="S150" s="149"/>
      <c r="T150" s="150"/>
      <c r="AT150" s="146" t="s">
        <v>136</v>
      </c>
      <c r="AU150" s="146" t="s">
        <v>77</v>
      </c>
      <c r="AV150" s="12" t="s">
        <v>75</v>
      </c>
      <c r="AW150" s="12" t="s">
        <v>30</v>
      </c>
      <c r="AX150" s="12" t="s">
        <v>70</v>
      </c>
      <c r="AY150" s="146" t="s">
        <v>130</v>
      </c>
    </row>
    <row r="151" spans="1:65" s="13" customFormat="1">
      <c r="B151" s="344"/>
      <c r="C151" s="309"/>
      <c r="D151" s="322" t="s">
        <v>136</v>
      </c>
      <c r="E151" s="310" t="s">
        <v>3</v>
      </c>
      <c r="F151" s="323" t="s">
        <v>453</v>
      </c>
      <c r="G151" s="309"/>
      <c r="H151" s="324">
        <v>18</v>
      </c>
      <c r="I151" s="309"/>
      <c r="J151" s="309"/>
      <c r="K151" s="345"/>
      <c r="L151" s="309"/>
      <c r="M151" s="155"/>
      <c r="N151" s="156"/>
      <c r="O151" s="156"/>
      <c r="P151" s="156"/>
      <c r="Q151" s="156"/>
      <c r="R151" s="156"/>
      <c r="S151" s="156"/>
      <c r="T151" s="157"/>
      <c r="AT151" s="152" t="s">
        <v>136</v>
      </c>
      <c r="AU151" s="152" t="s">
        <v>77</v>
      </c>
      <c r="AV151" s="13" t="s">
        <v>77</v>
      </c>
      <c r="AW151" s="13" t="s">
        <v>30</v>
      </c>
      <c r="AX151" s="13" t="s">
        <v>70</v>
      </c>
      <c r="AY151" s="152" t="s">
        <v>130</v>
      </c>
    </row>
    <row r="152" spans="1:65" s="14" customFormat="1">
      <c r="B152" s="346"/>
      <c r="C152" s="311"/>
      <c r="D152" s="322" t="s">
        <v>136</v>
      </c>
      <c r="E152" s="312" t="s">
        <v>3</v>
      </c>
      <c r="F152" s="325" t="s">
        <v>138</v>
      </c>
      <c r="G152" s="311"/>
      <c r="H152" s="326">
        <v>18</v>
      </c>
      <c r="I152" s="311"/>
      <c r="J152" s="311"/>
      <c r="K152" s="347"/>
      <c r="L152" s="311"/>
      <c r="M152" s="162"/>
      <c r="N152" s="163"/>
      <c r="O152" s="163"/>
      <c r="P152" s="163"/>
      <c r="Q152" s="163"/>
      <c r="R152" s="163"/>
      <c r="S152" s="163"/>
      <c r="T152" s="164"/>
      <c r="AT152" s="159" t="s">
        <v>136</v>
      </c>
      <c r="AU152" s="159" t="s">
        <v>77</v>
      </c>
      <c r="AV152" s="14" t="s">
        <v>135</v>
      </c>
      <c r="AW152" s="14" t="s">
        <v>30</v>
      </c>
      <c r="AX152" s="14" t="s">
        <v>75</v>
      </c>
      <c r="AY152" s="159" t="s">
        <v>130</v>
      </c>
    </row>
    <row r="153" spans="1:65" s="2" customFormat="1" ht="16.5" customHeight="1">
      <c r="A153" s="296"/>
      <c r="B153" s="340"/>
      <c r="C153" s="168">
        <v>18</v>
      </c>
      <c r="D153" s="168" t="s">
        <v>223</v>
      </c>
      <c r="E153" s="169" t="s">
        <v>454</v>
      </c>
      <c r="F153" s="170" t="s">
        <v>455</v>
      </c>
      <c r="G153" s="171" t="s">
        <v>167</v>
      </c>
      <c r="H153" s="172">
        <v>36.6</v>
      </c>
      <c r="I153" s="173"/>
      <c r="J153" s="173">
        <f>SUM(H153*I153)</f>
        <v>0</v>
      </c>
      <c r="K153" s="348" t="s">
        <v>134</v>
      </c>
      <c r="L153" s="328"/>
      <c r="M153" s="175" t="s">
        <v>3</v>
      </c>
      <c r="N153" s="176" t="s">
        <v>41</v>
      </c>
      <c r="O153" s="140">
        <v>0</v>
      </c>
      <c r="P153" s="140">
        <f>O153*H153</f>
        <v>0</v>
      </c>
      <c r="Q153" s="140">
        <v>3.2000000000000001E-2</v>
      </c>
      <c r="R153" s="140">
        <f>Q153*H153</f>
        <v>1.1712</v>
      </c>
      <c r="S153" s="140">
        <v>0</v>
      </c>
      <c r="T153" s="141">
        <f>S153*H153</f>
        <v>0</v>
      </c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R153" s="142" t="s">
        <v>249</v>
      </c>
      <c r="AT153" s="142" t="s">
        <v>223</v>
      </c>
      <c r="AU153" s="142" t="s">
        <v>77</v>
      </c>
      <c r="AY153" s="18" t="s">
        <v>130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8" t="s">
        <v>75</v>
      </c>
      <c r="BK153" s="143">
        <f>ROUND(I153*H153,2)</f>
        <v>0</v>
      </c>
      <c r="BL153" s="18" t="s">
        <v>249</v>
      </c>
      <c r="BM153" s="142" t="s">
        <v>456</v>
      </c>
    </row>
    <row r="154" spans="1:65" s="13" customFormat="1">
      <c r="B154" s="344"/>
      <c r="C154" s="309"/>
      <c r="D154" s="322" t="s">
        <v>136</v>
      </c>
      <c r="E154" s="309"/>
      <c r="F154" s="323" t="s">
        <v>457</v>
      </c>
      <c r="G154" s="309"/>
      <c r="H154" s="324">
        <v>18.18</v>
      </c>
      <c r="I154" s="309"/>
      <c r="J154" s="309"/>
      <c r="K154" s="345"/>
      <c r="L154" s="309"/>
      <c r="M154" s="155"/>
      <c r="N154" s="156"/>
      <c r="O154" s="156"/>
      <c r="P154" s="156"/>
      <c r="Q154" s="156"/>
      <c r="R154" s="156"/>
      <c r="S154" s="156"/>
      <c r="T154" s="157"/>
      <c r="AT154" s="152" t="s">
        <v>136</v>
      </c>
      <c r="AU154" s="152" t="s">
        <v>77</v>
      </c>
      <c r="AV154" s="13" t="s">
        <v>77</v>
      </c>
      <c r="AW154" s="13" t="s">
        <v>4</v>
      </c>
      <c r="AX154" s="13" t="s">
        <v>75</v>
      </c>
      <c r="AY154" s="152" t="s">
        <v>130</v>
      </c>
    </row>
    <row r="155" spans="1:65" s="2" customFormat="1" ht="21.75" customHeight="1">
      <c r="A155" s="296"/>
      <c r="B155" s="340"/>
      <c r="C155" s="132">
        <v>19</v>
      </c>
      <c r="D155" s="132" t="s">
        <v>132</v>
      </c>
      <c r="E155" s="133" t="s">
        <v>458</v>
      </c>
      <c r="F155" s="134" t="s">
        <v>1464</v>
      </c>
      <c r="G155" s="135" t="s">
        <v>1456</v>
      </c>
      <c r="H155" s="136">
        <v>3</v>
      </c>
      <c r="I155" s="137"/>
      <c r="J155" s="137">
        <f>SUM(H155*I155)</f>
        <v>0</v>
      </c>
      <c r="K155" s="341" t="s">
        <v>134</v>
      </c>
      <c r="L155" s="302"/>
      <c r="M155" s="138" t="s">
        <v>3</v>
      </c>
      <c r="N155" s="139" t="s">
        <v>41</v>
      </c>
      <c r="O155" s="140">
        <v>0.11899999999999999</v>
      </c>
      <c r="P155" s="140">
        <f>O155*H155</f>
        <v>0.35699999999999998</v>
      </c>
      <c r="Q155" s="140">
        <v>0</v>
      </c>
      <c r="R155" s="140">
        <f>Q155*H155</f>
        <v>0</v>
      </c>
      <c r="S155" s="140">
        <v>0</v>
      </c>
      <c r="T155" s="141">
        <f>S155*H155</f>
        <v>0</v>
      </c>
      <c r="U155" s="296"/>
      <c r="V155" s="296"/>
      <c r="W155" s="296"/>
      <c r="X155" s="296"/>
      <c r="Y155" s="296"/>
      <c r="Z155" s="296"/>
      <c r="AA155" s="296"/>
      <c r="AB155" s="296"/>
      <c r="AC155" s="296"/>
      <c r="AD155" s="296"/>
      <c r="AE155" s="296"/>
      <c r="AR155" s="142" t="s">
        <v>234</v>
      </c>
      <c r="AT155" s="142" t="s">
        <v>132</v>
      </c>
      <c r="AU155" s="142" t="s">
        <v>77</v>
      </c>
      <c r="AY155" s="18" t="s">
        <v>130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8" t="s">
        <v>75</v>
      </c>
      <c r="BK155" s="143">
        <f>ROUND(I155*H155,2)</f>
        <v>0</v>
      </c>
      <c r="BL155" s="18" t="s">
        <v>234</v>
      </c>
      <c r="BM155" s="142" t="s">
        <v>460</v>
      </c>
    </row>
    <row r="156" spans="1:65" s="12" customFormat="1">
      <c r="B156" s="342"/>
      <c r="C156" s="313"/>
      <c r="D156" s="322" t="s">
        <v>136</v>
      </c>
      <c r="E156" s="314" t="s">
        <v>3</v>
      </c>
      <c r="F156" s="327" t="s">
        <v>263</v>
      </c>
      <c r="G156" s="313"/>
      <c r="H156" s="314" t="s">
        <v>3</v>
      </c>
      <c r="I156" s="313"/>
      <c r="J156" s="313"/>
      <c r="K156" s="343"/>
      <c r="L156" s="313"/>
      <c r="M156" s="148"/>
      <c r="N156" s="149"/>
      <c r="O156" s="149"/>
      <c r="P156" s="149"/>
      <c r="Q156" s="149"/>
      <c r="R156" s="149"/>
      <c r="S156" s="149"/>
      <c r="T156" s="150"/>
      <c r="AT156" s="146" t="s">
        <v>136</v>
      </c>
      <c r="AU156" s="146" t="s">
        <v>77</v>
      </c>
      <c r="AV156" s="12" t="s">
        <v>75</v>
      </c>
      <c r="AW156" s="12" t="s">
        <v>30</v>
      </c>
      <c r="AX156" s="12" t="s">
        <v>70</v>
      </c>
      <c r="AY156" s="146" t="s">
        <v>130</v>
      </c>
    </row>
    <row r="157" spans="1:65" s="12" customFormat="1">
      <c r="B157" s="342"/>
      <c r="C157" s="313"/>
      <c r="D157" s="322" t="s">
        <v>136</v>
      </c>
      <c r="E157" s="314" t="s">
        <v>3</v>
      </c>
      <c r="F157" s="327" t="s">
        <v>264</v>
      </c>
      <c r="G157" s="313"/>
      <c r="H157" s="314" t="s">
        <v>3</v>
      </c>
      <c r="I157" s="313"/>
      <c r="J157" s="313"/>
      <c r="K157" s="343"/>
      <c r="L157" s="313"/>
      <c r="M157" s="148"/>
      <c r="N157" s="149"/>
      <c r="O157" s="149"/>
      <c r="P157" s="149"/>
      <c r="Q157" s="149"/>
      <c r="R157" s="149"/>
      <c r="S157" s="149"/>
      <c r="T157" s="150"/>
      <c r="AT157" s="146" t="s">
        <v>136</v>
      </c>
      <c r="AU157" s="146" t="s">
        <v>77</v>
      </c>
      <c r="AV157" s="12" t="s">
        <v>75</v>
      </c>
      <c r="AW157" s="12" t="s">
        <v>30</v>
      </c>
      <c r="AX157" s="12" t="s">
        <v>70</v>
      </c>
      <c r="AY157" s="146" t="s">
        <v>130</v>
      </c>
    </row>
    <row r="158" spans="1:65" s="13" customFormat="1">
      <c r="B158" s="344"/>
      <c r="C158" s="309"/>
      <c r="D158" s="322" t="s">
        <v>136</v>
      </c>
      <c r="E158" s="310" t="s">
        <v>3</v>
      </c>
      <c r="F158" s="323" t="s">
        <v>442</v>
      </c>
      <c r="G158" s="309"/>
      <c r="H158" s="324">
        <v>266</v>
      </c>
      <c r="I158" s="309"/>
      <c r="J158" s="309"/>
      <c r="K158" s="345"/>
      <c r="L158" s="309"/>
      <c r="M158" s="155"/>
      <c r="N158" s="156"/>
      <c r="O158" s="156"/>
      <c r="P158" s="156"/>
      <c r="Q158" s="156"/>
      <c r="R158" s="156"/>
      <c r="S158" s="156"/>
      <c r="T158" s="157"/>
      <c r="AT158" s="152" t="s">
        <v>136</v>
      </c>
      <c r="AU158" s="152" t="s">
        <v>77</v>
      </c>
      <c r="AV158" s="13" t="s">
        <v>77</v>
      </c>
      <c r="AW158" s="13" t="s">
        <v>30</v>
      </c>
      <c r="AX158" s="13" t="s">
        <v>70</v>
      </c>
      <c r="AY158" s="152" t="s">
        <v>130</v>
      </c>
    </row>
    <row r="159" spans="1:65" s="14" customFormat="1">
      <c r="B159" s="346"/>
      <c r="C159" s="311"/>
      <c r="D159" s="322" t="s">
        <v>136</v>
      </c>
      <c r="E159" s="312" t="s">
        <v>3</v>
      </c>
      <c r="F159" s="325" t="s">
        <v>138</v>
      </c>
      <c r="G159" s="311"/>
      <c r="H159" s="326">
        <v>266</v>
      </c>
      <c r="I159" s="311"/>
      <c r="J159" s="311"/>
      <c r="K159" s="347"/>
      <c r="L159" s="311"/>
      <c r="M159" s="162"/>
      <c r="N159" s="163"/>
      <c r="O159" s="163"/>
      <c r="P159" s="163"/>
      <c r="Q159" s="163"/>
      <c r="R159" s="163"/>
      <c r="S159" s="163"/>
      <c r="T159" s="164"/>
      <c r="AT159" s="159" t="s">
        <v>136</v>
      </c>
      <c r="AU159" s="159" t="s">
        <v>77</v>
      </c>
      <c r="AV159" s="14" t="s">
        <v>135</v>
      </c>
      <c r="AW159" s="14" t="s">
        <v>30</v>
      </c>
      <c r="AX159" s="14" t="s">
        <v>75</v>
      </c>
      <c r="AY159" s="159" t="s">
        <v>130</v>
      </c>
    </row>
    <row r="160" spans="1:65" s="2" customFormat="1" ht="16.5" customHeight="1">
      <c r="A160" s="296"/>
      <c r="B160" s="340"/>
      <c r="C160" s="168">
        <v>20</v>
      </c>
      <c r="D160" s="168" t="s">
        <v>223</v>
      </c>
      <c r="E160" s="169" t="s">
        <v>461</v>
      </c>
      <c r="F160" s="170" t="s">
        <v>1462</v>
      </c>
      <c r="G160" s="171" t="s">
        <v>1455</v>
      </c>
      <c r="H160" s="172">
        <v>3</v>
      </c>
      <c r="I160" s="173"/>
      <c r="J160" s="173">
        <f>SUM(H160*I160)</f>
        <v>0</v>
      </c>
      <c r="K160" s="348" t="s">
        <v>134</v>
      </c>
      <c r="L160" s="328"/>
      <c r="M160" s="175" t="s">
        <v>3</v>
      </c>
      <c r="N160" s="176" t="s">
        <v>41</v>
      </c>
      <c r="O160" s="140">
        <v>0</v>
      </c>
      <c r="P160" s="140">
        <f>O160*H160</f>
        <v>0</v>
      </c>
      <c r="Q160" s="140">
        <v>2.5999999999999998E-4</v>
      </c>
      <c r="R160" s="140">
        <f>Q160*H160</f>
        <v>7.7999999999999988E-4</v>
      </c>
      <c r="S160" s="140">
        <v>0</v>
      </c>
      <c r="T160" s="141">
        <f>S160*H160</f>
        <v>0</v>
      </c>
      <c r="U160" s="296"/>
      <c r="V160" s="296"/>
      <c r="W160" s="296"/>
      <c r="X160" s="296"/>
      <c r="Y160" s="296"/>
      <c r="Z160" s="296"/>
      <c r="AA160" s="296"/>
      <c r="AB160" s="296"/>
      <c r="AC160" s="296"/>
      <c r="AD160" s="296"/>
      <c r="AE160" s="296"/>
      <c r="AR160" s="142" t="s">
        <v>249</v>
      </c>
      <c r="AT160" s="142" t="s">
        <v>223</v>
      </c>
      <c r="AU160" s="142" t="s">
        <v>77</v>
      </c>
      <c r="AY160" s="18" t="s">
        <v>130</v>
      </c>
      <c r="BE160" s="143">
        <f>IF(N160="základní",J160,0)</f>
        <v>0</v>
      </c>
      <c r="BF160" s="143">
        <f>IF(N160="snížená",J160,0)</f>
        <v>0</v>
      </c>
      <c r="BG160" s="143">
        <f>IF(N160="zákl. přenesená",J160,0)</f>
        <v>0</v>
      </c>
      <c r="BH160" s="143">
        <f>IF(N160="sníž. přenesená",J160,0)</f>
        <v>0</v>
      </c>
      <c r="BI160" s="143">
        <f>IF(N160="nulová",J160,0)</f>
        <v>0</v>
      </c>
      <c r="BJ160" s="18" t="s">
        <v>75</v>
      </c>
      <c r="BK160" s="143">
        <f>ROUND(I160*H160,2)</f>
        <v>0</v>
      </c>
      <c r="BL160" s="18" t="s">
        <v>249</v>
      </c>
      <c r="BM160" s="142" t="s">
        <v>463</v>
      </c>
    </row>
    <row r="161" spans="1:65" s="13" customFormat="1">
      <c r="B161" s="344"/>
      <c r="C161" s="309"/>
      <c r="D161" s="322" t="s">
        <v>136</v>
      </c>
      <c r="E161" s="309"/>
      <c r="F161" s="323" t="s">
        <v>464</v>
      </c>
      <c r="G161" s="309"/>
      <c r="H161" s="324">
        <v>279.3</v>
      </c>
      <c r="I161" s="309"/>
      <c r="J161" s="309"/>
      <c r="K161" s="345"/>
      <c r="L161" s="309"/>
      <c r="M161" s="155"/>
      <c r="N161" s="156"/>
      <c r="O161" s="156"/>
      <c r="P161" s="156"/>
      <c r="Q161" s="156"/>
      <c r="R161" s="156"/>
      <c r="S161" s="156"/>
      <c r="T161" s="157"/>
      <c r="AT161" s="152" t="s">
        <v>136</v>
      </c>
      <c r="AU161" s="152" t="s">
        <v>77</v>
      </c>
      <c r="AV161" s="13" t="s">
        <v>77</v>
      </c>
      <c r="AW161" s="13" t="s">
        <v>4</v>
      </c>
      <c r="AX161" s="13" t="s">
        <v>75</v>
      </c>
      <c r="AY161" s="152" t="s">
        <v>130</v>
      </c>
    </row>
    <row r="162" spans="1:65" s="2" customFormat="1" ht="16.5" customHeight="1">
      <c r="A162" s="296"/>
      <c r="B162" s="340"/>
      <c r="C162" s="132">
        <v>21</v>
      </c>
      <c r="D162" s="132" t="s">
        <v>132</v>
      </c>
      <c r="E162" s="133" t="s">
        <v>465</v>
      </c>
      <c r="F162" s="134" t="s">
        <v>466</v>
      </c>
      <c r="G162" s="135" t="s">
        <v>183</v>
      </c>
      <c r="H162" s="136">
        <v>53.034999999999997</v>
      </c>
      <c r="I162" s="137"/>
      <c r="J162" s="137">
        <f>SUM(H162*I162)</f>
        <v>0</v>
      </c>
      <c r="K162" s="341" t="s">
        <v>134</v>
      </c>
      <c r="L162" s="302"/>
      <c r="M162" s="177" t="s">
        <v>3</v>
      </c>
      <c r="N162" s="178" t="s">
        <v>41</v>
      </c>
      <c r="O162" s="179">
        <v>0.42399999999999999</v>
      </c>
      <c r="P162" s="179">
        <f>O162*H162</f>
        <v>22.486839999999997</v>
      </c>
      <c r="Q162" s="179">
        <v>0</v>
      </c>
      <c r="R162" s="179">
        <f>Q162*H162</f>
        <v>0</v>
      </c>
      <c r="S162" s="179">
        <v>0</v>
      </c>
      <c r="T162" s="180">
        <f>S162*H162</f>
        <v>0</v>
      </c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R162" s="142" t="s">
        <v>234</v>
      </c>
      <c r="AT162" s="142" t="s">
        <v>132</v>
      </c>
      <c r="AU162" s="142" t="s">
        <v>77</v>
      </c>
      <c r="AY162" s="18" t="s">
        <v>130</v>
      </c>
      <c r="BE162" s="143">
        <f>IF(N162="základní",J162,0)</f>
        <v>0</v>
      </c>
      <c r="BF162" s="143">
        <f>IF(N162="snížená",J162,0)</f>
        <v>0</v>
      </c>
      <c r="BG162" s="143">
        <f>IF(N162="zákl. přenesená",J162,0)</f>
        <v>0</v>
      </c>
      <c r="BH162" s="143">
        <f>IF(N162="sníž. přenesená",J162,0)</f>
        <v>0</v>
      </c>
      <c r="BI162" s="143">
        <f>IF(N162="nulová",J162,0)</f>
        <v>0</v>
      </c>
      <c r="BJ162" s="18" t="s">
        <v>75</v>
      </c>
      <c r="BK162" s="143">
        <f>ROUND(I162*H162,2)</f>
        <v>0</v>
      </c>
      <c r="BL162" s="18" t="s">
        <v>234</v>
      </c>
      <c r="BM162" s="142" t="s">
        <v>467</v>
      </c>
    </row>
    <row r="163" spans="1:65" s="2" customFormat="1" ht="21.75" customHeight="1">
      <c r="A163" s="296"/>
      <c r="B163" s="340"/>
      <c r="C163" s="132">
        <v>22</v>
      </c>
      <c r="D163" s="132" t="s">
        <v>132</v>
      </c>
      <c r="E163" s="133" t="s">
        <v>458</v>
      </c>
      <c r="F163" s="134" t="s">
        <v>459</v>
      </c>
      <c r="G163" s="135" t="s">
        <v>167</v>
      </c>
      <c r="H163" s="136">
        <v>532</v>
      </c>
      <c r="I163" s="137"/>
      <c r="J163" s="137">
        <f>SUM(H163*I163)</f>
        <v>0</v>
      </c>
      <c r="K163" s="341" t="s">
        <v>134</v>
      </c>
      <c r="L163" s="302"/>
      <c r="M163" s="138" t="s">
        <v>3</v>
      </c>
      <c r="N163" s="139" t="s">
        <v>41</v>
      </c>
      <c r="O163" s="140">
        <v>0.11899999999999999</v>
      </c>
      <c r="P163" s="140">
        <f>O163*H163</f>
        <v>63.308</v>
      </c>
      <c r="Q163" s="140">
        <v>0</v>
      </c>
      <c r="R163" s="140">
        <f>Q163*H163</f>
        <v>0</v>
      </c>
      <c r="S163" s="140">
        <v>0</v>
      </c>
      <c r="T163" s="141">
        <f>S163*H163</f>
        <v>0</v>
      </c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R163" s="142" t="s">
        <v>234</v>
      </c>
      <c r="AT163" s="142" t="s">
        <v>132</v>
      </c>
      <c r="AU163" s="142" t="s">
        <v>77</v>
      </c>
      <c r="AY163" s="18" t="s">
        <v>130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8" t="s">
        <v>75</v>
      </c>
      <c r="BK163" s="143">
        <f>ROUND(I163*H163,2)</f>
        <v>0</v>
      </c>
      <c r="BL163" s="18" t="s">
        <v>234</v>
      </c>
      <c r="BM163" s="142" t="s">
        <v>460</v>
      </c>
    </row>
    <row r="164" spans="1:65" s="12" customFormat="1">
      <c r="B164" s="342"/>
      <c r="C164" s="313"/>
      <c r="D164" s="322" t="s">
        <v>136</v>
      </c>
      <c r="E164" s="314" t="s">
        <v>3</v>
      </c>
      <c r="F164" s="327" t="s">
        <v>263</v>
      </c>
      <c r="G164" s="313"/>
      <c r="H164" s="314" t="s">
        <v>3</v>
      </c>
      <c r="I164" s="313"/>
      <c r="J164" s="313"/>
      <c r="K164" s="343"/>
      <c r="L164" s="313"/>
      <c r="M164" s="148"/>
      <c r="N164" s="149"/>
      <c r="O164" s="149"/>
      <c r="P164" s="149"/>
      <c r="Q164" s="149"/>
      <c r="R164" s="149"/>
      <c r="S164" s="149"/>
      <c r="T164" s="150"/>
      <c r="AT164" s="146" t="s">
        <v>136</v>
      </c>
      <c r="AU164" s="146" t="s">
        <v>77</v>
      </c>
      <c r="AV164" s="12" t="s">
        <v>75</v>
      </c>
      <c r="AW164" s="12" t="s">
        <v>30</v>
      </c>
      <c r="AX164" s="12" t="s">
        <v>70</v>
      </c>
      <c r="AY164" s="146" t="s">
        <v>130</v>
      </c>
    </row>
    <row r="165" spans="1:65" s="12" customFormat="1">
      <c r="B165" s="342"/>
      <c r="C165" s="313"/>
      <c r="D165" s="322" t="s">
        <v>136</v>
      </c>
      <c r="E165" s="314" t="s">
        <v>3</v>
      </c>
      <c r="F165" s="327" t="s">
        <v>264</v>
      </c>
      <c r="G165" s="313"/>
      <c r="H165" s="314" t="s">
        <v>3</v>
      </c>
      <c r="I165" s="313"/>
      <c r="J165" s="313"/>
      <c r="K165" s="343"/>
      <c r="L165" s="313"/>
      <c r="M165" s="148"/>
      <c r="N165" s="149"/>
      <c r="O165" s="149"/>
      <c r="P165" s="149"/>
      <c r="Q165" s="149"/>
      <c r="R165" s="149"/>
      <c r="S165" s="149"/>
      <c r="T165" s="150"/>
      <c r="AT165" s="146" t="s">
        <v>136</v>
      </c>
      <c r="AU165" s="146" t="s">
        <v>77</v>
      </c>
      <c r="AV165" s="12" t="s">
        <v>75</v>
      </c>
      <c r="AW165" s="12" t="s">
        <v>30</v>
      </c>
      <c r="AX165" s="12" t="s">
        <v>70</v>
      </c>
      <c r="AY165" s="146" t="s">
        <v>130</v>
      </c>
    </row>
    <row r="166" spans="1:65" s="13" customFormat="1">
      <c r="B166" s="344"/>
      <c r="C166" s="309"/>
      <c r="D166" s="322" t="s">
        <v>136</v>
      </c>
      <c r="E166" s="310" t="s">
        <v>3</v>
      </c>
      <c r="F166" s="323" t="s">
        <v>1461</v>
      </c>
      <c r="G166" s="309"/>
      <c r="H166" s="324">
        <v>532</v>
      </c>
      <c r="I166" s="309"/>
      <c r="J166" s="309"/>
      <c r="K166" s="345"/>
      <c r="L166" s="309"/>
      <c r="M166" s="155"/>
      <c r="N166" s="156"/>
      <c r="O166" s="156"/>
      <c r="P166" s="156"/>
      <c r="Q166" s="156"/>
      <c r="R166" s="156"/>
      <c r="S166" s="156"/>
      <c r="T166" s="157"/>
      <c r="AT166" s="152" t="s">
        <v>136</v>
      </c>
      <c r="AU166" s="152" t="s">
        <v>77</v>
      </c>
      <c r="AV166" s="13" t="s">
        <v>77</v>
      </c>
      <c r="AW166" s="13" t="s">
        <v>30</v>
      </c>
      <c r="AX166" s="13" t="s">
        <v>70</v>
      </c>
      <c r="AY166" s="152" t="s">
        <v>130</v>
      </c>
    </row>
    <row r="167" spans="1:65" s="14" customFormat="1">
      <c r="B167" s="346"/>
      <c r="C167" s="311"/>
      <c r="D167" s="322" t="s">
        <v>136</v>
      </c>
      <c r="E167" s="312" t="s">
        <v>3</v>
      </c>
      <c r="F167" s="325" t="s">
        <v>138</v>
      </c>
      <c r="G167" s="311"/>
      <c r="H167" s="326">
        <v>266</v>
      </c>
      <c r="I167" s="311"/>
      <c r="J167" s="311"/>
      <c r="K167" s="347"/>
      <c r="L167" s="311"/>
      <c r="M167" s="162"/>
      <c r="N167" s="163"/>
      <c r="O167" s="163"/>
      <c r="P167" s="163"/>
      <c r="Q167" s="163"/>
      <c r="R167" s="163"/>
      <c r="S167" s="163"/>
      <c r="T167" s="164"/>
      <c r="AT167" s="159" t="s">
        <v>136</v>
      </c>
      <c r="AU167" s="159" t="s">
        <v>77</v>
      </c>
      <c r="AV167" s="14" t="s">
        <v>135</v>
      </c>
      <c r="AW167" s="14" t="s">
        <v>30</v>
      </c>
      <c r="AX167" s="14" t="s">
        <v>75</v>
      </c>
      <c r="AY167" s="159" t="s">
        <v>130</v>
      </c>
    </row>
    <row r="168" spans="1:65" s="2" customFormat="1" ht="16.5" customHeight="1">
      <c r="A168" s="296"/>
      <c r="B168" s="340"/>
      <c r="C168" s="168">
        <v>23</v>
      </c>
      <c r="D168" s="168" t="s">
        <v>223</v>
      </c>
      <c r="E168" s="169" t="s">
        <v>461</v>
      </c>
      <c r="F168" s="170" t="s">
        <v>1460</v>
      </c>
      <c r="G168" s="171" t="s">
        <v>167</v>
      </c>
      <c r="H168" s="172">
        <v>558.6</v>
      </c>
      <c r="I168" s="173"/>
      <c r="J168" s="173">
        <f>SUM(H168*I168)</f>
        <v>0</v>
      </c>
      <c r="K168" s="348" t="s">
        <v>134</v>
      </c>
      <c r="L168" s="328"/>
      <c r="M168" s="175" t="s">
        <v>3</v>
      </c>
      <c r="N168" s="176" t="s">
        <v>41</v>
      </c>
      <c r="O168" s="140">
        <v>0</v>
      </c>
      <c r="P168" s="140">
        <f>O168*H168</f>
        <v>0</v>
      </c>
      <c r="Q168" s="140">
        <v>2.5999999999999998E-4</v>
      </c>
      <c r="R168" s="140">
        <f>Q168*H168</f>
        <v>0.145236</v>
      </c>
      <c r="S168" s="140">
        <v>0</v>
      </c>
      <c r="T168" s="141">
        <f>S168*H168</f>
        <v>0</v>
      </c>
      <c r="U168" s="296"/>
      <c r="V168" s="296"/>
      <c r="W168" s="296"/>
      <c r="X168" s="296"/>
      <c r="Y168" s="296"/>
      <c r="Z168" s="296"/>
      <c r="AA168" s="296"/>
      <c r="AB168" s="296"/>
      <c r="AC168" s="296"/>
      <c r="AD168" s="296"/>
      <c r="AE168" s="296"/>
      <c r="AR168" s="142" t="s">
        <v>249</v>
      </c>
      <c r="AT168" s="142" t="s">
        <v>223</v>
      </c>
      <c r="AU168" s="142" t="s">
        <v>77</v>
      </c>
      <c r="AY168" s="18" t="s">
        <v>130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8" t="s">
        <v>75</v>
      </c>
      <c r="BK168" s="143">
        <f>ROUND(I168*H168,2)</f>
        <v>0</v>
      </c>
      <c r="BL168" s="18" t="s">
        <v>249</v>
      </c>
      <c r="BM168" s="142" t="s">
        <v>463</v>
      </c>
    </row>
    <row r="169" spans="1:65" s="13" customFormat="1">
      <c r="B169" s="349"/>
      <c r="C169" s="350"/>
      <c r="D169" s="351" t="s">
        <v>136</v>
      </c>
      <c r="E169" s="350"/>
      <c r="F169" s="352" t="s">
        <v>464</v>
      </c>
      <c r="G169" s="350"/>
      <c r="H169" s="353">
        <v>279.3</v>
      </c>
      <c r="I169" s="350"/>
      <c r="J169" s="350"/>
      <c r="K169" s="354"/>
      <c r="L169" s="309"/>
      <c r="M169" s="155"/>
      <c r="N169" s="156"/>
      <c r="O169" s="156"/>
      <c r="P169" s="156"/>
      <c r="Q169" s="156"/>
      <c r="R169" s="156"/>
      <c r="S169" s="156"/>
      <c r="T169" s="157"/>
      <c r="AT169" s="152" t="s">
        <v>136</v>
      </c>
      <c r="AU169" s="152" t="s">
        <v>77</v>
      </c>
      <c r="AV169" s="13" t="s">
        <v>77</v>
      </c>
      <c r="AW169" s="13" t="s">
        <v>4</v>
      </c>
      <c r="AX169" s="13" t="s">
        <v>75</v>
      </c>
      <c r="AY169" s="152" t="s">
        <v>130</v>
      </c>
    </row>
  </sheetData>
  <mergeCells count="12">
    <mergeCell ref="E79:H79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75:H75"/>
    <mergeCell ref="E77:H77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BM212"/>
  <sheetViews>
    <sheetView showGridLines="0" topLeftCell="A72" workbookViewId="0">
      <selection activeCell="I91" sqref="I91:I21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95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s="1" customFormat="1" ht="12" customHeight="1">
      <c r="B8" s="21"/>
      <c r="D8" s="27" t="s">
        <v>104</v>
      </c>
      <c r="L8" s="21"/>
    </row>
    <row r="9" spans="1:46" s="2" customFormat="1" ht="16.5" customHeight="1">
      <c r="A9" s="30"/>
      <c r="B9" s="31"/>
      <c r="C9" s="30"/>
      <c r="D9" s="30"/>
      <c r="E9" s="407" t="s">
        <v>570</v>
      </c>
      <c r="F9" s="406"/>
      <c r="G9" s="406"/>
      <c r="H9" s="406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106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393" t="s">
        <v>1023</v>
      </c>
      <c r="F11" s="406"/>
      <c r="G11" s="406"/>
      <c r="H11" s="406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45814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379" t="str">
        <f>'Rekapitulace stavby'!E14</f>
        <v xml:space="preserve"> </v>
      </c>
      <c r="F20" s="379"/>
      <c r="G20" s="379"/>
      <c r="H20" s="379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ROUND(J88,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ROUND((SUM(BE88:BE211)),  2)</f>
        <v>0</v>
      </c>
      <c r="G35" s="30"/>
      <c r="H35" s="30"/>
      <c r="I35" s="91">
        <v>0.21</v>
      </c>
      <c r="J35" s="90">
        <f>ROUND(((SUM(BE88:BE211))*I35),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ROUND((SUM(BF88:BF211)),  2)</f>
        <v>0</v>
      </c>
      <c r="G36" s="30"/>
      <c r="H36" s="30"/>
      <c r="I36" s="91">
        <v>0.15</v>
      </c>
      <c r="J36" s="90">
        <f>ROUND(((SUM(BF88:BF211))*I36),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ROUND((SUM(BG88:BG211)),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ROUND((SUM(BH88:BH211)),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ROUND((SUM(BI88:BI211)),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107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104</v>
      </c>
      <c r="L51" s="21"/>
    </row>
    <row r="52" spans="1:47" s="2" customFormat="1" ht="16.5" customHeight="1">
      <c r="A52" s="30"/>
      <c r="B52" s="31"/>
      <c r="C52" s="30"/>
      <c r="D52" s="30"/>
      <c r="E52" s="407" t="s">
        <v>570</v>
      </c>
      <c r="F52" s="406"/>
      <c r="G52" s="406"/>
      <c r="H52" s="406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106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393" t="str">
        <f>E11</f>
        <v>SO 701 - Vegetační úpravy</v>
      </c>
      <c r="F54" s="406"/>
      <c r="G54" s="406"/>
      <c r="H54" s="406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45814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J88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110</v>
      </c>
    </row>
    <row r="64" spans="1:47" s="8" customFormat="1" ht="24.95" customHeight="1">
      <c r="B64" s="101"/>
      <c r="D64" s="102" t="s">
        <v>111</v>
      </c>
      <c r="E64" s="103"/>
      <c r="F64" s="103"/>
      <c r="G64" s="103"/>
      <c r="H64" s="103"/>
      <c r="I64" s="103"/>
      <c r="J64" s="104">
        <f>J89</f>
        <v>0</v>
      </c>
      <c r="L64" s="101"/>
    </row>
    <row r="65" spans="1:31" s="9" customFormat="1" ht="19.899999999999999" customHeight="1">
      <c r="B65" s="105"/>
      <c r="D65" s="106" t="s">
        <v>112</v>
      </c>
      <c r="E65" s="107"/>
      <c r="F65" s="107"/>
      <c r="G65" s="107"/>
      <c r="H65" s="107"/>
      <c r="I65" s="107"/>
      <c r="J65" s="108">
        <f>J90</f>
        <v>0</v>
      </c>
      <c r="L65" s="105"/>
    </row>
    <row r="66" spans="1:31" s="9" customFormat="1" ht="19.899999999999999" customHeight="1">
      <c r="B66" s="105"/>
      <c r="D66" s="106" t="s">
        <v>216</v>
      </c>
      <c r="E66" s="107"/>
      <c r="F66" s="107"/>
      <c r="G66" s="107"/>
      <c r="H66" s="107"/>
      <c r="I66" s="107"/>
      <c r="J66" s="108">
        <f>J210</f>
        <v>0</v>
      </c>
      <c r="L66" s="105"/>
    </row>
    <row r="67" spans="1:31" s="2" customFormat="1" ht="21.75" customHeight="1">
      <c r="A67" s="30"/>
      <c r="B67" s="31"/>
      <c r="C67" s="30"/>
      <c r="D67" s="30"/>
      <c r="E67" s="30"/>
      <c r="F67" s="30"/>
      <c r="G67" s="30"/>
      <c r="H67" s="30"/>
      <c r="I67" s="30"/>
      <c r="J67" s="30"/>
      <c r="K67" s="30"/>
      <c r="L67" s="84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68" spans="1:31" s="2" customFormat="1" ht="6.95" customHeight="1">
      <c r="A68" s="30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84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</row>
    <row r="72" spans="1:31" s="2" customFormat="1" ht="6.95" customHeight="1">
      <c r="A72" s="30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 s="2" customFormat="1" ht="24.95" customHeight="1">
      <c r="A73" s="30"/>
      <c r="B73" s="31"/>
      <c r="C73" s="22" t="s">
        <v>115</v>
      </c>
      <c r="D73" s="30"/>
      <c r="E73" s="30"/>
      <c r="F73" s="30"/>
      <c r="G73" s="30"/>
      <c r="H73" s="30"/>
      <c r="I73" s="30"/>
      <c r="J73" s="30"/>
      <c r="K73" s="30"/>
      <c r="L73" s="84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6.95" customHeight="1">
      <c r="A74" s="30"/>
      <c r="B74" s="31"/>
      <c r="C74" s="30"/>
      <c r="D74" s="30"/>
      <c r="E74" s="30"/>
      <c r="F74" s="30"/>
      <c r="G74" s="30"/>
      <c r="H74" s="30"/>
      <c r="I74" s="30"/>
      <c r="J74" s="30"/>
      <c r="K74" s="30"/>
      <c r="L74" s="8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s="2" customFormat="1" ht="12" customHeight="1">
      <c r="A75" s="30"/>
      <c r="B75" s="31"/>
      <c r="C75" s="27" t="s">
        <v>15</v>
      </c>
      <c r="D75" s="30"/>
      <c r="E75" s="30"/>
      <c r="F75" s="30"/>
      <c r="G75" s="30"/>
      <c r="H75" s="30"/>
      <c r="I75" s="30"/>
      <c r="J75" s="30"/>
      <c r="K75" s="30"/>
      <c r="L75" s="8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2" customFormat="1" ht="16.5" customHeight="1">
      <c r="A76" s="30"/>
      <c r="B76" s="31"/>
      <c r="C76" s="30"/>
      <c r="D76" s="30"/>
      <c r="E76" s="407" t="str">
        <f>E7</f>
        <v>Nová komunikace mezi ul. Dukelskou - Karla Nového - Pražská kasárna, projektová dokumentace</v>
      </c>
      <c r="F76" s="408"/>
      <c r="G76" s="408"/>
      <c r="H76" s="408"/>
      <c r="I76" s="30"/>
      <c r="J76" s="30"/>
      <c r="K76" s="30"/>
      <c r="L76" s="84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1" customFormat="1" ht="12" customHeight="1">
      <c r="B77" s="21"/>
      <c r="C77" s="27" t="s">
        <v>104</v>
      </c>
      <c r="L77" s="21"/>
    </row>
    <row r="78" spans="1:31" s="2" customFormat="1" ht="16.5" customHeight="1">
      <c r="A78" s="30"/>
      <c r="B78" s="31"/>
      <c r="C78" s="30"/>
      <c r="D78" s="30"/>
      <c r="E78" s="407" t="s">
        <v>570</v>
      </c>
      <c r="F78" s="406"/>
      <c r="G78" s="406"/>
      <c r="H78" s="406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2" customHeight="1">
      <c r="A79" s="30"/>
      <c r="B79" s="31"/>
      <c r="C79" s="27" t="s">
        <v>106</v>
      </c>
      <c r="D79" s="30"/>
      <c r="E79" s="30"/>
      <c r="F79" s="30"/>
      <c r="G79" s="30"/>
      <c r="H79" s="30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16.5" customHeight="1">
      <c r="A80" s="30"/>
      <c r="B80" s="31"/>
      <c r="C80" s="30"/>
      <c r="D80" s="30"/>
      <c r="E80" s="393" t="str">
        <f>E11</f>
        <v>SO 701 - Vegetační úpravy</v>
      </c>
      <c r="F80" s="406"/>
      <c r="G80" s="406"/>
      <c r="H80" s="406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6.95" customHeight="1">
      <c r="A81" s="30"/>
      <c r="B81" s="31"/>
      <c r="C81" s="30"/>
      <c r="D81" s="30"/>
      <c r="E81" s="30"/>
      <c r="F81" s="30"/>
      <c r="G81" s="30"/>
      <c r="H81" s="30"/>
      <c r="I81" s="30"/>
      <c r="J81" s="30"/>
      <c r="K81" s="30"/>
      <c r="L81" s="8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12" customHeight="1">
      <c r="A82" s="30"/>
      <c r="B82" s="31"/>
      <c r="C82" s="27" t="s">
        <v>19</v>
      </c>
      <c r="D82" s="30"/>
      <c r="E82" s="30"/>
      <c r="F82" s="25" t="str">
        <f>F14</f>
        <v>k.ú. Benešov</v>
      </c>
      <c r="G82" s="30"/>
      <c r="H82" s="30"/>
      <c r="I82" s="27" t="s">
        <v>21</v>
      </c>
      <c r="J82" s="48">
        <f>IF(J14="","",J14)</f>
        <v>45814</v>
      </c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5.2" customHeight="1">
      <c r="A84" s="30"/>
      <c r="B84" s="31"/>
      <c r="C84" s="27" t="s">
        <v>22</v>
      </c>
      <c r="D84" s="30"/>
      <c r="E84" s="30"/>
      <c r="F84" s="25" t="str">
        <f>E17</f>
        <v>Město Benešov</v>
      </c>
      <c r="G84" s="30"/>
      <c r="H84" s="30"/>
      <c r="I84" s="27" t="s">
        <v>28</v>
      </c>
      <c r="J84" s="28" t="str">
        <f>E23</f>
        <v>DOPAS s.r.o. Praha</v>
      </c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15.2" customHeight="1">
      <c r="A85" s="30"/>
      <c r="B85" s="31"/>
      <c r="C85" s="27" t="s">
        <v>26</v>
      </c>
      <c r="D85" s="30"/>
      <c r="E85" s="30"/>
      <c r="F85" s="25" t="str">
        <f>IF(E20="","",E20)</f>
        <v xml:space="preserve"> </v>
      </c>
      <c r="G85" s="30"/>
      <c r="H85" s="30"/>
      <c r="I85" s="27" t="s">
        <v>31</v>
      </c>
      <c r="J85" s="28" t="str">
        <f>E26</f>
        <v>L. Štuller</v>
      </c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2" customFormat="1" ht="10.3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84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65" s="10" customFormat="1" ht="29.25" customHeight="1">
      <c r="A87" s="109"/>
      <c r="B87" s="110"/>
      <c r="C87" s="111" t="s">
        <v>116</v>
      </c>
      <c r="D87" s="112" t="s">
        <v>55</v>
      </c>
      <c r="E87" s="112" t="s">
        <v>51</v>
      </c>
      <c r="F87" s="112" t="s">
        <v>52</v>
      </c>
      <c r="G87" s="112" t="s">
        <v>117</v>
      </c>
      <c r="H87" s="112" t="s">
        <v>118</v>
      </c>
      <c r="I87" s="112" t="s">
        <v>119</v>
      </c>
      <c r="J87" s="112" t="s">
        <v>109</v>
      </c>
      <c r="K87" s="113" t="s">
        <v>120</v>
      </c>
      <c r="L87" s="114"/>
      <c r="M87" s="55" t="s">
        <v>3</v>
      </c>
      <c r="N87" s="56" t="s">
        <v>40</v>
      </c>
      <c r="O87" s="56" t="s">
        <v>121</v>
      </c>
      <c r="P87" s="56" t="s">
        <v>122</v>
      </c>
      <c r="Q87" s="56" t="s">
        <v>123</v>
      </c>
      <c r="R87" s="56" t="s">
        <v>124</v>
      </c>
      <c r="S87" s="56" t="s">
        <v>125</v>
      </c>
      <c r="T87" s="57" t="s">
        <v>126</v>
      </c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</row>
    <row r="88" spans="1:65" s="2" customFormat="1" ht="22.9" customHeight="1">
      <c r="A88" s="30"/>
      <c r="B88" s="31"/>
      <c r="C88" s="62" t="s">
        <v>127</v>
      </c>
      <c r="D88" s="30"/>
      <c r="E88" s="30"/>
      <c r="F88" s="30"/>
      <c r="G88" s="30"/>
      <c r="H88" s="30"/>
      <c r="I88" s="30"/>
      <c r="J88" s="115">
        <f>BK88</f>
        <v>0</v>
      </c>
      <c r="K88" s="30"/>
      <c r="L88" s="31"/>
      <c r="M88" s="58"/>
      <c r="N88" s="49"/>
      <c r="O88" s="59"/>
      <c r="P88" s="116">
        <f>P89</f>
        <v>553.23180699999989</v>
      </c>
      <c r="Q88" s="59"/>
      <c r="R88" s="116">
        <f>R89</f>
        <v>11.984671360000002</v>
      </c>
      <c r="S88" s="59"/>
      <c r="T88" s="117">
        <f>T89</f>
        <v>0</v>
      </c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T88" s="18" t="s">
        <v>69</v>
      </c>
      <c r="AU88" s="18" t="s">
        <v>110</v>
      </c>
      <c r="BK88" s="118">
        <f>BK89</f>
        <v>0</v>
      </c>
    </row>
    <row r="89" spans="1:65" s="11" customFormat="1" ht="25.9" customHeight="1">
      <c r="B89" s="119"/>
      <c r="D89" s="120" t="s">
        <v>69</v>
      </c>
      <c r="E89" s="121" t="s">
        <v>128</v>
      </c>
      <c r="F89" s="121" t="s">
        <v>129</v>
      </c>
      <c r="J89" s="122">
        <f>BK89</f>
        <v>0</v>
      </c>
      <c r="L89" s="119"/>
      <c r="M89" s="123"/>
      <c r="N89" s="124"/>
      <c r="O89" s="124"/>
      <c r="P89" s="125">
        <f>P90+P210</f>
        <v>553.23180699999989</v>
      </c>
      <c r="Q89" s="124"/>
      <c r="R89" s="125">
        <f>R90+R210</f>
        <v>11.984671360000002</v>
      </c>
      <c r="S89" s="124"/>
      <c r="T89" s="126">
        <f>T90+T210</f>
        <v>0</v>
      </c>
      <c r="AR89" s="120" t="s">
        <v>75</v>
      </c>
      <c r="AT89" s="127" t="s">
        <v>69</v>
      </c>
      <c r="AU89" s="127" t="s">
        <v>70</v>
      </c>
      <c r="AY89" s="120" t="s">
        <v>130</v>
      </c>
      <c r="BK89" s="128">
        <f>BK90+BK210</f>
        <v>0</v>
      </c>
    </row>
    <row r="90" spans="1:65" s="11" customFormat="1" ht="22.9" customHeight="1">
      <c r="B90" s="119"/>
      <c r="D90" s="120" t="s">
        <v>69</v>
      </c>
      <c r="E90" s="129" t="s">
        <v>75</v>
      </c>
      <c r="F90" s="129" t="s">
        <v>131</v>
      </c>
      <c r="J90" s="130">
        <f>BK90</f>
        <v>0</v>
      </c>
      <c r="L90" s="119"/>
      <c r="M90" s="123"/>
      <c r="N90" s="124"/>
      <c r="O90" s="124"/>
      <c r="P90" s="125">
        <f>SUM(P91:P209)</f>
        <v>537.53145699999993</v>
      </c>
      <c r="Q90" s="124"/>
      <c r="R90" s="125">
        <f>SUM(R91:R209)</f>
        <v>11.984671360000002</v>
      </c>
      <c r="S90" s="124"/>
      <c r="T90" s="126">
        <f>SUM(T91:T209)</f>
        <v>0</v>
      </c>
      <c r="AR90" s="120" t="s">
        <v>75</v>
      </c>
      <c r="AT90" s="127" t="s">
        <v>69</v>
      </c>
      <c r="AU90" s="127" t="s">
        <v>75</v>
      </c>
      <c r="AY90" s="120" t="s">
        <v>130</v>
      </c>
      <c r="BK90" s="128">
        <f>SUM(BK91:BK209)</f>
        <v>0</v>
      </c>
    </row>
    <row r="91" spans="1:65" s="2" customFormat="1" ht="33" customHeight="1">
      <c r="A91" s="30"/>
      <c r="B91" s="131"/>
      <c r="C91" s="132" t="s">
        <v>75</v>
      </c>
      <c r="D91" s="132" t="s">
        <v>132</v>
      </c>
      <c r="E91" s="133" t="s">
        <v>1024</v>
      </c>
      <c r="F91" s="134" t="s">
        <v>1025</v>
      </c>
      <c r="G91" s="135" t="s">
        <v>133</v>
      </c>
      <c r="H91" s="136">
        <v>611.13</v>
      </c>
      <c r="I91" s="137"/>
      <c r="J91" s="137">
        <f>ROUND(I91*H91,2)</f>
        <v>0</v>
      </c>
      <c r="K91" s="134" t="s">
        <v>134</v>
      </c>
      <c r="L91" s="31"/>
      <c r="M91" s="138" t="s">
        <v>3</v>
      </c>
      <c r="N91" s="139" t="s">
        <v>41</v>
      </c>
      <c r="O91" s="140">
        <v>0.126</v>
      </c>
      <c r="P91" s="140">
        <f>O91*H91</f>
        <v>77.002380000000002</v>
      </c>
      <c r="Q91" s="140">
        <v>0</v>
      </c>
      <c r="R91" s="140">
        <f>Q91*H91</f>
        <v>0</v>
      </c>
      <c r="S91" s="140">
        <v>0</v>
      </c>
      <c r="T91" s="141">
        <f>S91*H91</f>
        <v>0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R91" s="142" t="s">
        <v>135</v>
      </c>
      <c r="AT91" s="142" t="s">
        <v>132</v>
      </c>
      <c r="AU91" s="142" t="s">
        <v>77</v>
      </c>
      <c r="AY91" s="18" t="s">
        <v>130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8" t="s">
        <v>75</v>
      </c>
      <c r="BK91" s="143">
        <f>ROUND(I91*H91,2)</f>
        <v>0</v>
      </c>
      <c r="BL91" s="18" t="s">
        <v>135</v>
      </c>
      <c r="BM91" s="142" t="s">
        <v>1026</v>
      </c>
    </row>
    <row r="92" spans="1:65" s="12" customFormat="1">
      <c r="B92" s="144"/>
      <c r="D92" s="145" t="s">
        <v>136</v>
      </c>
      <c r="E92" s="146" t="s">
        <v>3</v>
      </c>
      <c r="F92" s="147" t="s">
        <v>1027</v>
      </c>
      <c r="H92" s="146" t="s">
        <v>3</v>
      </c>
      <c r="L92" s="144"/>
      <c r="M92" s="148"/>
      <c r="N92" s="149"/>
      <c r="O92" s="149"/>
      <c r="P92" s="149"/>
      <c r="Q92" s="149"/>
      <c r="R92" s="149"/>
      <c r="S92" s="149"/>
      <c r="T92" s="150"/>
      <c r="AT92" s="146" t="s">
        <v>136</v>
      </c>
      <c r="AU92" s="146" t="s">
        <v>77</v>
      </c>
      <c r="AV92" s="12" t="s">
        <v>75</v>
      </c>
      <c r="AW92" s="12" t="s">
        <v>30</v>
      </c>
      <c r="AX92" s="12" t="s">
        <v>70</v>
      </c>
      <c r="AY92" s="146" t="s">
        <v>130</v>
      </c>
    </row>
    <row r="93" spans="1:65" s="12" customFormat="1">
      <c r="B93" s="144"/>
      <c r="D93" s="145" t="s">
        <v>136</v>
      </c>
      <c r="E93" s="146" t="s">
        <v>3</v>
      </c>
      <c r="F93" s="147" t="s">
        <v>1028</v>
      </c>
      <c r="H93" s="146" t="s">
        <v>3</v>
      </c>
      <c r="L93" s="144"/>
      <c r="M93" s="148"/>
      <c r="N93" s="149"/>
      <c r="O93" s="149"/>
      <c r="P93" s="149"/>
      <c r="Q93" s="149"/>
      <c r="R93" s="149"/>
      <c r="S93" s="149"/>
      <c r="T93" s="150"/>
      <c r="AT93" s="146" t="s">
        <v>136</v>
      </c>
      <c r="AU93" s="146" t="s">
        <v>77</v>
      </c>
      <c r="AV93" s="12" t="s">
        <v>75</v>
      </c>
      <c r="AW93" s="12" t="s">
        <v>30</v>
      </c>
      <c r="AX93" s="12" t="s">
        <v>70</v>
      </c>
      <c r="AY93" s="146" t="s">
        <v>130</v>
      </c>
    </row>
    <row r="94" spans="1:65" s="13" customFormat="1">
      <c r="B94" s="151"/>
      <c r="D94" s="145" t="s">
        <v>136</v>
      </c>
      <c r="E94" s="152" t="s">
        <v>3</v>
      </c>
      <c r="F94" s="153" t="s">
        <v>1029</v>
      </c>
      <c r="H94" s="154">
        <v>9.6460000000000008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136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130</v>
      </c>
    </row>
    <row r="95" spans="1:65" s="13" customFormat="1">
      <c r="B95" s="151"/>
      <c r="D95" s="145" t="s">
        <v>136</v>
      </c>
      <c r="E95" s="152" t="s">
        <v>3</v>
      </c>
      <c r="F95" s="153" t="s">
        <v>1030</v>
      </c>
      <c r="H95" s="154">
        <v>1.75</v>
      </c>
      <c r="L95" s="151"/>
      <c r="M95" s="155"/>
      <c r="N95" s="156"/>
      <c r="O95" s="156"/>
      <c r="P95" s="156"/>
      <c r="Q95" s="156"/>
      <c r="R95" s="156"/>
      <c r="S95" s="156"/>
      <c r="T95" s="157"/>
      <c r="AT95" s="152" t="s">
        <v>136</v>
      </c>
      <c r="AU95" s="152" t="s">
        <v>77</v>
      </c>
      <c r="AV95" s="13" t="s">
        <v>77</v>
      </c>
      <c r="AW95" s="13" t="s">
        <v>30</v>
      </c>
      <c r="AX95" s="13" t="s">
        <v>70</v>
      </c>
      <c r="AY95" s="152" t="s">
        <v>130</v>
      </c>
    </row>
    <row r="96" spans="1:65" s="13" customFormat="1">
      <c r="B96" s="151"/>
      <c r="D96" s="145" t="s">
        <v>136</v>
      </c>
      <c r="E96" s="152" t="s">
        <v>3</v>
      </c>
      <c r="F96" s="153" t="s">
        <v>1031</v>
      </c>
      <c r="H96" s="154">
        <v>9.4930000000000003</v>
      </c>
      <c r="L96" s="151"/>
      <c r="M96" s="155"/>
      <c r="N96" s="156"/>
      <c r="O96" s="156"/>
      <c r="P96" s="156"/>
      <c r="Q96" s="156"/>
      <c r="R96" s="156"/>
      <c r="S96" s="156"/>
      <c r="T96" s="157"/>
      <c r="AT96" s="152" t="s">
        <v>136</v>
      </c>
      <c r="AU96" s="152" t="s">
        <v>77</v>
      </c>
      <c r="AV96" s="13" t="s">
        <v>77</v>
      </c>
      <c r="AW96" s="13" t="s">
        <v>30</v>
      </c>
      <c r="AX96" s="13" t="s">
        <v>70</v>
      </c>
      <c r="AY96" s="152" t="s">
        <v>130</v>
      </c>
    </row>
    <row r="97" spans="1:65" s="13" customFormat="1">
      <c r="B97" s="151"/>
      <c r="D97" s="145" t="s">
        <v>136</v>
      </c>
      <c r="E97" s="152" t="s">
        <v>3</v>
      </c>
      <c r="F97" s="153" t="s">
        <v>1032</v>
      </c>
      <c r="H97" s="154">
        <v>8.3529999999999998</v>
      </c>
      <c r="L97" s="151"/>
      <c r="M97" s="155"/>
      <c r="N97" s="156"/>
      <c r="O97" s="156"/>
      <c r="P97" s="156"/>
      <c r="Q97" s="156"/>
      <c r="R97" s="156"/>
      <c r="S97" s="156"/>
      <c r="T97" s="157"/>
      <c r="AT97" s="152" t="s">
        <v>136</v>
      </c>
      <c r="AU97" s="152" t="s">
        <v>77</v>
      </c>
      <c r="AV97" s="13" t="s">
        <v>77</v>
      </c>
      <c r="AW97" s="13" t="s">
        <v>30</v>
      </c>
      <c r="AX97" s="13" t="s">
        <v>70</v>
      </c>
      <c r="AY97" s="152" t="s">
        <v>130</v>
      </c>
    </row>
    <row r="98" spans="1:65" s="13" customFormat="1">
      <c r="B98" s="151"/>
      <c r="D98" s="145" t="s">
        <v>136</v>
      </c>
      <c r="E98" s="152" t="s">
        <v>3</v>
      </c>
      <c r="F98" s="153" t="s">
        <v>1033</v>
      </c>
      <c r="H98" s="154">
        <v>14.957000000000001</v>
      </c>
      <c r="L98" s="151"/>
      <c r="M98" s="155"/>
      <c r="N98" s="156"/>
      <c r="O98" s="156"/>
      <c r="P98" s="156"/>
      <c r="Q98" s="156"/>
      <c r="R98" s="156"/>
      <c r="S98" s="156"/>
      <c r="T98" s="157"/>
      <c r="AT98" s="152" t="s">
        <v>136</v>
      </c>
      <c r="AU98" s="152" t="s">
        <v>77</v>
      </c>
      <c r="AV98" s="13" t="s">
        <v>77</v>
      </c>
      <c r="AW98" s="13" t="s">
        <v>30</v>
      </c>
      <c r="AX98" s="13" t="s">
        <v>70</v>
      </c>
      <c r="AY98" s="152" t="s">
        <v>130</v>
      </c>
    </row>
    <row r="99" spans="1:65" s="13" customFormat="1">
      <c r="B99" s="151"/>
      <c r="D99" s="145" t="s">
        <v>136</v>
      </c>
      <c r="E99" s="152" t="s">
        <v>3</v>
      </c>
      <c r="F99" s="153" t="s">
        <v>1034</v>
      </c>
      <c r="H99" s="154">
        <v>33.674999999999997</v>
      </c>
      <c r="L99" s="151"/>
      <c r="M99" s="155"/>
      <c r="N99" s="156"/>
      <c r="O99" s="156"/>
      <c r="P99" s="156"/>
      <c r="Q99" s="156"/>
      <c r="R99" s="156"/>
      <c r="S99" s="156"/>
      <c r="T99" s="157"/>
      <c r="AT99" s="152" t="s">
        <v>136</v>
      </c>
      <c r="AU99" s="152" t="s">
        <v>77</v>
      </c>
      <c r="AV99" s="13" t="s">
        <v>77</v>
      </c>
      <c r="AW99" s="13" t="s">
        <v>30</v>
      </c>
      <c r="AX99" s="13" t="s">
        <v>70</v>
      </c>
      <c r="AY99" s="152" t="s">
        <v>130</v>
      </c>
    </row>
    <row r="100" spans="1:65" s="13" customFormat="1">
      <c r="B100" s="151"/>
      <c r="D100" s="145" t="s">
        <v>136</v>
      </c>
      <c r="E100" s="152" t="s">
        <v>3</v>
      </c>
      <c r="F100" s="153" t="s">
        <v>1035</v>
      </c>
      <c r="H100" s="154">
        <v>108.41</v>
      </c>
      <c r="L100" s="151"/>
      <c r="M100" s="155"/>
      <c r="N100" s="156"/>
      <c r="O100" s="156"/>
      <c r="P100" s="156"/>
      <c r="Q100" s="156"/>
      <c r="R100" s="156"/>
      <c r="S100" s="156"/>
      <c r="T100" s="157"/>
      <c r="AT100" s="152" t="s">
        <v>136</v>
      </c>
      <c r="AU100" s="152" t="s">
        <v>77</v>
      </c>
      <c r="AV100" s="13" t="s">
        <v>77</v>
      </c>
      <c r="AW100" s="13" t="s">
        <v>30</v>
      </c>
      <c r="AX100" s="13" t="s">
        <v>70</v>
      </c>
      <c r="AY100" s="152" t="s">
        <v>130</v>
      </c>
    </row>
    <row r="101" spans="1:65" s="13" customFormat="1">
      <c r="B101" s="151"/>
      <c r="D101" s="145" t="s">
        <v>136</v>
      </c>
      <c r="E101" s="152" t="s">
        <v>3</v>
      </c>
      <c r="F101" s="153" t="s">
        <v>1036</v>
      </c>
      <c r="H101" s="154">
        <v>9.0679999999999996</v>
      </c>
      <c r="L101" s="151"/>
      <c r="M101" s="155"/>
      <c r="N101" s="156"/>
      <c r="O101" s="156"/>
      <c r="P101" s="156"/>
      <c r="Q101" s="156"/>
      <c r="R101" s="156"/>
      <c r="S101" s="156"/>
      <c r="T101" s="157"/>
      <c r="AT101" s="152" t="s">
        <v>136</v>
      </c>
      <c r="AU101" s="152" t="s">
        <v>77</v>
      </c>
      <c r="AV101" s="13" t="s">
        <v>77</v>
      </c>
      <c r="AW101" s="13" t="s">
        <v>30</v>
      </c>
      <c r="AX101" s="13" t="s">
        <v>70</v>
      </c>
      <c r="AY101" s="152" t="s">
        <v>130</v>
      </c>
    </row>
    <row r="102" spans="1:65" s="14" customFormat="1">
      <c r="B102" s="158"/>
      <c r="D102" s="145" t="s">
        <v>136</v>
      </c>
      <c r="E102" s="159" t="s">
        <v>3</v>
      </c>
      <c r="F102" s="160" t="s">
        <v>138</v>
      </c>
      <c r="H102" s="161">
        <f>SUM(H94:H101)</f>
        <v>195.352</v>
      </c>
      <c r="L102" s="158"/>
      <c r="M102" s="162"/>
      <c r="N102" s="163"/>
      <c r="O102" s="163"/>
      <c r="P102" s="163"/>
      <c r="Q102" s="163"/>
      <c r="R102" s="163"/>
      <c r="S102" s="163"/>
      <c r="T102" s="164"/>
      <c r="AT102" s="159" t="s">
        <v>136</v>
      </c>
      <c r="AU102" s="159" t="s">
        <v>77</v>
      </c>
      <c r="AV102" s="14" t="s">
        <v>135</v>
      </c>
      <c r="AW102" s="14" t="s">
        <v>30</v>
      </c>
      <c r="AX102" s="14" t="s">
        <v>75</v>
      </c>
      <c r="AY102" s="159" t="s">
        <v>130</v>
      </c>
    </row>
    <row r="103" spans="1:65" s="2" customFormat="1" ht="24">
      <c r="A103" s="30"/>
      <c r="B103" s="131"/>
      <c r="C103" s="132" t="s">
        <v>77</v>
      </c>
      <c r="D103" s="132" t="s">
        <v>132</v>
      </c>
      <c r="E103" s="133" t="s">
        <v>1038</v>
      </c>
      <c r="F103" s="134" t="s">
        <v>1039</v>
      </c>
      <c r="G103" s="135" t="s">
        <v>133</v>
      </c>
      <c r="H103" s="136">
        <v>195.352</v>
      </c>
      <c r="I103" s="137"/>
      <c r="J103" s="137">
        <f>ROUND(I103*H103,2)</f>
        <v>0</v>
      </c>
      <c r="K103" s="134" t="s">
        <v>134</v>
      </c>
      <c r="L103" s="31"/>
      <c r="M103" s="138" t="s">
        <v>3</v>
      </c>
      <c r="N103" s="139" t="s">
        <v>41</v>
      </c>
      <c r="O103" s="140">
        <v>0.66800000000000004</v>
      </c>
      <c r="P103" s="140">
        <f>O103*H103</f>
        <v>130.495136</v>
      </c>
      <c r="Q103" s="140">
        <v>0</v>
      </c>
      <c r="R103" s="140">
        <f>Q103*H103</f>
        <v>0</v>
      </c>
      <c r="S103" s="140">
        <v>0</v>
      </c>
      <c r="T103" s="141">
        <f>S103*H103</f>
        <v>0</v>
      </c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R103" s="142" t="s">
        <v>135</v>
      </c>
      <c r="AT103" s="142" t="s">
        <v>132</v>
      </c>
      <c r="AU103" s="142" t="s">
        <v>77</v>
      </c>
      <c r="AY103" s="18" t="s">
        <v>130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18" t="s">
        <v>75</v>
      </c>
      <c r="BK103" s="143">
        <f>ROUND(I103*H103,2)</f>
        <v>0</v>
      </c>
      <c r="BL103" s="18" t="s">
        <v>135</v>
      </c>
      <c r="BM103" s="142" t="s">
        <v>1040</v>
      </c>
    </row>
    <row r="104" spans="1:65" s="12" customFormat="1">
      <c r="B104" s="144"/>
      <c r="D104" s="145" t="s">
        <v>136</v>
      </c>
      <c r="E104" s="146" t="s">
        <v>3</v>
      </c>
      <c r="F104" s="147" t="s">
        <v>1027</v>
      </c>
      <c r="H104" s="146" t="s">
        <v>3</v>
      </c>
      <c r="L104" s="144"/>
      <c r="M104" s="148"/>
      <c r="N104" s="149"/>
      <c r="O104" s="149"/>
      <c r="P104" s="149"/>
      <c r="Q104" s="149"/>
      <c r="R104" s="149"/>
      <c r="S104" s="149"/>
      <c r="T104" s="150"/>
      <c r="AT104" s="146" t="s">
        <v>136</v>
      </c>
      <c r="AU104" s="146" t="s">
        <v>77</v>
      </c>
      <c r="AV104" s="12" t="s">
        <v>75</v>
      </c>
      <c r="AW104" s="12" t="s">
        <v>30</v>
      </c>
      <c r="AX104" s="12" t="s">
        <v>70</v>
      </c>
      <c r="AY104" s="146" t="s">
        <v>130</v>
      </c>
    </row>
    <row r="105" spans="1:65" s="12" customFormat="1">
      <c r="B105" s="144"/>
      <c r="D105" s="145" t="s">
        <v>136</v>
      </c>
      <c r="E105" s="146" t="s">
        <v>3</v>
      </c>
      <c r="F105" s="147" t="s">
        <v>1028</v>
      </c>
      <c r="H105" s="146" t="s">
        <v>3</v>
      </c>
      <c r="L105" s="144"/>
      <c r="M105" s="148"/>
      <c r="N105" s="149"/>
      <c r="O105" s="149"/>
      <c r="P105" s="149"/>
      <c r="Q105" s="149"/>
      <c r="R105" s="149"/>
      <c r="S105" s="149"/>
      <c r="T105" s="150"/>
      <c r="AT105" s="146" t="s">
        <v>136</v>
      </c>
      <c r="AU105" s="146" t="s">
        <v>77</v>
      </c>
      <c r="AV105" s="12" t="s">
        <v>75</v>
      </c>
      <c r="AW105" s="12" t="s">
        <v>30</v>
      </c>
      <c r="AX105" s="12" t="s">
        <v>70</v>
      </c>
      <c r="AY105" s="146" t="s">
        <v>130</v>
      </c>
    </row>
    <row r="106" spans="1:65" s="13" customFormat="1">
      <c r="B106" s="151"/>
      <c r="D106" s="145" t="s">
        <v>136</v>
      </c>
      <c r="E106" s="152" t="s">
        <v>3</v>
      </c>
      <c r="F106" s="153" t="s">
        <v>1029</v>
      </c>
      <c r="H106" s="154">
        <v>9.6460000000000008</v>
      </c>
      <c r="L106" s="151"/>
      <c r="M106" s="155"/>
      <c r="N106" s="156"/>
      <c r="O106" s="156"/>
      <c r="P106" s="156"/>
      <c r="Q106" s="156"/>
      <c r="R106" s="156"/>
      <c r="S106" s="156"/>
      <c r="T106" s="157"/>
      <c r="AT106" s="152" t="s">
        <v>136</v>
      </c>
      <c r="AU106" s="152" t="s">
        <v>77</v>
      </c>
      <c r="AV106" s="13" t="s">
        <v>77</v>
      </c>
      <c r="AW106" s="13" t="s">
        <v>30</v>
      </c>
      <c r="AX106" s="13" t="s">
        <v>70</v>
      </c>
      <c r="AY106" s="152" t="s">
        <v>130</v>
      </c>
    </row>
    <row r="107" spans="1:65" s="13" customFormat="1">
      <c r="B107" s="151"/>
      <c r="D107" s="145" t="s">
        <v>136</v>
      </c>
      <c r="E107" s="152" t="s">
        <v>3</v>
      </c>
      <c r="F107" s="153" t="s">
        <v>1030</v>
      </c>
      <c r="H107" s="154">
        <v>1.75</v>
      </c>
      <c r="L107" s="151"/>
      <c r="M107" s="155"/>
      <c r="N107" s="156"/>
      <c r="O107" s="156"/>
      <c r="P107" s="156"/>
      <c r="Q107" s="156"/>
      <c r="R107" s="156"/>
      <c r="S107" s="156"/>
      <c r="T107" s="157"/>
      <c r="AT107" s="152" t="s">
        <v>136</v>
      </c>
      <c r="AU107" s="152" t="s">
        <v>77</v>
      </c>
      <c r="AV107" s="13" t="s">
        <v>77</v>
      </c>
      <c r="AW107" s="13" t="s">
        <v>30</v>
      </c>
      <c r="AX107" s="13" t="s">
        <v>70</v>
      </c>
      <c r="AY107" s="152" t="s">
        <v>130</v>
      </c>
    </row>
    <row r="108" spans="1:65" s="13" customFormat="1">
      <c r="B108" s="151"/>
      <c r="D108" s="145" t="s">
        <v>136</v>
      </c>
      <c r="E108" s="152" t="s">
        <v>3</v>
      </c>
      <c r="F108" s="153" t="s">
        <v>1031</v>
      </c>
      <c r="H108" s="154">
        <v>9.4930000000000003</v>
      </c>
      <c r="L108" s="151"/>
      <c r="M108" s="155"/>
      <c r="N108" s="156"/>
      <c r="O108" s="156"/>
      <c r="P108" s="156"/>
      <c r="Q108" s="156"/>
      <c r="R108" s="156"/>
      <c r="S108" s="156"/>
      <c r="T108" s="157"/>
      <c r="AT108" s="152" t="s">
        <v>136</v>
      </c>
      <c r="AU108" s="152" t="s">
        <v>77</v>
      </c>
      <c r="AV108" s="13" t="s">
        <v>77</v>
      </c>
      <c r="AW108" s="13" t="s">
        <v>30</v>
      </c>
      <c r="AX108" s="13" t="s">
        <v>70</v>
      </c>
      <c r="AY108" s="152" t="s">
        <v>130</v>
      </c>
    </row>
    <row r="109" spans="1:65" s="13" customFormat="1">
      <c r="B109" s="151"/>
      <c r="D109" s="145" t="s">
        <v>136</v>
      </c>
      <c r="E109" s="152" t="s">
        <v>3</v>
      </c>
      <c r="F109" s="153" t="s">
        <v>1032</v>
      </c>
      <c r="H109" s="154">
        <v>8.3529999999999998</v>
      </c>
      <c r="L109" s="151"/>
      <c r="M109" s="155"/>
      <c r="N109" s="156"/>
      <c r="O109" s="156"/>
      <c r="P109" s="156"/>
      <c r="Q109" s="156"/>
      <c r="R109" s="156"/>
      <c r="S109" s="156"/>
      <c r="T109" s="157"/>
      <c r="AT109" s="152" t="s">
        <v>136</v>
      </c>
      <c r="AU109" s="152" t="s">
        <v>77</v>
      </c>
      <c r="AV109" s="13" t="s">
        <v>77</v>
      </c>
      <c r="AW109" s="13" t="s">
        <v>30</v>
      </c>
      <c r="AX109" s="13" t="s">
        <v>70</v>
      </c>
      <c r="AY109" s="152" t="s">
        <v>130</v>
      </c>
    </row>
    <row r="110" spans="1:65" s="13" customFormat="1">
      <c r="B110" s="151"/>
      <c r="D110" s="145" t="s">
        <v>136</v>
      </c>
      <c r="E110" s="152" t="s">
        <v>3</v>
      </c>
      <c r="F110" s="153" t="s">
        <v>1033</v>
      </c>
      <c r="H110" s="154">
        <v>14.957000000000001</v>
      </c>
      <c r="L110" s="151"/>
      <c r="M110" s="155"/>
      <c r="N110" s="156"/>
      <c r="O110" s="156"/>
      <c r="P110" s="156"/>
      <c r="Q110" s="156"/>
      <c r="R110" s="156"/>
      <c r="S110" s="156"/>
      <c r="T110" s="157"/>
      <c r="AT110" s="152" t="s">
        <v>136</v>
      </c>
      <c r="AU110" s="152" t="s">
        <v>77</v>
      </c>
      <c r="AV110" s="13" t="s">
        <v>77</v>
      </c>
      <c r="AW110" s="13" t="s">
        <v>30</v>
      </c>
      <c r="AX110" s="13" t="s">
        <v>70</v>
      </c>
      <c r="AY110" s="152" t="s">
        <v>130</v>
      </c>
    </row>
    <row r="111" spans="1:65" s="13" customFormat="1">
      <c r="B111" s="151"/>
      <c r="D111" s="145" t="s">
        <v>136</v>
      </c>
      <c r="E111" s="152" t="s">
        <v>3</v>
      </c>
      <c r="F111" s="153" t="s">
        <v>1034</v>
      </c>
      <c r="H111" s="154">
        <v>33.674999999999997</v>
      </c>
      <c r="L111" s="151"/>
      <c r="M111" s="155"/>
      <c r="N111" s="156"/>
      <c r="O111" s="156"/>
      <c r="P111" s="156"/>
      <c r="Q111" s="156"/>
      <c r="R111" s="156"/>
      <c r="S111" s="156"/>
      <c r="T111" s="157"/>
      <c r="AT111" s="152" t="s">
        <v>136</v>
      </c>
      <c r="AU111" s="152" t="s">
        <v>77</v>
      </c>
      <c r="AV111" s="13" t="s">
        <v>77</v>
      </c>
      <c r="AW111" s="13" t="s">
        <v>30</v>
      </c>
      <c r="AX111" s="13" t="s">
        <v>70</v>
      </c>
      <c r="AY111" s="152" t="s">
        <v>130</v>
      </c>
    </row>
    <row r="112" spans="1:65" s="13" customFormat="1">
      <c r="B112" s="151"/>
      <c r="D112" s="145" t="s">
        <v>136</v>
      </c>
      <c r="E112" s="152" t="s">
        <v>3</v>
      </c>
      <c r="F112" s="153" t="s">
        <v>1035</v>
      </c>
      <c r="H112" s="154">
        <v>108.41</v>
      </c>
      <c r="L112" s="151"/>
      <c r="M112" s="155"/>
      <c r="N112" s="156"/>
      <c r="O112" s="156"/>
      <c r="P112" s="156"/>
      <c r="Q112" s="156"/>
      <c r="R112" s="156"/>
      <c r="S112" s="156"/>
      <c r="T112" s="157"/>
      <c r="AT112" s="152" t="s">
        <v>136</v>
      </c>
      <c r="AU112" s="152" t="s">
        <v>77</v>
      </c>
      <c r="AV112" s="13" t="s">
        <v>77</v>
      </c>
      <c r="AW112" s="13" t="s">
        <v>30</v>
      </c>
      <c r="AX112" s="13" t="s">
        <v>70</v>
      </c>
      <c r="AY112" s="152" t="s">
        <v>130</v>
      </c>
    </row>
    <row r="113" spans="1:65" s="13" customFormat="1">
      <c r="B113" s="151"/>
      <c r="D113" s="145" t="s">
        <v>136</v>
      </c>
      <c r="E113" s="152" t="s">
        <v>3</v>
      </c>
      <c r="F113" s="153" t="s">
        <v>1036</v>
      </c>
      <c r="H113" s="154">
        <v>9.0679999999999996</v>
      </c>
      <c r="L113" s="151"/>
      <c r="M113" s="155"/>
      <c r="N113" s="156"/>
      <c r="O113" s="156"/>
      <c r="P113" s="156"/>
      <c r="Q113" s="156"/>
      <c r="R113" s="156"/>
      <c r="S113" s="156"/>
      <c r="T113" s="157"/>
      <c r="AT113" s="152" t="s">
        <v>136</v>
      </c>
      <c r="AU113" s="152" t="s">
        <v>77</v>
      </c>
      <c r="AV113" s="13" t="s">
        <v>77</v>
      </c>
      <c r="AW113" s="13" t="s">
        <v>30</v>
      </c>
      <c r="AX113" s="13" t="s">
        <v>70</v>
      </c>
      <c r="AY113" s="152" t="s">
        <v>130</v>
      </c>
    </row>
    <row r="114" spans="1:65" s="14" customFormat="1">
      <c r="B114" s="158"/>
      <c r="D114" s="145" t="s">
        <v>136</v>
      </c>
      <c r="E114" s="159" t="s">
        <v>3</v>
      </c>
      <c r="F114" s="160" t="s">
        <v>138</v>
      </c>
      <c r="H114" s="161">
        <f>SUM(H106:H113)</f>
        <v>195.352</v>
      </c>
      <c r="L114" s="158"/>
      <c r="M114" s="162"/>
      <c r="N114" s="163"/>
      <c r="O114" s="163"/>
      <c r="P114" s="163"/>
      <c r="Q114" s="163"/>
      <c r="R114" s="163"/>
      <c r="S114" s="163"/>
      <c r="T114" s="164"/>
      <c r="AT114" s="159" t="s">
        <v>136</v>
      </c>
      <c r="AU114" s="159" t="s">
        <v>77</v>
      </c>
      <c r="AV114" s="14" t="s">
        <v>135</v>
      </c>
      <c r="AW114" s="14" t="s">
        <v>30</v>
      </c>
      <c r="AX114" s="14" t="s">
        <v>75</v>
      </c>
      <c r="AY114" s="159" t="s">
        <v>130</v>
      </c>
    </row>
    <row r="115" spans="1:65" s="2" customFormat="1" ht="16.5" customHeight="1">
      <c r="A115" s="30"/>
      <c r="B115" s="131"/>
      <c r="C115" s="168" t="s">
        <v>141</v>
      </c>
      <c r="D115" s="168" t="s">
        <v>223</v>
      </c>
      <c r="E115" s="169" t="s">
        <v>1041</v>
      </c>
      <c r="F115" s="170" t="s">
        <v>1042</v>
      </c>
      <c r="G115" s="171" t="s">
        <v>183</v>
      </c>
      <c r="H115" s="172">
        <v>98</v>
      </c>
      <c r="I115" s="173"/>
      <c r="J115" s="173">
        <f>ROUND(I115*H115,2)</f>
        <v>0</v>
      </c>
      <c r="K115" s="170" t="s">
        <v>134</v>
      </c>
      <c r="L115" s="174"/>
      <c r="M115" s="175" t="s">
        <v>3</v>
      </c>
      <c r="N115" s="176" t="s">
        <v>41</v>
      </c>
      <c r="O115" s="140">
        <v>0</v>
      </c>
      <c r="P115" s="140">
        <f>O115*H115</f>
        <v>0</v>
      </c>
      <c r="Q115" s="140">
        <v>0</v>
      </c>
      <c r="R115" s="140">
        <f>Q115*H115</f>
        <v>0</v>
      </c>
      <c r="S115" s="140">
        <v>0</v>
      </c>
      <c r="T115" s="141">
        <f>S115*H115</f>
        <v>0</v>
      </c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R115" s="142" t="s">
        <v>151</v>
      </c>
      <c r="AT115" s="142" t="s">
        <v>223</v>
      </c>
      <c r="AU115" s="142" t="s">
        <v>77</v>
      </c>
      <c r="AY115" s="18" t="s">
        <v>130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8" t="s">
        <v>75</v>
      </c>
      <c r="BK115" s="143">
        <f>ROUND(I115*H115,2)</f>
        <v>0</v>
      </c>
      <c r="BL115" s="18" t="s">
        <v>135</v>
      </c>
      <c r="BM115" s="142" t="s">
        <v>1043</v>
      </c>
    </row>
    <row r="116" spans="1:65" s="13" customFormat="1">
      <c r="B116" s="151"/>
      <c r="D116" s="145" t="s">
        <v>136</v>
      </c>
      <c r="E116" s="152" t="s">
        <v>3</v>
      </c>
      <c r="F116" s="153" t="s">
        <v>1044</v>
      </c>
      <c r="H116" s="154">
        <v>195.56200000000001</v>
      </c>
      <c r="L116" s="151"/>
      <c r="M116" s="155"/>
      <c r="N116" s="156"/>
      <c r="O116" s="156"/>
      <c r="P116" s="156"/>
      <c r="Q116" s="156"/>
      <c r="R116" s="156"/>
      <c r="S116" s="156"/>
      <c r="T116" s="157"/>
      <c r="AT116" s="152" t="s">
        <v>136</v>
      </c>
      <c r="AU116" s="152" t="s">
        <v>77</v>
      </c>
      <c r="AV116" s="13" t="s">
        <v>77</v>
      </c>
      <c r="AW116" s="13" t="s">
        <v>30</v>
      </c>
      <c r="AX116" s="13" t="s">
        <v>75</v>
      </c>
      <c r="AY116" s="152" t="s">
        <v>130</v>
      </c>
    </row>
    <row r="117" spans="1:65" s="2" customFormat="1" ht="24">
      <c r="A117" s="30"/>
      <c r="B117" s="131"/>
      <c r="C117" s="132" t="s">
        <v>135</v>
      </c>
      <c r="D117" s="132" t="s">
        <v>132</v>
      </c>
      <c r="E117" s="133" t="s">
        <v>1045</v>
      </c>
      <c r="F117" s="134" t="s">
        <v>1046</v>
      </c>
      <c r="G117" s="135" t="s">
        <v>133</v>
      </c>
      <c r="H117" s="136">
        <v>611.13</v>
      </c>
      <c r="I117" s="137"/>
      <c r="J117" s="137">
        <f>ROUND(I117*H117,2)</f>
        <v>0</v>
      </c>
      <c r="K117" s="134" t="s">
        <v>134</v>
      </c>
      <c r="L117" s="31"/>
      <c r="M117" s="138" t="s">
        <v>3</v>
      </c>
      <c r="N117" s="139" t="s">
        <v>41</v>
      </c>
      <c r="O117" s="140">
        <v>5.8000000000000003E-2</v>
      </c>
      <c r="P117" s="140">
        <f>O117*H117</f>
        <v>35.445540000000001</v>
      </c>
      <c r="Q117" s="140">
        <v>0</v>
      </c>
      <c r="R117" s="140">
        <f>Q117*H117</f>
        <v>0</v>
      </c>
      <c r="S117" s="140">
        <v>0</v>
      </c>
      <c r="T117" s="141">
        <f>S117*H117</f>
        <v>0</v>
      </c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R117" s="142" t="s">
        <v>135</v>
      </c>
      <c r="AT117" s="142" t="s">
        <v>132</v>
      </c>
      <c r="AU117" s="142" t="s">
        <v>77</v>
      </c>
      <c r="AY117" s="18" t="s">
        <v>130</v>
      </c>
      <c r="BE117" s="143">
        <f>IF(N117="základní",J117,0)</f>
        <v>0</v>
      </c>
      <c r="BF117" s="143">
        <f>IF(N117="snížená",J117,0)</f>
        <v>0</v>
      </c>
      <c r="BG117" s="143">
        <f>IF(N117="zákl. přenesená",J117,0)</f>
        <v>0</v>
      </c>
      <c r="BH117" s="143">
        <f>IF(N117="sníž. přenesená",J117,0)</f>
        <v>0</v>
      </c>
      <c r="BI117" s="143">
        <f>IF(N117="nulová",J117,0)</f>
        <v>0</v>
      </c>
      <c r="BJ117" s="18" t="s">
        <v>75</v>
      </c>
      <c r="BK117" s="143">
        <f>ROUND(I117*H117,2)</f>
        <v>0</v>
      </c>
      <c r="BL117" s="18" t="s">
        <v>135</v>
      </c>
      <c r="BM117" s="142" t="s">
        <v>1047</v>
      </c>
    </row>
    <row r="118" spans="1:65" s="12" customFormat="1">
      <c r="B118" s="144"/>
      <c r="D118" s="145" t="s">
        <v>136</v>
      </c>
      <c r="E118" s="146" t="s">
        <v>3</v>
      </c>
      <c r="F118" s="147" t="s">
        <v>1048</v>
      </c>
      <c r="H118" s="146" t="s">
        <v>3</v>
      </c>
      <c r="L118" s="144"/>
      <c r="M118" s="148"/>
      <c r="N118" s="149"/>
      <c r="O118" s="149"/>
      <c r="P118" s="149"/>
      <c r="Q118" s="149"/>
      <c r="R118" s="149"/>
      <c r="S118" s="149"/>
      <c r="T118" s="150"/>
      <c r="AT118" s="146" t="s">
        <v>136</v>
      </c>
      <c r="AU118" s="146" t="s">
        <v>77</v>
      </c>
      <c r="AV118" s="12" t="s">
        <v>75</v>
      </c>
      <c r="AW118" s="12" t="s">
        <v>30</v>
      </c>
      <c r="AX118" s="12" t="s">
        <v>70</v>
      </c>
      <c r="AY118" s="146" t="s">
        <v>130</v>
      </c>
    </row>
    <row r="119" spans="1:65" s="13" customFormat="1">
      <c r="B119" s="151"/>
      <c r="D119" s="145" t="s">
        <v>136</v>
      </c>
      <c r="E119" s="152" t="s">
        <v>3</v>
      </c>
      <c r="F119" s="153" t="s">
        <v>1049</v>
      </c>
      <c r="H119" s="154">
        <v>611.13</v>
      </c>
      <c r="L119" s="151"/>
      <c r="M119" s="155"/>
      <c r="N119" s="156"/>
      <c r="O119" s="156"/>
      <c r="P119" s="156"/>
      <c r="Q119" s="156"/>
      <c r="R119" s="156"/>
      <c r="S119" s="156"/>
      <c r="T119" s="157"/>
      <c r="AT119" s="152" t="s">
        <v>136</v>
      </c>
      <c r="AU119" s="152" t="s">
        <v>77</v>
      </c>
      <c r="AV119" s="13" t="s">
        <v>77</v>
      </c>
      <c r="AW119" s="13" t="s">
        <v>30</v>
      </c>
      <c r="AX119" s="13" t="s">
        <v>75</v>
      </c>
      <c r="AY119" s="152" t="s">
        <v>130</v>
      </c>
    </row>
    <row r="120" spans="1:65" s="2" customFormat="1" ht="16.5" customHeight="1">
      <c r="A120" s="30"/>
      <c r="B120" s="131"/>
      <c r="C120" s="168" t="s">
        <v>144</v>
      </c>
      <c r="D120" s="168" t="s">
        <v>223</v>
      </c>
      <c r="E120" s="169" t="s">
        <v>1050</v>
      </c>
      <c r="F120" s="170" t="s">
        <v>1051</v>
      </c>
      <c r="G120" s="171" t="s">
        <v>293</v>
      </c>
      <c r="H120" s="172">
        <v>15.278</v>
      </c>
      <c r="I120" s="173"/>
      <c r="J120" s="173">
        <f>ROUND(I120*H120,2)</f>
        <v>0</v>
      </c>
      <c r="K120" s="170" t="s">
        <v>134</v>
      </c>
      <c r="L120" s="174"/>
      <c r="M120" s="175" t="s">
        <v>3</v>
      </c>
      <c r="N120" s="176" t="s">
        <v>41</v>
      </c>
      <c r="O120" s="140">
        <v>0</v>
      </c>
      <c r="P120" s="140">
        <f>O120*H120</f>
        <v>0</v>
      </c>
      <c r="Q120" s="140">
        <v>1E-3</v>
      </c>
      <c r="R120" s="140">
        <f>Q120*H120</f>
        <v>1.5278000000000002E-2</v>
      </c>
      <c r="S120" s="140">
        <v>0</v>
      </c>
      <c r="T120" s="141">
        <f>S120*H120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42" t="s">
        <v>151</v>
      </c>
      <c r="AT120" s="142" t="s">
        <v>223</v>
      </c>
      <c r="AU120" s="142" t="s">
        <v>77</v>
      </c>
      <c r="AY120" s="18" t="s">
        <v>130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8" t="s">
        <v>75</v>
      </c>
      <c r="BK120" s="143">
        <f>ROUND(I120*H120,2)</f>
        <v>0</v>
      </c>
      <c r="BL120" s="18" t="s">
        <v>135</v>
      </c>
      <c r="BM120" s="142" t="s">
        <v>1052</v>
      </c>
    </row>
    <row r="121" spans="1:65" s="2" customFormat="1" ht="39">
      <c r="A121" s="30"/>
      <c r="B121" s="31"/>
      <c r="C121" s="30"/>
      <c r="D121" s="145" t="s">
        <v>240</v>
      </c>
      <c r="E121" s="30"/>
      <c r="F121" s="181" t="s">
        <v>1053</v>
      </c>
      <c r="G121" s="30"/>
      <c r="H121" s="30"/>
      <c r="I121" s="30"/>
      <c r="J121" s="30"/>
      <c r="K121" s="30"/>
      <c r="L121" s="31"/>
      <c r="M121" s="182"/>
      <c r="N121" s="183"/>
      <c r="O121" s="51"/>
      <c r="P121" s="51"/>
      <c r="Q121" s="51"/>
      <c r="R121" s="51"/>
      <c r="S121" s="51"/>
      <c r="T121" s="52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T121" s="18" t="s">
        <v>240</v>
      </c>
      <c r="AU121" s="18" t="s">
        <v>77</v>
      </c>
    </row>
    <row r="122" spans="1:65" s="13" customFormat="1">
      <c r="B122" s="151"/>
      <c r="D122" s="145" t="s">
        <v>136</v>
      </c>
      <c r="F122" s="153" t="s">
        <v>1054</v>
      </c>
      <c r="H122" s="154">
        <v>15.278</v>
      </c>
      <c r="L122" s="151"/>
      <c r="M122" s="155"/>
      <c r="N122" s="156"/>
      <c r="O122" s="156"/>
      <c r="P122" s="156"/>
      <c r="Q122" s="156"/>
      <c r="R122" s="156"/>
      <c r="S122" s="156"/>
      <c r="T122" s="157"/>
      <c r="AT122" s="152" t="s">
        <v>136</v>
      </c>
      <c r="AU122" s="152" t="s">
        <v>77</v>
      </c>
      <c r="AV122" s="13" t="s">
        <v>77</v>
      </c>
      <c r="AW122" s="13" t="s">
        <v>4</v>
      </c>
      <c r="AX122" s="13" t="s">
        <v>75</v>
      </c>
      <c r="AY122" s="152" t="s">
        <v>130</v>
      </c>
    </row>
    <row r="123" spans="1:65" s="2" customFormat="1" ht="24">
      <c r="A123" s="30"/>
      <c r="B123" s="131"/>
      <c r="C123" s="132" t="s">
        <v>147</v>
      </c>
      <c r="D123" s="132" t="s">
        <v>132</v>
      </c>
      <c r="E123" s="133" t="s">
        <v>1055</v>
      </c>
      <c r="F123" s="134" t="s">
        <v>1056</v>
      </c>
      <c r="G123" s="135" t="s">
        <v>189</v>
      </c>
      <c r="H123" s="136">
        <v>11</v>
      </c>
      <c r="I123" s="137"/>
      <c r="J123" s="137">
        <f>ROUND(I123*H123,2)</f>
        <v>0</v>
      </c>
      <c r="K123" s="134" t="s">
        <v>134</v>
      </c>
      <c r="L123" s="31"/>
      <c r="M123" s="138" t="s">
        <v>3</v>
      </c>
      <c r="N123" s="139" t="s">
        <v>41</v>
      </c>
      <c r="O123" s="140">
        <v>3.6459999999999999</v>
      </c>
      <c r="P123" s="140">
        <f>O123*H123</f>
        <v>40.106000000000002</v>
      </c>
      <c r="Q123" s="140">
        <v>0</v>
      </c>
      <c r="R123" s="140">
        <f>Q123*H123</f>
        <v>0</v>
      </c>
      <c r="S123" s="140">
        <v>0</v>
      </c>
      <c r="T123" s="141">
        <f>S123*H123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42" t="s">
        <v>135</v>
      </c>
      <c r="AT123" s="142" t="s">
        <v>132</v>
      </c>
      <c r="AU123" s="142" t="s">
        <v>77</v>
      </c>
      <c r="AY123" s="18" t="s">
        <v>130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8" t="s">
        <v>75</v>
      </c>
      <c r="BK123" s="143">
        <f>ROUND(I123*H123,2)</f>
        <v>0</v>
      </c>
      <c r="BL123" s="18" t="s">
        <v>135</v>
      </c>
      <c r="BM123" s="142" t="s">
        <v>1057</v>
      </c>
    </row>
    <row r="124" spans="1:65" s="12" customFormat="1">
      <c r="B124" s="144"/>
      <c r="D124" s="145" t="s">
        <v>136</v>
      </c>
      <c r="E124" s="146" t="s">
        <v>3</v>
      </c>
      <c r="F124" s="147" t="s">
        <v>1027</v>
      </c>
      <c r="H124" s="146" t="s">
        <v>3</v>
      </c>
      <c r="L124" s="144"/>
      <c r="M124" s="148"/>
      <c r="N124" s="149"/>
      <c r="O124" s="149"/>
      <c r="P124" s="149"/>
      <c r="Q124" s="149"/>
      <c r="R124" s="149"/>
      <c r="S124" s="149"/>
      <c r="T124" s="150"/>
      <c r="AT124" s="146" t="s">
        <v>136</v>
      </c>
      <c r="AU124" s="146" t="s">
        <v>77</v>
      </c>
      <c r="AV124" s="12" t="s">
        <v>75</v>
      </c>
      <c r="AW124" s="12" t="s">
        <v>30</v>
      </c>
      <c r="AX124" s="12" t="s">
        <v>70</v>
      </c>
      <c r="AY124" s="146" t="s">
        <v>130</v>
      </c>
    </row>
    <row r="125" spans="1:65" s="12" customFormat="1">
      <c r="B125" s="144"/>
      <c r="D125" s="145" t="s">
        <v>136</v>
      </c>
      <c r="E125" s="146" t="s">
        <v>3</v>
      </c>
      <c r="F125" s="147" t="s">
        <v>1028</v>
      </c>
      <c r="H125" s="146" t="s">
        <v>3</v>
      </c>
      <c r="L125" s="144"/>
      <c r="M125" s="148"/>
      <c r="N125" s="149"/>
      <c r="O125" s="149"/>
      <c r="P125" s="149"/>
      <c r="Q125" s="149"/>
      <c r="R125" s="149"/>
      <c r="S125" s="149"/>
      <c r="T125" s="150"/>
      <c r="AT125" s="146" t="s">
        <v>136</v>
      </c>
      <c r="AU125" s="146" t="s">
        <v>77</v>
      </c>
      <c r="AV125" s="12" t="s">
        <v>75</v>
      </c>
      <c r="AW125" s="12" t="s">
        <v>30</v>
      </c>
      <c r="AX125" s="12" t="s">
        <v>70</v>
      </c>
      <c r="AY125" s="146" t="s">
        <v>130</v>
      </c>
    </row>
    <row r="126" spans="1:65" s="13" customFormat="1">
      <c r="B126" s="151"/>
      <c r="D126" s="145" t="s">
        <v>136</v>
      </c>
      <c r="E126" s="152" t="s">
        <v>3</v>
      </c>
      <c r="F126" s="153" t="s">
        <v>1058</v>
      </c>
      <c r="H126" s="154">
        <v>11</v>
      </c>
      <c r="L126" s="151"/>
      <c r="M126" s="155"/>
      <c r="N126" s="156"/>
      <c r="O126" s="156"/>
      <c r="P126" s="156"/>
      <c r="Q126" s="156"/>
      <c r="R126" s="156"/>
      <c r="S126" s="156"/>
      <c r="T126" s="157"/>
      <c r="AT126" s="152" t="s">
        <v>136</v>
      </c>
      <c r="AU126" s="152" t="s">
        <v>77</v>
      </c>
      <c r="AV126" s="13" t="s">
        <v>77</v>
      </c>
      <c r="AW126" s="13" t="s">
        <v>30</v>
      </c>
      <c r="AX126" s="13" t="s">
        <v>70</v>
      </c>
      <c r="AY126" s="152" t="s">
        <v>130</v>
      </c>
    </row>
    <row r="127" spans="1:65" s="14" customFormat="1">
      <c r="B127" s="158"/>
      <c r="D127" s="145" t="s">
        <v>136</v>
      </c>
      <c r="E127" s="159" t="s">
        <v>3</v>
      </c>
      <c r="F127" s="160" t="s">
        <v>138</v>
      </c>
      <c r="H127" s="161">
        <v>11</v>
      </c>
      <c r="L127" s="158"/>
      <c r="M127" s="162"/>
      <c r="N127" s="163"/>
      <c r="O127" s="163"/>
      <c r="P127" s="163"/>
      <c r="Q127" s="163"/>
      <c r="R127" s="163"/>
      <c r="S127" s="163"/>
      <c r="T127" s="164"/>
      <c r="AT127" s="159" t="s">
        <v>136</v>
      </c>
      <c r="AU127" s="159" t="s">
        <v>77</v>
      </c>
      <c r="AV127" s="14" t="s">
        <v>135</v>
      </c>
      <c r="AW127" s="14" t="s">
        <v>30</v>
      </c>
      <c r="AX127" s="14" t="s">
        <v>75</v>
      </c>
      <c r="AY127" s="159" t="s">
        <v>130</v>
      </c>
    </row>
    <row r="128" spans="1:65" s="2" customFormat="1" ht="16.5" customHeight="1">
      <c r="A128" s="30"/>
      <c r="B128" s="131"/>
      <c r="C128" s="168" t="s">
        <v>149</v>
      </c>
      <c r="D128" s="168" t="s">
        <v>223</v>
      </c>
      <c r="E128" s="169" t="s">
        <v>651</v>
      </c>
      <c r="F128" s="170" t="s">
        <v>652</v>
      </c>
      <c r="G128" s="171" t="s">
        <v>183</v>
      </c>
      <c r="H128" s="172">
        <v>6.9539999999999997</v>
      </c>
      <c r="I128" s="173"/>
      <c r="J128" s="173">
        <f>ROUND(I128*H128,2)</f>
        <v>0</v>
      </c>
      <c r="K128" s="170" t="s">
        <v>134</v>
      </c>
      <c r="L128" s="174"/>
      <c r="M128" s="175" t="s">
        <v>3</v>
      </c>
      <c r="N128" s="176" t="s">
        <v>41</v>
      </c>
      <c r="O128" s="140">
        <v>0</v>
      </c>
      <c r="P128" s="140">
        <f>O128*H128</f>
        <v>0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42" t="s">
        <v>151</v>
      </c>
      <c r="AT128" s="142" t="s">
        <v>223</v>
      </c>
      <c r="AU128" s="142" t="s">
        <v>77</v>
      </c>
      <c r="AY128" s="18" t="s">
        <v>130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8" t="s">
        <v>75</v>
      </c>
      <c r="BK128" s="143">
        <f>ROUND(I128*H128,2)</f>
        <v>0</v>
      </c>
      <c r="BL128" s="18" t="s">
        <v>135</v>
      </c>
      <c r="BM128" s="142" t="s">
        <v>1059</v>
      </c>
    </row>
    <row r="129" spans="1:65" s="13" customFormat="1">
      <c r="B129" s="151"/>
      <c r="D129" s="145" t="s">
        <v>136</v>
      </c>
      <c r="E129" s="152" t="s">
        <v>3</v>
      </c>
      <c r="F129" s="153" t="s">
        <v>1060</v>
      </c>
      <c r="H129" s="154">
        <v>6.9539999999999997</v>
      </c>
      <c r="L129" s="151"/>
      <c r="M129" s="155"/>
      <c r="N129" s="156"/>
      <c r="O129" s="156"/>
      <c r="P129" s="156"/>
      <c r="Q129" s="156"/>
      <c r="R129" s="156"/>
      <c r="S129" s="156"/>
      <c r="T129" s="157"/>
      <c r="AT129" s="152" t="s">
        <v>136</v>
      </c>
      <c r="AU129" s="152" t="s">
        <v>77</v>
      </c>
      <c r="AV129" s="13" t="s">
        <v>77</v>
      </c>
      <c r="AW129" s="13" t="s">
        <v>30</v>
      </c>
      <c r="AX129" s="13" t="s">
        <v>75</v>
      </c>
      <c r="AY129" s="152" t="s">
        <v>130</v>
      </c>
    </row>
    <row r="130" spans="1:65" s="2" customFormat="1" ht="24">
      <c r="A130" s="30"/>
      <c r="B130" s="131"/>
      <c r="C130" s="132">
        <v>8</v>
      </c>
      <c r="D130" s="132" t="s">
        <v>132</v>
      </c>
      <c r="E130" s="133" t="s">
        <v>1061</v>
      </c>
      <c r="F130" s="134" t="s">
        <v>1062</v>
      </c>
      <c r="G130" s="135" t="s">
        <v>189</v>
      </c>
      <c r="H130" s="136">
        <v>11</v>
      </c>
      <c r="I130" s="137"/>
      <c r="J130" s="137">
        <f>ROUND(I130*H130,2)</f>
        <v>0</v>
      </c>
      <c r="K130" s="134" t="s">
        <v>134</v>
      </c>
      <c r="L130" s="31"/>
      <c r="M130" s="138" t="s">
        <v>3</v>
      </c>
      <c r="N130" s="139" t="s">
        <v>41</v>
      </c>
      <c r="O130" s="140">
        <v>3.0950000000000002</v>
      </c>
      <c r="P130" s="140">
        <f>O130*H130</f>
        <v>34.045000000000002</v>
      </c>
      <c r="Q130" s="140">
        <v>0</v>
      </c>
      <c r="R130" s="140">
        <f>Q130*H130</f>
        <v>0</v>
      </c>
      <c r="S130" s="140">
        <v>0</v>
      </c>
      <c r="T130" s="141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42" t="s">
        <v>135</v>
      </c>
      <c r="AT130" s="142" t="s">
        <v>132</v>
      </c>
      <c r="AU130" s="142" t="s">
        <v>77</v>
      </c>
      <c r="AY130" s="18" t="s">
        <v>130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8" t="s">
        <v>75</v>
      </c>
      <c r="BK130" s="143">
        <f>ROUND(I130*H130,2)</f>
        <v>0</v>
      </c>
      <c r="BL130" s="18" t="s">
        <v>135</v>
      </c>
      <c r="BM130" s="142" t="s">
        <v>1063</v>
      </c>
    </row>
    <row r="131" spans="1:65" s="12" customFormat="1">
      <c r="B131" s="144"/>
      <c r="D131" s="145" t="s">
        <v>136</v>
      </c>
      <c r="E131" s="146" t="s">
        <v>3</v>
      </c>
      <c r="F131" s="147" t="s">
        <v>1027</v>
      </c>
      <c r="H131" s="146" t="s">
        <v>3</v>
      </c>
      <c r="L131" s="144"/>
      <c r="M131" s="148"/>
      <c r="N131" s="149"/>
      <c r="O131" s="149"/>
      <c r="P131" s="149"/>
      <c r="Q131" s="149"/>
      <c r="R131" s="149"/>
      <c r="S131" s="149"/>
      <c r="T131" s="150"/>
      <c r="AT131" s="146" t="s">
        <v>136</v>
      </c>
      <c r="AU131" s="146" t="s">
        <v>77</v>
      </c>
      <c r="AV131" s="12" t="s">
        <v>75</v>
      </c>
      <c r="AW131" s="12" t="s">
        <v>30</v>
      </c>
      <c r="AX131" s="12" t="s">
        <v>70</v>
      </c>
      <c r="AY131" s="146" t="s">
        <v>130</v>
      </c>
    </row>
    <row r="132" spans="1:65" s="12" customFormat="1">
      <c r="B132" s="144"/>
      <c r="D132" s="145" t="s">
        <v>136</v>
      </c>
      <c r="E132" s="146" t="s">
        <v>3</v>
      </c>
      <c r="F132" s="147" t="s">
        <v>1028</v>
      </c>
      <c r="H132" s="146" t="s">
        <v>3</v>
      </c>
      <c r="L132" s="144"/>
      <c r="M132" s="148"/>
      <c r="N132" s="149"/>
      <c r="O132" s="149"/>
      <c r="P132" s="149"/>
      <c r="Q132" s="149"/>
      <c r="R132" s="149"/>
      <c r="S132" s="149"/>
      <c r="T132" s="150"/>
      <c r="AT132" s="146" t="s">
        <v>136</v>
      </c>
      <c r="AU132" s="146" t="s">
        <v>77</v>
      </c>
      <c r="AV132" s="12" t="s">
        <v>75</v>
      </c>
      <c r="AW132" s="12" t="s">
        <v>30</v>
      </c>
      <c r="AX132" s="12" t="s">
        <v>70</v>
      </c>
      <c r="AY132" s="146" t="s">
        <v>130</v>
      </c>
    </row>
    <row r="133" spans="1:65" s="13" customFormat="1">
      <c r="B133" s="151"/>
      <c r="D133" s="145" t="s">
        <v>136</v>
      </c>
      <c r="E133" s="152" t="s">
        <v>3</v>
      </c>
      <c r="F133" s="153" t="s">
        <v>1058</v>
      </c>
      <c r="H133" s="154">
        <v>11</v>
      </c>
      <c r="L133" s="151"/>
      <c r="M133" s="155"/>
      <c r="N133" s="156"/>
      <c r="O133" s="156"/>
      <c r="P133" s="156"/>
      <c r="Q133" s="156"/>
      <c r="R133" s="156"/>
      <c r="S133" s="156"/>
      <c r="T133" s="157"/>
      <c r="AT133" s="152" t="s">
        <v>136</v>
      </c>
      <c r="AU133" s="152" t="s">
        <v>77</v>
      </c>
      <c r="AV133" s="13" t="s">
        <v>77</v>
      </c>
      <c r="AW133" s="13" t="s">
        <v>30</v>
      </c>
      <c r="AX133" s="13" t="s">
        <v>70</v>
      </c>
      <c r="AY133" s="152" t="s">
        <v>130</v>
      </c>
    </row>
    <row r="134" spans="1:65" s="14" customFormat="1">
      <c r="B134" s="158"/>
      <c r="D134" s="145" t="s">
        <v>136</v>
      </c>
      <c r="E134" s="159" t="s">
        <v>3</v>
      </c>
      <c r="F134" s="160" t="s">
        <v>138</v>
      </c>
      <c r="H134" s="161">
        <v>11</v>
      </c>
      <c r="L134" s="158"/>
      <c r="M134" s="162"/>
      <c r="N134" s="163"/>
      <c r="O134" s="163"/>
      <c r="P134" s="163"/>
      <c r="Q134" s="163"/>
      <c r="R134" s="163"/>
      <c r="S134" s="163"/>
      <c r="T134" s="164"/>
      <c r="AT134" s="159" t="s">
        <v>136</v>
      </c>
      <c r="AU134" s="159" t="s">
        <v>77</v>
      </c>
      <c r="AV134" s="14" t="s">
        <v>135</v>
      </c>
      <c r="AW134" s="14" t="s">
        <v>30</v>
      </c>
      <c r="AX134" s="14" t="s">
        <v>75</v>
      </c>
      <c r="AY134" s="159" t="s">
        <v>130</v>
      </c>
    </row>
    <row r="135" spans="1:65" s="2" customFormat="1" ht="24">
      <c r="A135" s="30"/>
      <c r="B135" s="131"/>
      <c r="C135" s="168">
        <v>9</v>
      </c>
      <c r="D135" s="168" t="s">
        <v>223</v>
      </c>
      <c r="E135" s="169" t="s">
        <v>1064</v>
      </c>
      <c r="F135" s="170" t="s">
        <v>1065</v>
      </c>
      <c r="G135" s="171" t="s">
        <v>189</v>
      </c>
      <c r="H135" s="172">
        <v>11</v>
      </c>
      <c r="I135" s="173"/>
      <c r="J135" s="173">
        <f>ROUND(I135*H135,2)</f>
        <v>0</v>
      </c>
      <c r="K135" s="170" t="s">
        <v>190</v>
      </c>
      <c r="L135" s="174"/>
      <c r="M135" s="175" t="s">
        <v>3</v>
      </c>
      <c r="N135" s="176" t="s">
        <v>41</v>
      </c>
      <c r="O135" s="140">
        <v>0</v>
      </c>
      <c r="P135" s="140">
        <f>O135*H135</f>
        <v>0</v>
      </c>
      <c r="Q135" s="140">
        <v>1.07</v>
      </c>
      <c r="R135" s="140">
        <f>Q135*H135</f>
        <v>11.770000000000001</v>
      </c>
      <c r="S135" s="140">
        <v>0</v>
      </c>
      <c r="T135" s="141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42" t="s">
        <v>151</v>
      </c>
      <c r="AT135" s="142" t="s">
        <v>223</v>
      </c>
      <c r="AU135" s="142" t="s">
        <v>77</v>
      </c>
      <c r="AY135" s="18" t="s">
        <v>130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8" t="s">
        <v>75</v>
      </c>
      <c r="BK135" s="143">
        <f>ROUND(I135*H135,2)</f>
        <v>0</v>
      </c>
      <c r="BL135" s="18" t="s">
        <v>135</v>
      </c>
      <c r="BM135" s="142" t="s">
        <v>1066</v>
      </c>
    </row>
    <row r="136" spans="1:65" s="2" customFormat="1" ht="16.5" customHeight="1">
      <c r="A136" s="30"/>
      <c r="B136" s="131"/>
      <c r="C136" s="132">
        <v>10</v>
      </c>
      <c r="D136" s="132" t="s">
        <v>132</v>
      </c>
      <c r="E136" s="133" t="s">
        <v>1067</v>
      </c>
      <c r="F136" s="134" t="s">
        <v>1068</v>
      </c>
      <c r="G136" s="135" t="s">
        <v>189</v>
      </c>
      <c r="H136" s="136">
        <v>11</v>
      </c>
      <c r="I136" s="137"/>
      <c r="J136" s="137">
        <f>ROUND(I136*H136,2)</f>
        <v>0</v>
      </c>
      <c r="K136" s="134" t="s">
        <v>134</v>
      </c>
      <c r="L136" s="31"/>
      <c r="M136" s="138" t="s">
        <v>3</v>
      </c>
      <c r="N136" s="139" t="s">
        <v>41</v>
      </c>
      <c r="O136" s="140">
        <v>0.87</v>
      </c>
      <c r="P136" s="140">
        <f>O136*H136</f>
        <v>9.57</v>
      </c>
      <c r="Q136" s="140">
        <v>6.0000000000000002E-5</v>
      </c>
      <c r="R136" s="140">
        <f>Q136*H136</f>
        <v>6.6E-4</v>
      </c>
      <c r="S136" s="140">
        <v>0</v>
      </c>
      <c r="T136" s="141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42" t="s">
        <v>135</v>
      </c>
      <c r="AT136" s="142" t="s">
        <v>132</v>
      </c>
      <c r="AU136" s="142" t="s">
        <v>77</v>
      </c>
      <c r="AY136" s="18" t="s">
        <v>130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8" t="s">
        <v>75</v>
      </c>
      <c r="BK136" s="143">
        <f>ROUND(I136*H136,2)</f>
        <v>0</v>
      </c>
      <c r="BL136" s="18" t="s">
        <v>135</v>
      </c>
      <c r="BM136" s="142" t="s">
        <v>1069</v>
      </c>
    </row>
    <row r="137" spans="1:65" s="12" customFormat="1">
      <c r="B137" s="144"/>
      <c r="D137" s="145" t="s">
        <v>136</v>
      </c>
      <c r="E137" s="146" t="s">
        <v>3</v>
      </c>
      <c r="F137" s="147" t="s">
        <v>1070</v>
      </c>
      <c r="H137" s="146" t="s">
        <v>3</v>
      </c>
      <c r="L137" s="144"/>
      <c r="M137" s="148"/>
      <c r="N137" s="149"/>
      <c r="O137" s="149"/>
      <c r="P137" s="149"/>
      <c r="Q137" s="149"/>
      <c r="R137" s="149"/>
      <c r="S137" s="149"/>
      <c r="T137" s="150"/>
      <c r="AT137" s="146" t="s">
        <v>136</v>
      </c>
      <c r="AU137" s="146" t="s">
        <v>77</v>
      </c>
      <c r="AV137" s="12" t="s">
        <v>75</v>
      </c>
      <c r="AW137" s="12" t="s">
        <v>30</v>
      </c>
      <c r="AX137" s="12" t="s">
        <v>70</v>
      </c>
      <c r="AY137" s="146" t="s">
        <v>130</v>
      </c>
    </row>
    <row r="138" spans="1:65" s="13" customFormat="1">
      <c r="B138" s="151"/>
      <c r="D138" s="145" t="s">
        <v>136</v>
      </c>
      <c r="E138" s="152" t="s">
        <v>3</v>
      </c>
      <c r="F138" s="153" t="s">
        <v>1071</v>
      </c>
      <c r="H138" s="154">
        <v>11</v>
      </c>
      <c r="L138" s="151"/>
      <c r="M138" s="155"/>
      <c r="N138" s="156"/>
      <c r="O138" s="156"/>
      <c r="P138" s="156"/>
      <c r="Q138" s="156"/>
      <c r="R138" s="156"/>
      <c r="S138" s="156"/>
      <c r="T138" s="157"/>
      <c r="AT138" s="152" t="s">
        <v>136</v>
      </c>
      <c r="AU138" s="152" t="s">
        <v>77</v>
      </c>
      <c r="AV138" s="13" t="s">
        <v>77</v>
      </c>
      <c r="AW138" s="13" t="s">
        <v>30</v>
      </c>
      <c r="AX138" s="13" t="s">
        <v>75</v>
      </c>
      <c r="AY138" s="152" t="s">
        <v>130</v>
      </c>
    </row>
    <row r="139" spans="1:65" s="2" customFormat="1" ht="16.5" customHeight="1">
      <c r="A139" s="30"/>
      <c r="B139" s="131"/>
      <c r="C139" s="168">
        <v>11</v>
      </c>
      <c r="D139" s="168" t="s">
        <v>223</v>
      </c>
      <c r="E139" s="169" t="s">
        <v>1072</v>
      </c>
      <c r="F139" s="170" t="s">
        <v>1073</v>
      </c>
      <c r="G139" s="171" t="s">
        <v>189</v>
      </c>
      <c r="H139" s="172">
        <v>33</v>
      </c>
      <c r="I139" s="173"/>
      <c r="J139" s="173">
        <f>ROUND(I139*H139,2)</f>
        <v>0</v>
      </c>
      <c r="K139" s="170" t="s">
        <v>134</v>
      </c>
      <c r="L139" s="174"/>
      <c r="M139" s="175" t="s">
        <v>3</v>
      </c>
      <c r="N139" s="176" t="s">
        <v>41</v>
      </c>
      <c r="O139" s="140">
        <v>0</v>
      </c>
      <c r="P139" s="140">
        <f>O139*H139</f>
        <v>0</v>
      </c>
      <c r="Q139" s="140">
        <v>5.8999999999999999E-3</v>
      </c>
      <c r="R139" s="140">
        <f>Q139*H139</f>
        <v>0.19469999999999998</v>
      </c>
      <c r="S139" s="140">
        <v>0</v>
      </c>
      <c r="T139" s="141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42" t="s">
        <v>151</v>
      </c>
      <c r="AT139" s="142" t="s">
        <v>223</v>
      </c>
      <c r="AU139" s="142" t="s">
        <v>77</v>
      </c>
      <c r="AY139" s="18" t="s">
        <v>130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8" t="s">
        <v>75</v>
      </c>
      <c r="BK139" s="143">
        <f>ROUND(I139*H139,2)</f>
        <v>0</v>
      </c>
      <c r="BL139" s="18" t="s">
        <v>135</v>
      </c>
      <c r="BM139" s="142" t="s">
        <v>1074</v>
      </c>
    </row>
    <row r="140" spans="1:65" s="13" customFormat="1">
      <c r="B140" s="151"/>
      <c r="D140" s="145" t="s">
        <v>136</v>
      </c>
      <c r="F140" s="153" t="s">
        <v>1075</v>
      </c>
      <c r="H140" s="154">
        <v>33</v>
      </c>
      <c r="L140" s="151"/>
      <c r="M140" s="155"/>
      <c r="N140" s="156"/>
      <c r="O140" s="156"/>
      <c r="P140" s="156"/>
      <c r="Q140" s="156"/>
      <c r="R140" s="156"/>
      <c r="S140" s="156"/>
      <c r="T140" s="157"/>
      <c r="AT140" s="152" t="s">
        <v>136</v>
      </c>
      <c r="AU140" s="152" t="s">
        <v>77</v>
      </c>
      <c r="AV140" s="13" t="s">
        <v>77</v>
      </c>
      <c r="AW140" s="13" t="s">
        <v>4</v>
      </c>
      <c r="AX140" s="13" t="s">
        <v>75</v>
      </c>
      <c r="AY140" s="152" t="s">
        <v>130</v>
      </c>
    </row>
    <row r="141" spans="1:65" s="2" customFormat="1" ht="21.75" customHeight="1">
      <c r="A141" s="30"/>
      <c r="B141" s="131"/>
      <c r="C141" s="132">
        <v>12</v>
      </c>
      <c r="D141" s="132" t="s">
        <v>132</v>
      </c>
      <c r="E141" s="133" t="s">
        <v>1076</v>
      </c>
      <c r="F141" s="134" t="s">
        <v>1077</v>
      </c>
      <c r="G141" s="135" t="s">
        <v>133</v>
      </c>
      <c r="H141" s="136">
        <v>9.6760000000000002</v>
      </c>
      <c r="I141" s="137"/>
      <c r="J141" s="137">
        <f>ROUND(I141*H141,2)</f>
        <v>0</v>
      </c>
      <c r="K141" s="134" t="s">
        <v>134</v>
      </c>
      <c r="L141" s="31"/>
      <c r="M141" s="138" t="s">
        <v>3</v>
      </c>
      <c r="N141" s="139" t="s">
        <v>41</v>
      </c>
      <c r="O141" s="140">
        <v>7.8E-2</v>
      </c>
      <c r="P141" s="140">
        <f>O141*H141</f>
        <v>0.75472800000000007</v>
      </c>
      <c r="Q141" s="140">
        <v>3.6000000000000002E-4</v>
      </c>
      <c r="R141" s="140">
        <f>Q141*H141</f>
        <v>3.4833600000000004E-3</v>
      </c>
      <c r="S141" s="140">
        <v>0</v>
      </c>
      <c r="T141" s="141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42" t="s">
        <v>135</v>
      </c>
      <c r="AT141" s="142" t="s">
        <v>132</v>
      </c>
      <c r="AU141" s="142" t="s">
        <v>77</v>
      </c>
      <c r="AY141" s="18" t="s">
        <v>130</v>
      </c>
      <c r="BE141" s="143">
        <f>IF(N141="základní",J141,0)</f>
        <v>0</v>
      </c>
      <c r="BF141" s="143">
        <f>IF(N141="snížená",J141,0)</f>
        <v>0</v>
      </c>
      <c r="BG141" s="143">
        <f>IF(N141="zákl. přenesená",J141,0)</f>
        <v>0</v>
      </c>
      <c r="BH141" s="143">
        <f>IF(N141="sníž. přenesená",J141,0)</f>
        <v>0</v>
      </c>
      <c r="BI141" s="143">
        <f>IF(N141="nulová",J141,0)</f>
        <v>0</v>
      </c>
      <c r="BJ141" s="18" t="s">
        <v>75</v>
      </c>
      <c r="BK141" s="143">
        <f>ROUND(I141*H141,2)</f>
        <v>0</v>
      </c>
      <c r="BL141" s="18" t="s">
        <v>135</v>
      </c>
      <c r="BM141" s="142" t="s">
        <v>1078</v>
      </c>
    </row>
    <row r="142" spans="1:65" s="12" customFormat="1">
      <c r="B142" s="144"/>
      <c r="D142" s="145" t="s">
        <v>136</v>
      </c>
      <c r="E142" s="146" t="s">
        <v>3</v>
      </c>
      <c r="F142" s="147" t="s">
        <v>1027</v>
      </c>
      <c r="H142" s="146" t="s">
        <v>3</v>
      </c>
      <c r="L142" s="144"/>
      <c r="M142" s="148"/>
      <c r="N142" s="149"/>
      <c r="O142" s="149"/>
      <c r="P142" s="149"/>
      <c r="Q142" s="149"/>
      <c r="R142" s="149"/>
      <c r="S142" s="149"/>
      <c r="T142" s="150"/>
      <c r="AT142" s="146" t="s">
        <v>136</v>
      </c>
      <c r="AU142" s="146" t="s">
        <v>77</v>
      </c>
      <c r="AV142" s="12" t="s">
        <v>75</v>
      </c>
      <c r="AW142" s="12" t="s">
        <v>30</v>
      </c>
      <c r="AX142" s="12" t="s">
        <v>70</v>
      </c>
      <c r="AY142" s="146" t="s">
        <v>130</v>
      </c>
    </row>
    <row r="143" spans="1:65" s="12" customFormat="1">
      <c r="B143" s="144"/>
      <c r="D143" s="145" t="s">
        <v>136</v>
      </c>
      <c r="E143" s="146" t="s">
        <v>3</v>
      </c>
      <c r="F143" s="147" t="s">
        <v>1028</v>
      </c>
      <c r="H143" s="146" t="s">
        <v>3</v>
      </c>
      <c r="L143" s="144"/>
      <c r="M143" s="148"/>
      <c r="N143" s="149"/>
      <c r="O143" s="149"/>
      <c r="P143" s="149"/>
      <c r="Q143" s="149"/>
      <c r="R143" s="149"/>
      <c r="S143" s="149"/>
      <c r="T143" s="150"/>
      <c r="AT143" s="146" t="s">
        <v>136</v>
      </c>
      <c r="AU143" s="146" t="s">
        <v>77</v>
      </c>
      <c r="AV143" s="12" t="s">
        <v>75</v>
      </c>
      <c r="AW143" s="12" t="s">
        <v>30</v>
      </c>
      <c r="AX143" s="12" t="s">
        <v>70</v>
      </c>
      <c r="AY143" s="146" t="s">
        <v>130</v>
      </c>
    </row>
    <row r="144" spans="1:65" s="13" customFormat="1">
      <c r="B144" s="151"/>
      <c r="D144" s="145" t="s">
        <v>136</v>
      </c>
      <c r="E144" s="152" t="s">
        <v>3</v>
      </c>
      <c r="F144" s="153" t="s">
        <v>1079</v>
      </c>
      <c r="H144" s="154">
        <v>9.6760000000000002</v>
      </c>
      <c r="L144" s="151"/>
      <c r="M144" s="155"/>
      <c r="N144" s="156"/>
      <c r="O144" s="156"/>
      <c r="P144" s="156"/>
      <c r="Q144" s="156"/>
      <c r="R144" s="156"/>
      <c r="S144" s="156"/>
      <c r="T144" s="157"/>
      <c r="AT144" s="152" t="s">
        <v>136</v>
      </c>
      <c r="AU144" s="152" t="s">
        <v>77</v>
      </c>
      <c r="AV144" s="13" t="s">
        <v>77</v>
      </c>
      <c r="AW144" s="13" t="s">
        <v>30</v>
      </c>
      <c r="AX144" s="13" t="s">
        <v>70</v>
      </c>
      <c r="AY144" s="152" t="s">
        <v>130</v>
      </c>
    </row>
    <row r="145" spans="1:65" s="14" customFormat="1">
      <c r="B145" s="158"/>
      <c r="D145" s="145" t="s">
        <v>136</v>
      </c>
      <c r="E145" s="159" t="s">
        <v>3</v>
      </c>
      <c r="F145" s="160" t="s">
        <v>138</v>
      </c>
      <c r="H145" s="161">
        <v>9.6760000000000002</v>
      </c>
      <c r="L145" s="158"/>
      <c r="M145" s="162"/>
      <c r="N145" s="163"/>
      <c r="O145" s="163"/>
      <c r="P145" s="163"/>
      <c r="Q145" s="163"/>
      <c r="R145" s="163"/>
      <c r="S145" s="163"/>
      <c r="T145" s="164"/>
      <c r="AT145" s="159" t="s">
        <v>136</v>
      </c>
      <c r="AU145" s="159" t="s">
        <v>77</v>
      </c>
      <c r="AV145" s="14" t="s">
        <v>135</v>
      </c>
      <c r="AW145" s="14" t="s">
        <v>30</v>
      </c>
      <c r="AX145" s="14" t="s">
        <v>75</v>
      </c>
      <c r="AY145" s="159" t="s">
        <v>130</v>
      </c>
    </row>
    <row r="146" spans="1:65" s="2" customFormat="1" ht="16.5" customHeight="1">
      <c r="A146" s="30"/>
      <c r="B146" s="131"/>
      <c r="C146" s="132">
        <v>13</v>
      </c>
      <c r="D146" s="132" t="s">
        <v>132</v>
      </c>
      <c r="E146" s="133" t="s">
        <v>1080</v>
      </c>
      <c r="F146" s="134" t="s">
        <v>1081</v>
      </c>
      <c r="G146" s="135" t="s">
        <v>189</v>
      </c>
      <c r="H146" s="136">
        <v>11</v>
      </c>
      <c r="I146" s="137"/>
      <c r="J146" s="137">
        <f>ROUND(I146*H146,2)</f>
        <v>0</v>
      </c>
      <c r="K146" s="134" t="s">
        <v>134</v>
      </c>
      <c r="L146" s="31"/>
      <c r="M146" s="138" t="s">
        <v>3</v>
      </c>
      <c r="N146" s="139" t="s">
        <v>41</v>
      </c>
      <c r="O146" s="140">
        <v>0.24199999999999999</v>
      </c>
      <c r="P146" s="140">
        <f>O146*H146</f>
        <v>2.6619999999999999</v>
      </c>
      <c r="Q146" s="140">
        <v>0</v>
      </c>
      <c r="R146" s="140">
        <f>Q146*H146</f>
        <v>0</v>
      </c>
      <c r="S146" s="140">
        <v>0</v>
      </c>
      <c r="T146" s="141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42" t="s">
        <v>135</v>
      </c>
      <c r="AT146" s="142" t="s">
        <v>132</v>
      </c>
      <c r="AU146" s="142" t="s">
        <v>77</v>
      </c>
      <c r="AY146" s="18" t="s">
        <v>130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8" t="s">
        <v>75</v>
      </c>
      <c r="BK146" s="143">
        <f>ROUND(I146*H146,2)</f>
        <v>0</v>
      </c>
      <c r="BL146" s="18" t="s">
        <v>135</v>
      </c>
      <c r="BM146" s="142" t="s">
        <v>1082</v>
      </c>
    </row>
    <row r="147" spans="1:65" s="12" customFormat="1">
      <c r="B147" s="144"/>
      <c r="D147" s="145" t="s">
        <v>136</v>
      </c>
      <c r="E147" s="146" t="s">
        <v>3</v>
      </c>
      <c r="F147" s="147" t="s">
        <v>1070</v>
      </c>
      <c r="H147" s="146" t="s">
        <v>3</v>
      </c>
      <c r="L147" s="144"/>
      <c r="M147" s="148"/>
      <c r="N147" s="149"/>
      <c r="O147" s="149"/>
      <c r="P147" s="149"/>
      <c r="Q147" s="149"/>
      <c r="R147" s="149"/>
      <c r="S147" s="149"/>
      <c r="T147" s="150"/>
      <c r="AT147" s="146" t="s">
        <v>136</v>
      </c>
      <c r="AU147" s="146" t="s">
        <v>77</v>
      </c>
      <c r="AV147" s="12" t="s">
        <v>75</v>
      </c>
      <c r="AW147" s="12" t="s">
        <v>30</v>
      </c>
      <c r="AX147" s="12" t="s">
        <v>70</v>
      </c>
      <c r="AY147" s="146" t="s">
        <v>130</v>
      </c>
    </row>
    <row r="148" spans="1:65" s="13" customFormat="1">
      <c r="B148" s="151"/>
      <c r="D148" s="145" t="s">
        <v>136</v>
      </c>
      <c r="E148" s="152" t="s">
        <v>3</v>
      </c>
      <c r="F148" s="153" t="s">
        <v>1071</v>
      </c>
      <c r="H148" s="154">
        <v>11</v>
      </c>
      <c r="L148" s="151"/>
      <c r="M148" s="155"/>
      <c r="N148" s="156"/>
      <c r="O148" s="156"/>
      <c r="P148" s="156"/>
      <c r="Q148" s="156"/>
      <c r="R148" s="156"/>
      <c r="S148" s="156"/>
      <c r="T148" s="157"/>
      <c r="AT148" s="152" t="s">
        <v>136</v>
      </c>
      <c r="AU148" s="152" t="s">
        <v>77</v>
      </c>
      <c r="AV148" s="13" t="s">
        <v>77</v>
      </c>
      <c r="AW148" s="13" t="s">
        <v>30</v>
      </c>
      <c r="AX148" s="13" t="s">
        <v>75</v>
      </c>
      <c r="AY148" s="152" t="s">
        <v>130</v>
      </c>
    </row>
    <row r="149" spans="1:65" s="2" customFormat="1" ht="24">
      <c r="A149" s="30"/>
      <c r="B149" s="131"/>
      <c r="C149" s="132">
        <v>14</v>
      </c>
      <c r="D149" s="132" t="s">
        <v>132</v>
      </c>
      <c r="E149" s="133" t="s">
        <v>1083</v>
      </c>
      <c r="F149" s="134" t="s">
        <v>1084</v>
      </c>
      <c r="G149" s="135" t="s">
        <v>133</v>
      </c>
      <c r="H149" s="136">
        <v>557.86300000000006</v>
      </c>
      <c r="I149" s="137"/>
      <c r="J149" s="137">
        <f>ROUND(I149*H149,2)</f>
        <v>0</v>
      </c>
      <c r="K149" s="134" t="s">
        <v>134</v>
      </c>
      <c r="L149" s="31"/>
      <c r="M149" s="138" t="s">
        <v>3</v>
      </c>
      <c r="N149" s="139" t="s">
        <v>41</v>
      </c>
      <c r="O149" s="140">
        <v>4.0000000000000001E-3</v>
      </c>
      <c r="P149" s="140">
        <f>O149*H149</f>
        <v>2.2314520000000004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42" t="s">
        <v>135</v>
      </c>
      <c r="AT149" s="142" t="s">
        <v>132</v>
      </c>
      <c r="AU149" s="142" t="s">
        <v>77</v>
      </c>
      <c r="AY149" s="18" t="s">
        <v>130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8" t="s">
        <v>75</v>
      </c>
      <c r="BK149" s="143">
        <f>ROUND(I149*H149,2)</f>
        <v>0</v>
      </c>
      <c r="BL149" s="18" t="s">
        <v>135</v>
      </c>
      <c r="BM149" s="142" t="s">
        <v>1085</v>
      </c>
    </row>
    <row r="150" spans="1:65" s="12" customFormat="1">
      <c r="B150" s="144"/>
      <c r="D150" s="145" t="s">
        <v>136</v>
      </c>
      <c r="E150" s="146" t="s">
        <v>3</v>
      </c>
      <c r="F150" s="147" t="s">
        <v>1027</v>
      </c>
      <c r="H150" s="146" t="s">
        <v>3</v>
      </c>
      <c r="L150" s="144"/>
      <c r="M150" s="148"/>
      <c r="N150" s="149"/>
      <c r="O150" s="149"/>
      <c r="P150" s="149"/>
      <c r="Q150" s="149"/>
      <c r="R150" s="149"/>
      <c r="S150" s="149"/>
      <c r="T150" s="150"/>
      <c r="AT150" s="146" t="s">
        <v>136</v>
      </c>
      <c r="AU150" s="146" t="s">
        <v>77</v>
      </c>
      <c r="AV150" s="12" t="s">
        <v>75</v>
      </c>
      <c r="AW150" s="12" t="s">
        <v>30</v>
      </c>
      <c r="AX150" s="12" t="s">
        <v>70</v>
      </c>
      <c r="AY150" s="146" t="s">
        <v>130</v>
      </c>
    </row>
    <row r="151" spans="1:65" s="12" customFormat="1">
      <c r="B151" s="144"/>
      <c r="D151" s="145" t="s">
        <v>136</v>
      </c>
      <c r="E151" s="146" t="s">
        <v>3</v>
      </c>
      <c r="F151" s="147" t="s">
        <v>1028</v>
      </c>
      <c r="H151" s="146" t="s">
        <v>3</v>
      </c>
      <c r="L151" s="144"/>
      <c r="M151" s="148"/>
      <c r="N151" s="149"/>
      <c r="O151" s="149"/>
      <c r="P151" s="149"/>
      <c r="Q151" s="149"/>
      <c r="R151" s="149"/>
      <c r="S151" s="149"/>
      <c r="T151" s="150"/>
      <c r="AT151" s="146" t="s">
        <v>136</v>
      </c>
      <c r="AU151" s="146" t="s">
        <v>77</v>
      </c>
      <c r="AV151" s="12" t="s">
        <v>75</v>
      </c>
      <c r="AW151" s="12" t="s">
        <v>30</v>
      </c>
      <c r="AX151" s="12" t="s">
        <v>70</v>
      </c>
      <c r="AY151" s="146" t="s">
        <v>130</v>
      </c>
    </row>
    <row r="152" spans="1:65" s="13" customFormat="1">
      <c r="B152" s="151"/>
      <c r="D152" s="145" t="s">
        <v>136</v>
      </c>
      <c r="E152" s="152" t="s">
        <v>3</v>
      </c>
      <c r="F152" s="153" t="s">
        <v>1034</v>
      </c>
      <c r="H152" s="154">
        <v>33.674999999999997</v>
      </c>
      <c r="L152" s="151"/>
      <c r="M152" s="155"/>
      <c r="N152" s="156"/>
      <c r="O152" s="156"/>
      <c r="P152" s="156"/>
      <c r="Q152" s="156"/>
      <c r="R152" s="156"/>
      <c r="S152" s="156"/>
      <c r="T152" s="157"/>
      <c r="AT152" s="152" t="s">
        <v>136</v>
      </c>
      <c r="AU152" s="152" t="s">
        <v>77</v>
      </c>
      <c r="AV152" s="13" t="s">
        <v>77</v>
      </c>
      <c r="AW152" s="13" t="s">
        <v>30</v>
      </c>
      <c r="AX152" s="13" t="s">
        <v>70</v>
      </c>
      <c r="AY152" s="152" t="s">
        <v>130</v>
      </c>
    </row>
    <row r="153" spans="1:65" s="13" customFormat="1">
      <c r="B153" s="151"/>
      <c r="D153" s="145" t="s">
        <v>136</v>
      </c>
      <c r="E153" s="152" t="s">
        <v>3</v>
      </c>
      <c r="F153" s="153" t="s">
        <v>1035</v>
      </c>
      <c r="H153" s="154">
        <v>108.41</v>
      </c>
      <c r="L153" s="151"/>
      <c r="M153" s="155"/>
      <c r="N153" s="156"/>
      <c r="O153" s="156"/>
      <c r="P153" s="156"/>
      <c r="Q153" s="156"/>
      <c r="R153" s="156"/>
      <c r="S153" s="156"/>
      <c r="T153" s="157"/>
      <c r="AT153" s="152" t="s">
        <v>136</v>
      </c>
      <c r="AU153" s="152" t="s">
        <v>77</v>
      </c>
      <c r="AV153" s="13" t="s">
        <v>77</v>
      </c>
      <c r="AW153" s="13" t="s">
        <v>30</v>
      </c>
      <c r="AX153" s="13" t="s">
        <v>70</v>
      </c>
      <c r="AY153" s="152" t="s">
        <v>130</v>
      </c>
    </row>
    <row r="154" spans="1:65" s="13" customFormat="1">
      <c r="B154" s="151"/>
      <c r="D154" s="145" t="s">
        <v>136</v>
      </c>
      <c r="E154" s="152" t="s">
        <v>3</v>
      </c>
      <c r="F154" s="153" t="s">
        <v>1037</v>
      </c>
      <c r="H154" s="154">
        <v>415.77800000000002</v>
      </c>
      <c r="L154" s="151"/>
      <c r="M154" s="155"/>
      <c r="N154" s="156"/>
      <c r="O154" s="156"/>
      <c r="P154" s="156"/>
      <c r="Q154" s="156"/>
      <c r="R154" s="156"/>
      <c r="S154" s="156"/>
      <c r="T154" s="157"/>
      <c r="AT154" s="152" t="s">
        <v>136</v>
      </c>
      <c r="AU154" s="152" t="s">
        <v>77</v>
      </c>
      <c r="AV154" s="13" t="s">
        <v>77</v>
      </c>
      <c r="AW154" s="13" t="s">
        <v>30</v>
      </c>
      <c r="AX154" s="13" t="s">
        <v>70</v>
      </c>
      <c r="AY154" s="152" t="s">
        <v>130</v>
      </c>
    </row>
    <row r="155" spans="1:65" s="14" customFormat="1">
      <c r="B155" s="158"/>
      <c r="D155" s="145" t="s">
        <v>136</v>
      </c>
      <c r="E155" s="159" t="s">
        <v>3</v>
      </c>
      <c r="F155" s="160" t="s">
        <v>138</v>
      </c>
      <c r="H155" s="161">
        <v>557.86300000000006</v>
      </c>
      <c r="L155" s="158"/>
      <c r="M155" s="162"/>
      <c r="N155" s="163"/>
      <c r="O155" s="163"/>
      <c r="P155" s="163"/>
      <c r="Q155" s="163"/>
      <c r="R155" s="163"/>
      <c r="S155" s="163"/>
      <c r="T155" s="164"/>
      <c r="AT155" s="159" t="s">
        <v>136</v>
      </c>
      <c r="AU155" s="159" t="s">
        <v>77</v>
      </c>
      <c r="AV155" s="14" t="s">
        <v>135</v>
      </c>
      <c r="AW155" s="14" t="s">
        <v>30</v>
      </c>
      <c r="AX155" s="14" t="s">
        <v>75</v>
      </c>
      <c r="AY155" s="159" t="s">
        <v>130</v>
      </c>
    </row>
    <row r="156" spans="1:65" s="2" customFormat="1" ht="16.5" customHeight="1">
      <c r="A156" s="30"/>
      <c r="B156" s="131"/>
      <c r="C156" s="132">
        <v>15</v>
      </c>
      <c r="D156" s="132" t="s">
        <v>132</v>
      </c>
      <c r="E156" s="133" t="s">
        <v>1086</v>
      </c>
      <c r="F156" s="134" t="s">
        <v>1087</v>
      </c>
      <c r="G156" s="135" t="s">
        <v>133</v>
      </c>
      <c r="H156" s="136">
        <v>611.13</v>
      </c>
      <c r="I156" s="137"/>
      <c r="J156" s="137">
        <f>ROUND(I156*H156,2)</f>
        <v>0</v>
      </c>
      <c r="K156" s="134" t="s">
        <v>134</v>
      </c>
      <c r="L156" s="31"/>
      <c r="M156" s="138" t="s">
        <v>3</v>
      </c>
      <c r="N156" s="139" t="s">
        <v>41</v>
      </c>
      <c r="O156" s="140">
        <v>8.9999999999999993E-3</v>
      </c>
      <c r="P156" s="140">
        <f>O156*H156</f>
        <v>5.5001699999999998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42" t="s">
        <v>135</v>
      </c>
      <c r="AT156" s="142" t="s">
        <v>132</v>
      </c>
      <c r="AU156" s="142" t="s">
        <v>77</v>
      </c>
      <c r="AY156" s="18" t="s">
        <v>130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8" t="s">
        <v>75</v>
      </c>
      <c r="BK156" s="143">
        <f>ROUND(I156*H156,2)</f>
        <v>0</v>
      </c>
      <c r="BL156" s="18" t="s">
        <v>135</v>
      </c>
      <c r="BM156" s="142" t="s">
        <v>1088</v>
      </c>
    </row>
    <row r="157" spans="1:65" s="12" customFormat="1">
      <c r="B157" s="144"/>
      <c r="D157" s="145" t="s">
        <v>136</v>
      </c>
      <c r="E157" s="146" t="s">
        <v>3</v>
      </c>
      <c r="F157" s="147" t="s">
        <v>1048</v>
      </c>
      <c r="H157" s="146" t="s">
        <v>3</v>
      </c>
      <c r="L157" s="144"/>
      <c r="M157" s="148"/>
      <c r="N157" s="149"/>
      <c r="O157" s="149"/>
      <c r="P157" s="149"/>
      <c r="Q157" s="149"/>
      <c r="R157" s="149"/>
      <c r="S157" s="149"/>
      <c r="T157" s="150"/>
      <c r="AT157" s="146" t="s">
        <v>136</v>
      </c>
      <c r="AU157" s="146" t="s">
        <v>77</v>
      </c>
      <c r="AV157" s="12" t="s">
        <v>75</v>
      </c>
      <c r="AW157" s="12" t="s">
        <v>30</v>
      </c>
      <c r="AX157" s="12" t="s">
        <v>70</v>
      </c>
      <c r="AY157" s="146" t="s">
        <v>130</v>
      </c>
    </row>
    <row r="158" spans="1:65" s="13" customFormat="1">
      <c r="B158" s="151"/>
      <c r="D158" s="145" t="s">
        <v>136</v>
      </c>
      <c r="E158" s="152" t="s">
        <v>3</v>
      </c>
      <c r="F158" s="153" t="s">
        <v>1049</v>
      </c>
      <c r="H158" s="154">
        <v>611.13</v>
      </c>
      <c r="L158" s="151"/>
      <c r="M158" s="155"/>
      <c r="N158" s="156"/>
      <c r="O158" s="156"/>
      <c r="P158" s="156"/>
      <c r="Q158" s="156"/>
      <c r="R158" s="156"/>
      <c r="S158" s="156"/>
      <c r="T158" s="157"/>
      <c r="AT158" s="152" t="s">
        <v>136</v>
      </c>
      <c r="AU158" s="152" t="s">
        <v>77</v>
      </c>
      <c r="AV158" s="13" t="s">
        <v>77</v>
      </c>
      <c r="AW158" s="13" t="s">
        <v>30</v>
      </c>
      <c r="AX158" s="13" t="s">
        <v>75</v>
      </c>
      <c r="AY158" s="152" t="s">
        <v>130</v>
      </c>
    </row>
    <row r="159" spans="1:65" s="2" customFormat="1" ht="16.5" customHeight="1">
      <c r="A159" s="30"/>
      <c r="B159" s="131"/>
      <c r="C159" s="132">
        <v>16</v>
      </c>
      <c r="D159" s="132" t="s">
        <v>132</v>
      </c>
      <c r="E159" s="133" t="s">
        <v>1089</v>
      </c>
      <c r="F159" s="134" t="s">
        <v>1090</v>
      </c>
      <c r="G159" s="135" t="s">
        <v>189</v>
      </c>
      <c r="H159" s="136">
        <v>11</v>
      </c>
      <c r="I159" s="137"/>
      <c r="J159" s="137">
        <f>ROUND(I159*H159,2)</f>
        <v>0</v>
      </c>
      <c r="K159" s="134" t="s">
        <v>134</v>
      </c>
      <c r="L159" s="31"/>
      <c r="M159" s="138" t="s">
        <v>3</v>
      </c>
      <c r="N159" s="139" t="s">
        <v>41</v>
      </c>
      <c r="O159" s="140">
        <v>0.65600000000000003</v>
      </c>
      <c r="P159" s="140">
        <f>O159*H159</f>
        <v>7.2160000000000002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42" t="s">
        <v>135</v>
      </c>
      <c r="AT159" s="142" t="s">
        <v>132</v>
      </c>
      <c r="AU159" s="142" t="s">
        <v>77</v>
      </c>
      <c r="AY159" s="18" t="s">
        <v>130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8" t="s">
        <v>75</v>
      </c>
      <c r="BK159" s="143">
        <f>ROUND(I159*H159,2)</f>
        <v>0</v>
      </c>
      <c r="BL159" s="18" t="s">
        <v>135</v>
      </c>
      <c r="BM159" s="142" t="s">
        <v>1091</v>
      </c>
    </row>
    <row r="160" spans="1:65" s="12" customFormat="1">
      <c r="B160" s="144"/>
      <c r="D160" s="145" t="s">
        <v>136</v>
      </c>
      <c r="E160" s="146" t="s">
        <v>3</v>
      </c>
      <c r="F160" s="147" t="s">
        <v>1070</v>
      </c>
      <c r="H160" s="146" t="s">
        <v>3</v>
      </c>
      <c r="L160" s="144"/>
      <c r="M160" s="148"/>
      <c r="N160" s="149"/>
      <c r="O160" s="149"/>
      <c r="P160" s="149"/>
      <c r="Q160" s="149"/>
      <c r="R160" s="149"/>
      <c r="S160" s="149"/>
      <c r="T160" s="150"/>
      <c r="AT160" s="146" t="s">
        <v>136</v>
      </c>
      <c r="AU160" s="146" t="s">
        <v>77</v>
      </c>
      <c r="AV160" s="12" t="s">
        <v>75</v>
      </c>
      <c r="AW160" s="12" t="s">
        <v>30</v>
      </c>
      <c r="AX160" s="12" t="s">
        <v>70</v>
      </c>
      <c r="AY160" s="146" t="s">
        <v>130</v>
      </c>
    </row>
    <row r="161" spans="1:65" s="13" customFormat="1">
      <c r="B161" s="151"/>
      <c r="D161" s="145" t="s">
        <v>136</v>
      </c>
      <c r="E161" s="152" t="s">
        <v>3</v>
      </c>
      <c r="F161" s="153" t="s">
        <v>1071</v>
      </c>
      <c r="H161" s="154">
        <v>11</v>
      </c>
      <c r="L161" s="151"/>
      <c r="M161" s="155"/>
      <c r="N161" s="156"/>
      <c r="O161" s="156"/>
      <c r="P161" s="156"/>
      <c r="Q161" s="156"/>
      <c r="R161" s="156"/>
      <c r="S161" s="156"/>
      <c r="T161" s="157"/>
      <c r="AT161" s="152" t="s">
        <v>136</v>
      </c>
      <c r="AU161" s="152" t="s">
        <v>77</v>
      </c>
      <c r="AV161" s="13" t="s">
        <v>77</v>
      </c>
      <c r="AW161" s="13" t="s">
        <v>30</v>
      </c>
      <c r="AX161" s="13" t="s">
        <v>75</v>
      </c>
      <c r="AY161" s="152" t="s">
        <v>130</v>
      </c>
    </row>
    <row r="162" spans="1:65" s="2" customFormat="1" ht="16.5" customHeight="1">
      <c r="A162" s="30"/>
      <c r="B162" s="131"/>
      <c r="C162" s="132">
        <v>17</v>
      </c>
      <c r="D162" s="132" t="s">
        <v>132</v>
      </c>
      <c r="E162" s="133" t="s">
        <v>1092</v>
      </c>
      <c r="F162" s="134" t="s">
        <v>1093</v>
      </c>
      <c r="G162" s="135" t="s">
        <v>189</v>
      </c>
      <c r="H162" s="136">
        <v>55</v>
      </c>
      <c r="I162" s="137"/>
      <c r="J162" s="137">
        <f>ROUND(I162*H162,2)</f>
        <v>0</v>
      </c>
      <c r="K162" s="134" t="s">
        <v>134</v>
      </c>
      <c r="L162" s="31"/>
      <c r="M162" s="138" t="s">
        <v>3</v>
      </c>
      <c r="N162" s="139" t="s">
        <v>41</v>
      </c>
      <c r="O162" s="140">
        <v>5.7000000000000002E-2</v>
      </c>
      <c r="P162" s="140">
        <f>O162*H162</f>
        <v>3.1350000000000002</v>
      </c>
      <c r="Q162" s="140">
        <v>0</v>
      </c>
      <c r="R162" s="140">
        <f>Q162*H162</f>
        <v>0</v>
      </c>
      <c r="S162" s="140">
        <v>0</v>
      </c>
      <c r="T162" s="141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42" t="s">
        <v>135</v>
      </c>
      <c r="AT162" s="142" t="s">
        <v>132</v>
      </c>
      <c r="AU162" s="142" t="s">
        <v>77</v>
      </c>
      <c r="AY162" s="18" t="s">
        <v>130</v>
      </c>
      <c r="BE162" s="143">
        <f>IF(N162="základní",J162,0)</f>
        <v>0</v>
      </c>
      <c r="BF162" s="143">
        <f>IF(N162="snížená",J162,0)</f>
        <v>0</v>
      </c>
      <c r="BG162" s="143">
        <f>IF(N162="zákl. přenesená",J162,0)</f>
        <v>0</v>
      </c>
      <c r="BH162" s="143">
        <f>IF(N162="sníž. přenesená",J162,0)</f>
        <v>0</v>
      </c>
      <c r="BI162" s="143">
        <f>IF(N162="nulová",J162,0)</f>
        <v>0</v>
      </c>
      <c r="BJ162" s="18" t="s">
        <v>75</v>
      </c>
      <c r="BK162" s="143">
        <f>ROUND(I162*H162,2)</f>
        <v>0</v>
      </c>
      <c r="BL162" s="18" t="s">
        <v>135</v>
      </c>
      <c r="BM162" s="142" t="s">
        <v>1094</v>
      </c>
    </row>
    <row r="163" spans="1:65" s="12" customFormat="1">
      <c r="B163" s="144"/>
      <c r="D163" s="145" t="s">
        <v>136</v>
      </c>
      <c r="E163" s="146" t="s">
        <v>3</v>
      </c>
      <c r="F163" s="147" t="s">
        <v>1027</v>
      </c>
      <c r="H163" s="146" t="s">
        <v>3</v>
      </c>
      <c r="L163" s="144"/>
      <c r="M163" s="148"/>
      <c r="N163" s="149"/>
      <c r="O163" s="149"/>
      <c r="P163" s="149"/>
      <c r="Q163" s="149"/>
      <c r="R163" s="149"/>
      <c r="S163" s="149"/>
      <c r="T163" s="150"/>
      <c r="AT163" s="146" t="s">
        <v>136</v>
      </c>
      <c r="AU163" s="146" t="s">
        <v>77</v>
      </c>
      <c r="AV163" s="12" t="s">
        <v>75</v>
      </c>
      <c r="AW163" s="12" t="s">
        <v>30</v>
      </c>
      <c r="AX163" s="12" t="s">
        <v>70</v>
      </c>
      <c r="AY163" s="146" t="s">
        <v>130</v>
      </c>
    </row>
    <row r="164" spans="1:65" s="12" customFormat="1">
      <c r="B164" s="144"/>
      <c r="D164" s="145" t="s">
        <v>136</v>
      </c>
      <c r="E164" s="146" t="s">
        <v>3</v>
      </c>
      <c r="F164" s="147" t="s">
        <v>1028</v>
      </c>
      <c r="H164" s="146" t="s">
        <v>3</v>
      </c>
      <c r="L164" s="144"/>
      <c r="M164" s="148"/>
      <c r="N164" s="149"/>
      <c r="O164" s="149"/>
      <c r="P164" s="149"/>
      <c r="Q164" s="149"/>
      <c r="R164" s="149"/>
      <c r="S164" s="149"/>
      <c r="T164" s="150"/>
      <c r="AT164" s="146" t="s">
        <v>136</v>
      </c>
      <c r="AU164" s="146" t="s">
        <v>77</v>
      </c>
      <c r="AV164" s="12" t="s">
        <v>75</v>
      </c>
      <c r="AW164" s="12" t="s">
        <v>30</v>
      </c>
      <c r="AX164" s="12" t="s">
        <v>70</v>
      </c>
      <c r="AY164" s="146" t="s">
        <v>130</v>
      </c>
    </row>
    <row r="165" spans="1:65" s="13" customFormat="1">
      <c r="B165" s="151"/>
      <c r="D165" s="145" t="s">
        <v>136</v>
      </c>
      <c r="E165" s="152" t="s">
        <v>3</v>
      </c>
      <c r="F165" s="153" t="s">
        <v>1095</v>
      </c>
      <c r="H165" s="154">
        <v>55</v>
      </c>
      <c r="L165" s="151"/>
      <c r="M165" s="155"/>
      <c r="N165" s="156"/>
      <c r="O165" s="156"/>
      <c r="P165" s="156"/>
      <c r="Q165" s="156"/>
      <c r="R165" s="156"/>
      <c r="S165" s="156"/>
      <c r="T165" s="157"/>
      <c r="AT165" s="152" t="s">
        <v>136</v>
      </c>
      <c r="AU165" s="152" t="s">
        <v>77</v>
      </c>
      <c r="AV165" s="13" t="s">
        <v>77</v>
      </c>
      <c r="AW165" s="13" t="s">
        <v>30</v>
      </c>
      <c r="AX165" s="13" t="s">
        <v>70</v>
      </c>
      <c r="AY165" s="152" t="s">
        <v>130</v>
      </c>
    </row>
    <row r="166" spans="1:65" s="14" customFormat="1">
      <c r="B166" s="158"/>
      <c r="D166" s="145" t="s">
        <v>136</v>
      </c>
      <c r="E166" s="159" t="s">
        <v>3</v>
      </c>
      <c r="F166" s="160" t="s">
        <v>138</v>
      </c>
      <c r="H166" s="161">
        <v>55</v>
      </c>
      <c r="L166" s="158"/>
      <c r="M166" s="162"/>
      <c r="N166" s="163"/>
      <c r="O166" s="163"/>
      <c r="P166" s="163"/>
      <c r="Q166" s="163"/>
      <c r="R166" s="163"/>
      <c r="S166" s="163"/>
      <c r="T166" s="164"/>
      <c r="AT166" s="159" t="s">
        <v>136</v>
      </c>
      <c r="AU166" s="159" t="s">
        <v>77</v>
      </c>
      <c r="AV166" s="14" t="s">
        <v>135</v>
      </c>
      <c r="AW166" s="14" t="s">
        <v>30</v>
      </c>
      <c r="AX166" s="14" t="s">
        <v>75</v>
      </c>
      <c r="AY166" s="159" t="s">
        <v>130</v>
      </c>
    </row>
    <row r="167" spans="1:65" s="2" customFormat="1" ht="16.5" customHeight="1">
      <c r="A167" s="30"/>
      <c r="B167" s="131"/>
      <c r="C167" s="168">
        <v>18</v>
      </c>
      <c r="D167" s="168" t="s">
        <v>223</v>
      </c>
      <c r="E167" s="169" t="s">
        <v>1096</v>
      </c>
      <c r="F167" s="170" t="s">
        <v>1097</v>
      </c>
      <c r="G167" s="171" t="s">
        <v>189</v>
      </c>
      <c r="H167" s="172">
        <v>55</v>
      </c>
      <c r="I167" s="173"/>
      <c r="J167" s="173">
        <f>ROUND(I167*H167,2)</f>
        <v>0</v>
      </c>
      <c r="K167" s="170" t="s">
        <v>190</v>
      </c>
      <c r="L167" s="174"/>
      <c r="M167" s="175" t="s">
        <v>3</v>
      </c>
      <c r="N167" s="176" t="s">
        <v>41</v>
      </c>
      <c r="O167" s="140">
        <v>0</v>
      </c>
      <c r="P167" s="140">
        <f>O167*H167</f>
        <v>0</v>
      </c>
      <c r="Q167" s="140">
        <v>1.0000000000000001E-5</v>
      </c>
      <c r="R167" s="140">
        <f>Q167*H167</f>
        <v>5.5000000000000003E-4</v>
      </c>
      <c r="S167" s="140">
        <v>0</v>
      </c>
      <c r="T167" s="141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42" t="s">
        <v>151</v>
      </c>
      <c r="AT167" s="142" t="s">
        <v>223</v>
      </c>
      <c r="AU167" s="142" t="s">
        <v>77</v>
      </c>
      <c r="AY167" s="18" t="s">
        <v>130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8" t="s">
        <v>75</v>
      </c>
      <c r="BK167" s="143">
        <f>ROUND(I167*H167,2)</f>
        <v>0</v>
      </c>
      <c r="BL167" s="18" t="s">
        <v>135</v>
      </c>
      <c r="BM167" s="142" t="s">
        <v>1098</v>
      </c>
    </row>
    <row r="168" spans="1:65" s="2" customFormat="1" ht="16.5" customHeight="1">
      <c r="A168" s="30"/>
      <c r="B168" s="131"/>
      <c r="C168" s="132">
        <v>19</v>
      </c>
      <c r="D168" s="132" t="s">
        <v>132</v>
      </c>
      <c r="E168" s="133" t="s">
        <v>1099</v>
      </c>
      <c r="F168" s="134" t="s">
        <v>1100</v>
      </c>
      <c r="G168" s="135" t="s">
        <v>189</v>
      </c>
      <c r="H168" s="136">
        <v>11</v>
      </c>
      <c r="I168" s="137"/>
      <c r="J168" s="137">
        <f>ROUND(I168*H168,2)</f>
        <v>0</v>
      </c>
      <c r="K168" s="134" t="s">
        <v>134</v>
      </c>
      <c r="L168" s="31"/>
      <c r="M168" s="138" t="s">
        <v>3</v>
      </c>
      <c r="N168" s="139" t="s">
        <v>41</v>
      </c>
      <c r="O168" s="140">
        <v>0.124</v>
      </c>
      <c r="P168" s="140">
        <f>O168*H168</f>
        <v>1.3639999999999999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42" t="s">
        <v>135</v>
      </c>
      <c r="AT168" s="142" t="s">
        <v>132</v>
      </c>
      <c r="AU168" s="142" t="s">
        <v>77</v>
      </c>
      <c r="AY168" s="18" t="s">
        <v>130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8" t="s">
        <v>75</v>
      </c>
      <c r="BK168" s="143">
        <f>ROUND(I168*H168,2)</f>
        <v>0</v>
      </c>
      <c r="BL168" s="18" t="s">
        <v>135</v>
      </c>
      <c r="BM168" s="142" t="s">
        <v>1101</v>
      </c>
    </row>
    <row r="169" spans="1:65" s="12" customFormat="1">
      <c r="B169" s="144"/>
      <c r="D169" s="145" t="s">
        <v>136</v>
      </c>
      <c r="E169" s="146" t="s">
        <v>3</v>
      </c>
      <c r="F169" s="147" t="s">
        <v>1070</v>
      </c>
      <c r="H169" s="146" t="s">
        <v>3</v>
      </c>
      <c r="L169" s="144"/>
      <c r="M169" s="148"/>
      <c r="N169" s="149"/>
      <c r="O169" s="149"/>
      <c r="P169" s="149"/>
      <c r="Q169" s="149"/>
      <c r="R169" s="149"/>
      <c r="S169" s="149"/>
      <c r="T169" s="150"/>
      <c r="AT169" s="146" t="s">
        <v>136</v>
      </c>
      <c r="AU169" s="146" t="s">
        <v>77</v>
      </c>
      <c r="AV169" s="12" t="s">
        <v>75</v>
      </c>
      <c r="AW169" s="12" t="s">
        <v>30</v>
      </c>
      <c r="AX169" s="12" t="s">
        <v>70</v>
      </c>
      <c r="AY169" s="146" t="s">
        <v>130</v>
      </c>
    </row>
    <row r="170" spans="1:65" s="13" customFormat="1">
      <c r="B170" s="151"/>
      <c r="D170" s="145" t="s">
        <v>136</v>
      </c>
      <c r="E170" s="152" t="s">
        <v>3</v>
      </c>
      <c r="F170" s="153" t="s">
        <v>1071</v>
      </c>
      <c r="H170" s="154">
        <v>11</v>
      </c>
      <c r="L170" s="151"/>
      <c r="M170" s="155"/>
      <c r="N170" s="156"/>
      <c r="O170" s="156"/>
      <c r="P170" s="156"/>
      <c r="Q170" s="156"/>
      <c r="R170" s="156"/>
      <c r="S170" s="156"/>
      <c r="T170" s="157"/>
      <c r="AT170" s="152" t="s">
        <v>136</v>
      </c>
      <c r="AU170" s="152" t="s">
        <v>77</v>
      </c>
      <c r="AV170" s="13" t="s">
        <v>77</v>
      </c>
      <c r="AW170" s="13" t="s">
        <v>30</v>
      </c>
      <c r="AX170" s="13" t="s">
        <v>75</v>
      </c>
      <c r="AY170" s="152" t="s">
        <v>130</v>
      </c>
    </row>
    <row r="171" spans="1:65" s="2" customFormat="1" ht="16.5" customHeight="1">
      <c r="A171" s="30"/>
      <c r="B171" s="131"/>
      <c r="C171" s="132">
        <v>20</v>
      </c>
      <c r="D171" s="132" t="s">
        <v>132</v>
      </c>
      <c r="E171" s="133" t="s">
        <v>1102</v>
      </c>
      <c r="F171" s="134" t="s">
        <v>1103</v>
      </c>
      <c r="G171" s="135" t="s">
        <v>133</v>
      </c>
      <c r="H171" s="136">
        <v>611.13</v>
      </c>
      <c r="I171" s="137"/>
      <c r="J171" s="137">
        <f>ROUND(I171*H171,2)</f>
        <v>0</v>
      </c>
      <c r="K171" s="134" t="s">
        <v>134</v>
      </c>
      <c r="L171" s="31"/>
      <c r="M171" s="138" t="s">
        <v>3</v>
      </c>
      <c r="N171" s="139" t="s">
        <v>41</v>
      </c>
      <c r="O171" s="140">
        <v>1.0999999999999999E-2</v>
      </c>
      <c r="P171" s="140">
        <f>O171*H171</f>
        <v>6.7224299999999992</v>
      </c>
      <c r="Q171" s="140">
        <v>0</v>
      </c>
      <c r="R171" s="140">
        <f>Q171*H171</f>
        <v>0</v>
      </c>
      <c r="S171" s="140">
        <v>0</v>
      </c>
      <c r="T171" s="141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42" t="s">
        <v>135</v>
      </c>
      <c r="AT171" s="142" t="s">
        <v>132</v>
      </c>
      <c r="AU171" s="142" t="s">
        <v>77</v>
      </c>
      <c r="AY171" s="18" t="s">
        <v>130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8" t="s">
        <v>75</v>
      </c>
      <c r="BK171" s="143">
        <f>ROUND(I171*H171,2)</f>
        <v>0</v>
      </c>
      <c r="BL171" s="18" t="s">
        <v>135</v>
      </c>
      <c r="BM171" s="142" t="s">
        <v>1104</v>
      </c>
    </row>
    <row r="172" spans="1:65" s="12" customFormat="1">
      <c r="B172" s="144"/>
      <c r="D172" s="145" t="s">
        <v>136</v>
      </c>
      <c r="E172" s="146" t="s">
        <v>3</v>
      </c>
      <c r="F172" s="147" t="s">
        <v>1048</v>
      </c>
      <c r="H172" s="146" t="s">
        <v>3</v>
      </c>
      <c r="L172" s="144"/>
      <c r="M172" s="148"/>
      <c r="N172" s="149"/>
      <c r="O172" s="149"/>
      <c r="P172" s="149"/>
      <c r="Q172" s="149"/>
      <c r="R172" s="149"/>
      <c r="S172" s="149"/>
      <c r="T172" s="150"/>
      <c r="AT172" s="146" t="s">
        <v>136</v>
      </c>
      <c r="AU172" s="146" t="s">
        <v>77</v>
      </c>
      <c r="AV172" s="12" t="s">
        <v>75</v>
      </c>
      <c r="AW172" s="12" t="s">
        <v>30</v>
      </c>
      <c r="AX172" s="12" t="s">
        <v>70</v>
      </c>
      <c r="AY172" s="146" t="s">
        <v>130</v>
      </c>
    </row>
    <row r="173" spans="1:65" s="13" customFormat="1">
      <c r="B173" s="151"/>
      <c r="D173" s="145" t="s">
        <v>136</v>
      </c>
      <c r="E173" s="152" t="s">
        <v>3</v>
      </c>
      <c r="F173" s="153" t="s">
        <v>1105</v>
      </c>
      <c r="H173" s="154">
        <v>611.13</v>
      </c>
      <c r="L173" s="151"/>
      <c r="M173" s="155"/>
      <c r="N173" s="156"/>
      <c r="O173" s="156"/>
      <c r="P173" s="156"/>
      <c r="Q173" s="156"/>
      <c r="R173" s="156"/>
      <c r="S173" s="156"/>
      <c r="T173" s="157"/>
      <c r="AT173" s="152" t="s">
        <v>136</v>
      </c>
      <c r="AU173" s="152" t="s">
        <v>77</v>
      </c>
      <c r="AV173" s="13" t="s">
        <v>77</v>
      </c>
      <c r="AW173" s="13" t="s">
        <v>30</v>
      </c>
      <c r="AX173" s="13" t="s">
        <v>75</v>
      </c>
      <c r="AY173" s="152" t="s">
        <v>130</v>
      </c>
    </row>
    <row r="174" spans="1:65" s="2" customFormat="1" ht="16.5" customHeight="1">
      <c r="A174" s="30"/>
      <c r="B174" s="131"/>
      <c r="C174" s="132">
        <v>21</v>
      </c>
      <c r="D174" s="132" t="s">
        <v>132</v>
      </c>
      <c r="E174" s="133" t="s">
        <v>1106</v>
      </c>
      <c r="F174" s="134" t="s">
        <v>1107</v>
      </c>
      <c r="G174" s="135" t="s">
        <v>133</v>
      </c>
      <c r="H174" s="136">
        <v>34.558</v>
      </c>
      <c r="I174" s="137"/>
      <c r="J174" s="137">
        <f>ROUND(I174*H174,2)</f>
        <v>0</v>
      </c>
      <c r="K174" s="134" t="s">
        <v>134</v>
      </c>
      <c r="L174" s="31"/>
      <c r="M174" s="138" t="s">
        <v>3</v>
      </c>
      <c r="N174" s="139" t="s">
        <v>41</v>
      </c>
      <c r="O174" s="140">
        <v>0.158</v>
      </c>
      <c r="P174" s="140">
        <f>O174*H174</f>
        <v>5.4601639999999998</v>
      </c>
      <c r="Q174" s="140">
        <v>0</v>
      </c>
      <c r="R174" s="140">
        <f>Q174*H174</f>
        <v>0</v>
      </c>
      <c r="S174" s="140">
        <v>0</v>
      </c>
      <c r="T174" s="141">
        <f>S174*H174</f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42" t="s">
        <v>135</v>
      </c>
      <c r="AT174" s="142" t="s">
        <v>132</v>
      </c>
      <c r="AU174" s="142" t="s">
        <v>77</v>
      </c>
      <c r="AY174" s="18" t="s">
        <v>130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8" t="s">
        <v>75</v>
      </c>
      <c r="BK174" s="143">
        <f>ROUND(I174*H174,2)</f>
        <v>0</v>
      </c>
      <c r="BL174" s="18" t="s">
        <v>135</v>
      </c>
      <c r="BM174" s="142" t="s">
        <v>1108</v>
      </c>
    </row>
    <row r="175" spans="1:65" s="12" customFormat="1">
      <c r="B175" s="144"/>
      <c r="D175" s="145" t="s">
        <v>136</v>
      </c>
      <c r="E175" s="146" t="s">
        <v>3</v>
      </c>
      <c r="F175" s="147" t="s">
        <v>1027</v>
      </c>
      <c r="H175" s="146" t="s">
        <v>3</v>
      </c>
      <c r="L175" s="144"/>
      <c r="M175" s="148"/>
      <c r="N175" s="149"/>
      <c r="O175" s="149"/>
      <c r="P175" s="149"/>
      <c r="Q175" s="149"/>
      <c r="R175" s="149"/>
      <c r="S175" s="149"/>
      <c r="T175" s="150"/>
      <c r="AT175" s="146" t="s">
        <v>136</v>
      </c>
      <c r="AU175" s="146" t="s">
        <v>77</v>
      </c>
      <c r="AV175" s="12" t="s">
        <v>75</v>
      </c>
      <c r="AW175" s="12" t="s">
        <v>30</v>
      </c>
      <c r="AX175" s="12" t="s">
        <v>70</v>
      </c>
      <c r="AY175" s="146" t="s">
        <v>130</v>
      </c>
    </row>
    <row r="176" spans="1:65" s="12" customFormat="1">
      <c r="B176" s="144"/>
      <c r="D176" s="145" t="s">
        <v>136</v>
      </c>
      <c r="E176" s="146" t="s">
        <v>3</v>
      </c>
      <c r="F176" s="147" t="s">
        <v>1028</v>
      </c>
      <c r="H176" s="146" t="s">
        <v>3</v>
      </c>
      <c r="L176" s="144"/>
      <c r="M176" s="148"/>
      <c r="N176" s="149"/>
      <c r="O176" s="149"/>
      <c r="P176" s="149"/>
      <c r="Q176" s="149"/>
      <c r="R176" s="149"/>
      <c r="S176" s="149"/>
      <c r="T176" s="150"/>
      <c r="AT176" s="146" t="s">
        <v>136</v>
      </c>
      <c r="AU176" s="146" t="s">
        <v>77</v>
      </c>
      <c r="AV176" s="12" t="s">
        <v>75</v>
      </c>
      <c r="AW176" s="12" t="s">
        <v>30</v>
      </c>
      <c r="AX176" s="12" t="s">
        <v>70</v>
      </c>
      <c r="AY176" s="146" t="s">
        <v>130</v>
      </c>
    </row>
    <row r="177" spans="1:65" s="13" customFormat="1">
      <c r="B177" s="151"/>
      <c r="D177" s="145" t="s">
        <v>136</v>
      </c>
      <c r="E177" s="152" t="s">
        <v>3</v>
      </c>
      <c r="F177" s="153" t="s">
        <v>1109</v>
      </c>
      <c r="H177" s="154">
        <v>34.558</v>
      </c>
      <c r="L177" s="151"/>
      <c r="M177" s="155"/>
      <c r="N177" s="156"/>
      <c r="O177" s="156"/>
      <c r="P177" s="156"/>
      <c r="Q177" s="156"/>
      <c r="R177" s="156"/>
      <c r="S177" s="156"/>
      <c r="T177" s="157"/>
      <c r="AT177" s="152" t="s">
        <v>136</v>
      </c>
      <c r="AU177" s="152" t="s">
        <v>77</v>
      </c>
      <c r="AV177" s="13" t="s">
        <v>77</v>
      </c>
      <c r="AW177" s="13" t="s">
        <v>30</v>
      </c>
      <c r="AX177" s="13" t="s">
        <v>70</v>
      </c>
      <c r="AY177" s="152" t="s">
        <v>130</v>
      </c>
    </row>
    <row r="178" spans="1:65" s="14" customFormat="1">
      <c r="B178" s="158"/>
      <c r="D178" s="145" t="s">
        <v>136</v>
      </c>
      <c r="E178" s="159" t="s">
        <v>3</v>
      </c>
      <c r="F178" s="160" t="s">
        <v>138</v>
      </c>
      <c r="H178" s="161">
        <v>34.558</v>
      </c>
      <c r="L178" s="158"/>
      <c r="M178" s="162"/>
      <c r="N178" s="163"/>
      <c r="O178" s="163"/>
      <c r="P178" s="163"/>
      <c r="Q178" s="163"/>
      <c r="R178" s="163"/>
      <c r="S178" s="163"/>
      <c r="T178" s="164"/>
      <c r="AT178" s="159" t="s">
        <v>136</v>
      </c>
      <c r="AU178" s="159" t="s">
        <v>77</v>
      </c>
      <c r="AV178" s="14" t="s">
        <v>135</v>
      </c>
      <c r="AW178" s="14" t="s">
        <v>30</v>
      </c>
      <c r="AX178" s="14" t="s">
        <v>75</v>
      </c>
      <c r="AY178" s="159" t="s">
        <v>130</v>
      </c>
    </row>
    <row r="179" spans="1:65" s="2" customFormat="1" ht="16.5" customHeight="1">
      <c r="A179" s="30"/>
      <c r="B179" s="131"/>
      <c r="C179" s="132">
        <v>22</v>
      </c>
      <c r="D179" s="132" t="s">
        <v>132</v>
      </c>
      <c r="E179" s="133" t="s">
        <v>1110</v>
      </c>
      <c r="F179" s="134" t="s">
        <v>1111</v>
      </c>
      <c r="G179" s="135" t="s">
        <v>133</v>
      </c>
      <c r="H179" s="136">
        <v>611.13</v>
      </c>
      <c r="I179" s="137"/>
      <c r="J179" s="137">
        <f>ROUND(I179*H179,2)</f>
        <v>0</v>
      </c>
      <c r="K179" s="134" t="s">
        <v>134</v>
      </c>
      <c r="L179" s="31"/>
      <c r="M179" s="138" t="s">
        <v>3</v>
      </c>
      <c r="N179" s="139" t="s">
        <v>41</v>
      </c>
      <c r="O179" s="140">
        <v>0.10199999999999999</v>
      </c>
      <c r="P179" s="140">
        <f>O179*H179</f>
        <v>62.335259999999998</v>
      </c>
      <c r="Q179" s="140">
        <v>0</v>
      </c>
      <c r="R179" s="140">
        <f>Q179*H179</f>
        <v>0</v>
      </c>
      <c r="S179" s="140">
        <v>0</v>
      </c>
      <c r="T179" s="141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42" t="s">
        <v>135</v>
      </c>
      <c r="AT179" s="142" t="s">
        <v>132</v>
      </c>
      <c r="AU179" s="142" t="s">
        <v>77</v>
      </c>
      <c r="AY179" s="18" t="s">
        <v>130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8" t="s">
        <v>75</v>
      </c>
      <c r="BK179" s="143">
        <f>ROUND(I179*H179,2)</f>
        <v>0</v>
      </c>
      <c r="BL179" s="18" t="s">
        <v>135</v>
      </c>
      <c r="BM179" s="142" t="s">
        <v>1112</v>
      </c>
    </row>
    <row r="180" spans="1:65" s="12" customFormat="1">
      <c r="B180" s="144"/>
      <c r="D180" s="145" t="s">
        <v>136</v>
      </c>
      <c r="E180" s="146" t="s">
        <v>3</v>
      </c>
      <c r="F180" s="147" t="s">
        <v>1048</v>
      </c>
      <c r="H180" s="146" t="s">
        <v>3</v>
      </c>
      <c r="L180" s="144"/>
      <c r="M180" s="148"/>
      <c r="N180" s="149"/>
      <c r="O180" s="149"/>
      <c r="P180" s="149"/>
      <c r="Q180" s="149"/>
      <c r="R180" s="149"/>
      <c r="S180" s="149"/>
      <c r="T180" s="150"/>
      <c r="AT180" s="146" t="s">
        <v>136</v>
      </c>
      <c r="AU180" s="146" t="s">
        <v>77</v>
      </c>
      <c r="AV180" s="12" t="s">
        <v>75</v>
      </c>
      <c r="AW180" s="12" t="s">
        <v>30</v>
      </c>
      <c r="AX180" s="12" t="s">
        <v>70</v>
      </c>
      <c r="AY180" s="146" t="s">
        <v>130</v>
      </c>
    </row>
    <row r="181" spans="1:65" s="13" customFormat="1">
      <c r="B181" s="151"/>
      <c r="D181" s="145" t="s">
        <v>136</v>
      </c>
      <c r="E181" s="152" t="s">
        <v>3</v>
      </c>
      <c r="F181" s="153" t="s">
        <v>1105</v>
      </c>
      <c r="H181" s="154">
        <v>611.13</v>
      </c>
      <c r="L181" s="151"/>
      <c r="M181" s="155"/>
      <c r="N181" s="156"/>
      <c r="O181" s="156"/>
      <c r="P181" s="156"/>
      <c r="Q181" s="156"/>
      <c r="R181" s="156"/>
      <c r="S181" s="156"/>
      <c r="T181" s="157"/>
      <c r="AT181" s="152" t="s">
        <v>136</v>
      </c>
      <c r="AU181" s="152" t="s">
        <v>77</v>
      </c>
      <c r="AV181" s="13" t="s">
        <v>77</v>
      </c>
      <c r="AW181" s="13" t="s">
        <v>30</v>
      </c>
      <c r="AX181" s="13" t="s">
        <v>75</v>
      </c>
      <c r="AY181" s="152" t="s">
        <v>130</v>
      </c>
    </row>
    <row r="182" spans="1:65" s="2" customFormat="1" ht="16.5" customHeight="1">
      <c r="A182" s="30"/>
      <c r="B182" s="131"/>
      <c r="C182" s="132">
        <v>23</v>
      </c>
      <c r="D182" s="132" t="s">
        <v>132</v>
      </c>
      <c r="E182" s="133" t="s">
        <v>1113</v>
      </c>
      <c r="F182" s="134" t="s">
        <v>1114</v>
      </c>
      <c r="G182" s="135" t="s">
        <v>177</v>
      </c>
      <c r="H182" s="136">
        <v>14.433999999999999</v>
      </c>
      <c r="I182" s="137"/>
      <c r="J182" s="137">
        <f>ROUND(I182*H182,2)</f>
        <v>0</v>
      </c>
      <c r="K182" s="134" t="s">
        <v>134</v>
      </c>
      <c r="L182" s="31"/>
      <c r="M182" s="138" t="s">
        <v>3</v>
      </c>
      <c r="N182" s="139" t="s">
        <v>41</v>
      </c>
      <c r="O182" s="140">
        <v>1.196</v>
      </c>
      <c r="P182" s="140">
        <f>O182*H182</f>
        <v>17.263064</v>
      </c>
      <c r="Q182" s="140">
        <v>0</v>
      </c>
      <c r="R182" s="140">
        <f>Q182*H182</f>
        <v>0</v>
      </c>
      <c r="S182" s="140">
        <v>0</v>
      </c>
      <c r="T182" s="141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42" t="s">
        <v>135</v>
      </c>
      <c r="AT182" s="142" t="s">
        <v>132</v>
      </c>
      <c r="AU182" s="142" t="s">
        <v>77</v>
      </c>
      <c r="AY182" s="18" t="s">
        <v>130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8" t="s">
        <v>75</v>
      </c>
      <c r="BK182" s="143">
        <f>ROUND(I182*H182,2)</f>
        <v>0</v>
      </c>
      <c r="BL182" s="18" t="s">
        <v>135</v>
      </c>
      <c r="BM182" s="142" t="s">
        <v>1115</v>
      </c>
    </row>
    <row r="183" spans="1:65" s="12" customFormat="1">
      <c r="B183" s="144"/>
      <c r="D183" s="145" t="s">
        <v>136</v>
      </c>
      <c r="E183" s="146" t="s">
        <v>3</v>
      </c>
      <c r="F183" s="147" t="s">
        <v>1027</v>
      </c>
      <c r="H183" s="146" t="s">
        <v>3</v>
      </c>
      <c r="L183" s="144"/>
      <c r="M183" s="148"/>
      <c r="N183" s="149"/>
      <c r="O183" s="149"/>
      <c r="P183" s="149"/>
      <c r="Q183" s="149"/>
      <c r="R183" s="149"/>
      <c r="S183" s="149"/>
      <c r="T183" s="150"/>
      <c r="AT183" s="146" t="s">
        <v>136</v>
      </c>
      <c r="AU183" s="146" t="s">
        <v>77</v>
      </c>
      <c r="AV183" s="12" t="s">
        <v>75</v>
      </c>
      <c r="AW183" s="12" t="s">
        <v>30</v>
      </c>
      <c r="AX183" s="12" t="s">
        <v>70</v>
      </c>
      <c r="AY183" s="146" t="s">
        <v>130</v>
      </c>
    </row>
    <row r="184" spans="1:65" s="12" customFormat="1">
      <c r="B184" s="144"/>
      <c r="D184" s="145" t="s">
        <v>136</v>
      </c>
      <c r="E184" s="146" t="s">
        <v>3</v>
      </c>
      <c r="F184" s="147" t="s">
        <v>1028</v>
      </c>
      <c r="H184" s="146" t="s">
        <v>3</v>
      </c>
      <c r="L184" s="144"/>
      <c r="M184" s="148"/>
      <c r="N184" s="149"/>
      <c r="O184" s="149"/>
      <c r="P184" s="149"/>
      <c r="Q184" s="149"/>
      <c r="R184" s="149"/>
      <c r="S184" s="149"/>
      <c r="T184" s="150"/>
      <c r="AT184" s="146" t="s">
        <v>136</v>
      </c>
      <c r="AU184" s="146" t="s">
        <v>77</v>
      </c>
      <c r="AV184" s="12" t="s">
        <v>75</v>
      </c>
      <c r="AW184" s="12" t="s">
        <v>30</v>
      </c>
      <c r="AX184" s="12" t="s">
        <v>70</v>
      </c>
      <c r="AY184" s="146" t="s">
        <v>130</v>
      </c>
    </row>
    <row r="185" spans="1:65" s="12" customFormat="1">
      <c r="B185" s="144"/>
      <c r="D185" s="145" t="s">
        <v>136</v>
      </c>
      <c r="E185" s="146" t="s">
        <v>3</v>
      </c>
      <c r="F185" s="147" t="s">
        <v>1116</v>
      </c>
      <c r="H185" s="146" t="s">
        <v>3</v>
      </c>
      <c r="L185" s="144"/>
      <c r="M185" s="148"/>
      <c r="N185" s="149"/>
      <c r="O185" s="149"/>
      <c r="P185" s="149"/>
      <c r="Q185" s="149"/>
      <c r="R185" s="149"/>
      <c r="S185" s="149"/>
      <c r="T185" s="150"/>
      <c r="AT185" s="146" t="s">
        <v>136</v>
      </c>
      <c r="AU185" s="146" t="s">
        <v>77</v>
      </c>
      <c r="AV185" s="12" t="s">
        <v>75</v>
      </c>
      <c r="AW185" s="12" t="s">
        <v>30</v>
      </c>
      <c r="AX185" s="12" t="s">
        <v>70</v>
      </c>
      <c r="AY185" s="146" t="s">
        <v>130</v>
      </c>
    </row>
    <row r="186" spans="1:65" s="13" customFormat="1">
      <c r="B186" s="151"/>
      <c r="D186" s="145" t="s">
        <v>136</v>
      </c>
      <c r="E186" s="152" t="s">
        <v>3</v>
      </c>
      <c r="F186" s="153" t="s">
        <v>1117</v>
      </c>
      <c r="H186" s="154">
        <v>0.79900000000000004</v>
      </c>
      <c r="L186" s="151"/>
      <c r="M186" s="155"/>
      <c r="N186" s="156"/>
      <c r="O186" s="156"/>
      <c r="P186" s="156"/>
      <c r="Q186" s="156"/>
      <c r="R186" s="156"/>
      <c r="S186" s="156"/>
      <c r="T186" s="157"/>
      <c r="AT186" s="152" t="s">
        <v>136</v>
      </c>
      <c r="AU186" s="152" t="s">
        <v>77</v>
      </c>
      <c r="AV186" s="13" t="s">
        <v>77</v>
      </c>
      <c r="AW186" s="13" t="s">
        <v>30</v>
      </c>
      <c r="AX186" s="13" t="s">
        <v>70</v>
      </c>
      <c r="AY186" s="152" t="s">
        <v>130</v>
      </c>
    </row>
    <row r="187" spans="1:65" s="13" customFormat="1">
      <c r="B187" s="151"/>
      <c r="D187" s="145" t="s">
        <v>136</v>
      </c>
      <c r="E187" s="152" t="s">
        <v>3</v>
      </c>
      <c r="F187" s="153" t="s">
        <v>1118</v>
      </c>
      <c r="H187" s="154">
        <v>11.186</v>
      </c>
      <c r="L187" s="151"/>
      <c r="M187" s="155"/>
      <c r="N187" s="156"/>
      <c r="O187" s="156"/>
      <c r="P187" s="156"/>
      <c r="Q187" s="156"/>
      <c r="R187" s="156"/>
      <c r="S187" s="156"/>
      <c r="T187" s="157"/>
      <c r="AT187" s="152" t="s">
        <v>136</v>
      </c>
      <c r="AU187" s="152" t="s">
        <v>77</v>
      </c>
      <c r="AV187" s="13" t="s">
        <v>77</v>
      </c>
      <c r="AW187" s="13" t="s">
        <v>30</v>
      </c>
      <c r="AX187" s="13" t="s">
        <v>70</v>
      </c>
      <c r="AY187" s="152" t="s">
        <v>130</v>
      </c>
    </row>
    <row r="188" spans="1:65" s="13" customFormat="1">
      <c r="B188" s="151"/>
      <c r="D188" s="145" t="s">
        <v>136</v>
      </c>
      <c r="E188" s="152" t="s">
        <v>3</v>
      </c>
      <c r="F188" s="153" t="s">
        <v>1119</v>
      </c>
      <c r="H188" s="154">
        <v>0.79900000000000004</v>
      </c>
      <c r="L188" s="151"/>
      <c r="M188" s="155"/>
      <c r="N188" s="156"/>
      <c r="O188" s="156"/>
      <c r="P188" s="156"/>
      <c r="Q188" s="156"/>
      <c r="R188" s="156"/>
      <c r="S188" s="156"/>
      <c r="T188" s="157"/>
      <c r="AT188" s="152" t="s">
        <v>136</v>
      </c>
      <c r="AU188" s="152" t="s">
        <v>77</v>
      </c>
      <c r="AV188" s="13" t="s">
        <v>77</v>
      </c>
      <c r="AW188" s="13" t="s">
        <v>30</v>
      </c>
      <c r="AX188" s="13" t="s">
        <v>70</v>
      </c>
      <c r="AY188" s="152" t="s">
        <v>130</v>
      </c>
    </row>
    <row r="189" spans="1:65" s="15" customFormat="1">
      <c r="B189" s="189"/>
      <c r="D189" s="145" t="s">
        <v>136</v>
      </c>
      <c r="E189" s="190" t="s">
        <v>3</v>
      </c>
      <c r="F189" s="191" t="s">
        <v>1120</v>
      </c>
      <c r="H189" s="192">
        <v>12.783999999999999</v>
      </c>
      <c r="L189" s="189"/>
      <c r="M189" s="193"/>
      <c r="N189" s="194"/>
      <c r="O189" s="194"/>
      <c r="P189" s="194"/>
      <c r="Q189" s="194"/>
      <c r="R189" s="194"/>
      <c r="S189" s="194"/>
      <c r="T189" s="195"/>
      <c r="AT189" s="190" t="s">
        <v>136</v>
      </c>
      <c r="AU189" s="190" t="s">
        <v>77</v>
      </c>
      <c r="AV189" s="15" t="s">
        <v>141</v>
      </c>
      <c r="AW189" s="15" t="s">
        <v>30</v>
      </c>
      <c r="AX189" s="15" t="s">
        <v>70</v>
      </c>
      <c r="AY189" s="190" t="s">
        <v>130</v>
      </c>
    </row>
    <row r="190" spans="1:65" s="12" customFormat="1">
      <c r="B190" s="144"/>
      <c r="D190" s="145" t="s">
        <v>136</v>
      </c>
      <c r="E190" s="146" t="s">
        <v>3</v>
      </c>
      <c r="F190" s="147" t="s">
        <v>1121</v>
      </c>
      <c r="H190" s="146" t="s">
        <v>3</v>
      </c>
      <c r="L190" s="144"/>
      <c r="M190" s="148"/>
      <c r="N190" s="149"/>
      <c r="O190" s="149"/>
      <c r="P190" s="149"/>
      <c r="Q190" s="149"/>
      <c r="R190" s="149"/>
      <c r="S190" s="149"/>
      <c r="T190" s="150"/>
      <c r="AT190" s="146" t="s">
        <v>136</v>
      </c>
      <c r="AU190" s="146" t="s">
        <v>77</v>
      </c>
      <c r="AV190" s="12" t="s">
        <v>75</v>
      </c>
      <c r="AW190" s="12" t="s">
        <v>30</v>
      </c>
      <c r="AX190" s="12" t="s">
        <v>70</v>
      </c>
      <c r="AY190" s="146" t="s">
        <v>130</v>
      </c>
    </row>
    <row r="191" spans="1:65" s="13" customFormat="1">
      <c r="B191" s="151"/>
      <c r="D191" s="145" t="s">
        <v>136</v>
      </c>
      <c r="E191" s="152" t="s">
        <v>3</v>
      </c>
      <c r="F191" s="153" t="s">
        <v>1122</v>
      </c>
      <c r="H191" s="154">
        <v>1.1000000000000001</v>
      </c>
      <c r="L191" s="151"/>
      <c r="M191" s="155"/>
      <c r="N191" s="156"/>
      <c r="O191" s="156"/>
      <c r="P191" s="156"/>
      <c r="Q191" s="156"/>
      <c r="R191" s="156"/>
      <c r="S191" s="156"/>
      <c r="T191" s="157"/>
      <c r="AT191" s="152" t="s">
        <v>136</v>
      </c>
      <c r="AU191" s="152" t="s">
        <v>77</v>
      </c>
      <c r="AV191" s="13" t="s">
        <v>77</v>
      </c>
      <c r="AW191" s="13" t="s">
        <v>30</v>
      </c>
      <c r="AX191" s="13" t="s">
        <v>70</v>
      </c>
      <c r="AY191" s="152" t="s">
        <v>130</v>
      </c>
    </row>
    <row r="192" spans="1:65" s="13" customFormat="1">
      <c r="B192" s="151"/>
      <c r="D192" s="145" t="s">
        <v>136</v>
      </c>
      <c r="E192" s="152" t="s">
        <v>3</v>
      </c>
      <c r="F192" s="153" t="s">
        <v>1123</v>
      </c>
      <c r="H192" s="154">
        <v>0.55000000000000004</v>
      </c>
      <c r="L192" s="151"/>
      <c r="M192" s="155"/>
      <c r="N192" s="156"/>
      <c r="O192" s="156"/>
      <c r="P192" s="156"/>
      <c r="Q192" s="156"/>
      <c r="R192" s="156"/>
      <c r="S192" s="156"/>
      <c r="T192" s="157"/>
      <c r="AT192" s="152" t="s">
        <v>136</v>
      </c>
      <c r="AU192" s="152" t="s">
        <v>77</v>
      </c>
      <c r="AV192" s="13" t="s">
        <v>77</v>
      </c>
      <c r="AW192" s="13" t="s">
        <v>30</v>
      </c>
      <c r="AX192" s="13" t="s">
        <v>70</v>
      </c>
      <c r="AY192" s="152" t="s">
        <v>130</v>
      </c>
    </row>
    <row r="193" spans="1:65" s="15" customFormat="1">
      <c r="B193" s="189"/>
      <c r="D193" s="145" t="s">
        <v>136</v>
      </c>
      <c r="E193" s="190" t="s">
        <v>3</v>
      </c>
      <c r="F193" s="191" t="s">
        <v>1124</v>
      </c>
      <c r="H193" s="192">
        <v>1.6500000000000001</v>
      </c>
      <c r="L193" s="189"/>
      <c r="M193" s="193"/>
      <c r="N193" s="194"/>
      <c r="O193" s="194"/>
      <c r="P193" s="194"/>
      <c r="Q193" s="194"/>
      <c r="R193" s="194"/>
      <c r="S193" s="194"/>
      <c r="T193" s="195"/>
      <c r="AT193" s="190" t="s">
        <v>136</v>
      </c>
      <c r="AU193" s="190" t="s">
        <v>77</v>
      </c>
      <c r="AV193" s="15" t="s">
        <v>141</v>
      </c>
      <c r="AW193" s="15" t="s">
        <v>30</v>
      </c>
      <c r="AX193" s="15" t="s">
        <v>70</v>
      </c>
      <c r="AY193" s="190" t="s">
        <v>130</v>
      </c>
    </row>
    <row r="194" spans="1:65" s="14" customFormat="1">
      <c r="B194" s="158"/>
      <c r="D194" s="145" t="s">
        <v>136</v>
      </c>
      <c r="E194" s="159" t="s">
        <v>3</v>
      </c>
      <c r="F194" s="160" t="s">
        <v>138</v>
      </c>
      <c r="H194" s="161">
        <v>14.433999999999999</v>
      </c>
      <c r="L194" s="158"/>
      <c r="M194" s="162"/>
      <c r="N194" s="163"/>
      <c r="O194" s="163"/>
      <c r="P194" s="163"/>
      <c r="Q194" s="163"/>
      <c r="R194" s="163"/>
      <c r="S194" s="163"/>
      <c r="T194" s="164"/>
      <c r="AT194" s="159" t="s">
        <v>136</v>
      </c>
      <c r="AU194" s="159" t="s">
        <v>77</v>
      </c>
      <c r="AV194" s="14" t="s">
        <v>135</v>
      </c>
      <c r="AW194" s="14" t="s">
        <v>30</v>
      </c>
      <c r="AX194" s="14" t="s">
        <v>75</v>
      </c>
      <c r="AY194" s="159" t="s">
        <v>130</v>
      </c>
    </row>
    <row r="195" spans="1:65" s="2" customFormat="1" ht="16.5" customHeight="1">
      <c r="A195" s="30"/>
      <c r="B195" s="131"/>
      <c r="C195" s="132">
        <v>24</v>
      </c>
      <c r="D195" s="132" t="s">
        <v>132</v>
      </c>
      <c r="E195" s="133" t="s">
        <v>1125</v>
      </c>
      <c r="F195" s="134" t="s">
        <v>1126</v>
      </c>
      <c r="G195" s="135" t="s">
        <v>177</v>
      </c>
      <c r="H195" s="136">
        <v>125.80500000000001</v>
      </c>
      <c r="I195" s="137"/>
      <c r="J195" s="137">
        <f>ROUND(I195*H195,2)</f>
        <v>0</v>
      </c>
      <c r="K195" s="134" t="s">
        <v>134</v>
      </c>
      <c r="L195" s="31"/>
      <c r="M195" s="138" t="s">
        <v>3</v>
      </c>
      <c r="N195" s="139" t="s">
        <v>41</v>
      </c>
      <c r="O195" s="140">
        <v>0.26100000000000001</v>
      </c>
      <c r="P195" s="140">
        <f>O195*H195</f>
        <v>32.835105000000006</v>
      </c>
      <c r="Q195" s="140">
        <v>0</v>
      </c>
      <c r="R195" s="140">
        <f>Q195*H195</f>
        <v>0</v>
      </c>
      <c r="S195" s="140">
        <v>0</v>
      </c>
      <c r="T195" s="141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42" t="s">
        <v>135</v>
      </c>
      <c r="AT195" s="142" t="s">
        <v>132</v>
      </c>
      <c r="AU195" s="142" t="s">
        <v>77</v>
      </c>
      <c r="AY195" s="18" t="s">
        <v>130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8" t="s">
        <v>75</v>
      </c>
      <c r="BK195" s="143">
        <f>ROUND(I195*H195,2)</f>
        <v>0</v>
      </c>
      <c r="BL195" s="18" t="s">
        <v>135</v>
      </c>
      <c r="BM195" s="142" t="s">
        <v>1127</v>
      </c>
    </row>
    <row r="196" spans="1:65" s="12" customFormat="1">
      <c r="B196" s="144"/>
      <c r="D196" s="145" t="s">
        <v>136</v>
      </c>
      <c r="E196" s="146" t="s">
        <v>3</v>
      </c>
      <c r="F196" s="147" t="s">
        <v>1027</v>
      </c>
      <c r="H196" s="146" t="s">
        <v>3</v>
      </c>
      <c r="L196" s="144"/>
      <c r="M196" s="148"/>
      <c r="N196" s="149"/>
      <c r="O196" s="149"/>
      <c r="P196" s="149"/>
      <c r="Q196" s="149"/>
      <c r="R196" s="149"/>
      <c r="S196" s="149"/>
      <c r="T196" s="150"/>
      <c r="AT196" s="146" t="s">
        <v>136</v>
      </c>
      <c r="AU196" s="146" t="s">
        <v>77</v>
      </c>
      <c r="AV196" s="12" t="s">
        <v>75</v>
      </c>
      <c r="AW196" s="12" t="s">
        <v>30</v>
      </c>
      <c r="AX196" s="12" t="s">
        <v>70</v>
      </c>
      <c r="AY196" s="146" t="s">
        <v>130</v>
      </c>
    </row>
    <row r="197" spans="1:65" s="12" customFormat="1">
      <c r="B197" s="144"/>
      <c r="D197" s="145" t="s">
        <v>136</v>
      </c>
      <c r="E197" s="146" t="s">
        <v>3</v>
      </c>
      <c r="F197" s="147" t="s">
        <v>1028</v>
      </c>
      <c r="H197" s="146" t="s">
        <v>3</v>
      </c>
      <c r="L197" s="144"/>
      <c r="M197" s="148"/>
      <c r="N197" s="149"/>
      <c r="O197" s="149"/>
      <c r="P197" s="149"/>
      <c r="Q197" s="149"/>
      <c r="R197" s="149"/>
      <c r="S197" s="149"/>
      <c r="T197" s="150"/>
      <c r="AT197" s="146" t="s">
        <v>136</v>
      </c>
      <c r="AU197" s="146" t="s">
        <v>77</v>
      </c>
      <c r="AV197" s="12" t="s">
        <v>75</v>
      </c>
      <c r="AW197" s="12" t="s">
        <v>30</v>
      </c>
      <c r="AX197" s="12" t="s">
        <v>70</v>
      </c>
      <c r="AY197" s="146" t="s">
        <v>130</v>
      </c>
    </row>
    <row r="198" spans="1:65" s="12" customFormat="1">
      <c r="B198" s="144"/>
      <c r="D198" s="145" t="s">
        <v>136</v>
      </c>
      <c r="E198" s="146" t="s">
        <v>3</v>
      </c>
      <c r="F198" s="147" t="s">
        <v>1116</v>
      </c>
      <c r="H198" s="146" t="s">
        <v>3</v>
      </c>
      <c r="L198" s="144"/>
      <c r="M198" s="148"/>
      <c r="N198" s="149"/>
      <c r="O198" s="149"/>
      <c r="P198" s="149"/>
      <c r="Q198" s="149"/>
      <c r="R198" s="149"/>
      <c r="S198" s="149"/>
      <c r="T198" s="150"/>
      <c r="AT198" s="146" t="s">
        <v>136</v>
      </c>
      <c r="AU198" s="146" t="s">
        <v>77</v>
      </c>
      <c r="AV198" s="12" t="s">
        <v>75</v>
      </c>
      <c r="AW198" s="12" t="s">
        <v>30</v>
      </c>
      <c r="AX198" s="12" t="s">
        <v>70</v>
      </c>
      <c r="AY198" s="146" t="s">
        <v>130</v>
      </c>
    </row>
    <row r="199" spans="1:65" s="13" customFormat="1">
      <c r="B199" s="151"/>
      <c r="D199" s="145" t="s">
        <v>136</v>
      </c>
      <c r="E199" s="152" t="s">
        <v>3</v>
      </c>
      <c r="F199" s="153" t="s">
        <v>1128</v>
      </c>
      <c r="H199" s="154">
        <v>7.8630000000000004</v>
      </c>
      <c r="L199" s="151"/>
      <c r="M199" s="155"/>
      <c r="N199" s="156"/>
      <c r="O199" s="156"/>
      <c r="P199" s="156"/>
      <c r="Q199" s="156"/>
      <c r="R199" s="156"/>
      <c r="S199" s="156"/>
      <c r="T199" s="157"/>
      <c r="AT199" s="152" t="s">
        <v>136</v>
      </c>
      <c r="AU199" s="152" t="s">
        <v>77</v>
      </c>
      <c r="AV199" s="13" t="s">
        <v>77</v>
      </c>
      <c r="AW199" s="13" t="s">
        <v>30</v>
      </c>
      <c r="AX199" s="13" t="s">
        <v>70</v>
      </c>
      <c r="AY199" s="152" t="s">
        <v>130</v>
      </c>
    </row>
    <row r="200" spans="1:65" s="13" customFormat="1">
      <c r="B200" s="151"/>
      <c r="D200" s="145" t="s">
        <v>136</v>
      </c>
      <c r="E200" s="152" t="s">
        <v>3</v>
      </c>
      <c r="F200" s="153" t="s">
        <v>1129</v>
      </c>
      <c r="H200" s="154">
        <v>110.07899999999999</v>
      </c>
      <c r="L200" s="151"/>
      <c r="M200" s="155"/>
      <c r="N200" s="156"/>
      <c r="O200" s="156"/>
      <c r="P200" s="156"/>
      <c r="Q200" s="156"/>
      <c r="R200" s="156"/>
      <c r="S200" s="156"/>
      <c r="T200" s="157"/>
      <c r="AT200" s="152" t="s">
        <v>136</v>
      </c>
      <c r="AU200" s="152" t="s">
        <v>77</v>
      </c>
      <c r="AV200" s="13" t="s">
        <v>77</v>
      </c>
      <c r="AW200" s="13" t="s">
        <v>30</v>
      </c>
      <c r="AX200" s="13" t="s">
        <v>70</v>
      </c>
      <c r="AY200" s="152" t="s">
        <v>130</v>
      </c>
    </row>
    <row r="201" spans="1:65" s="13" customFormat="1">
      <c r="B201" s="151"/>
      <c r="D201" s="145" t="s">
        <v>136</v>
      </c>
      <c r="E201" s="152" t="s">
        <v>3</v>
      </c>
      <c r="F201" s="153" t="s">
        <v>1130</v>
      </c>
      <c r="H201" s="154">
        <v>7.8630000000000004</v>
      </c>
      <c r="L201" s="151"/>
      <c r="M201" s="155"/>
      <c r="N201" s="156"/>
      <c r="O201" s="156"/>
      <c r="P201" s="156"/>
      <c r="Q201" s="156"/>
      <c r="R201" s="156"/>
      <c r="S201" s="156"/>
      <c r="T201" s="157"/>
      <c r="AT201" s="152" t="s">
        <v>136</v>
      </c>
      <c r="AU201" s="152" t="s">
        <v>77</v>
      </c>
      <c r="AV201" s="13" t="s">
        <v>77</v>
      </c>
      <c r="AW201" s="13" t="s">
        <v>30</v>
      </c>
      <c r="AX201" s="13" t="s">
        <v>70</v>
      </c>
      <c r="AY201" s="152" t="s">
        <v>130</v>
      </c>
    </row>
    <row r="202" spans="1:65" s="15" customFormat="1">
      <c r="B202" s="189"/>
      <c r="D202" s="145" t="s">
        <v>136</v>
      </c>
      <c r="E202" s="190" t="s">
        <v>3</v>
      </c>
      <c r="F202" s="191" t="s">
        <v>1120</v>
      </c>
      <c r="H202" s="192">
        <v>125.80499999999999</v>
      </c>
      <c r="L202" s="189"/>
      <c r="M202" s="193"/>
      <c r="N202" s="194"/>
      <c r="O202" s="194"/>
      <c r="P202" s="194"/>
      <c r="Q202" s="194"/>
      <c r="R202" s="194"/>
      <c r="S202" s="194"/>
      <c r="T202" s="195"/>
      <c r="AT202" s="190" t="s">
        <v>136</v>
      </c>
      <c r="AU202" s="190" t="s">
        <v>77</v>
      </c>
      <c r="AV202" s="15" t="s">
        <v>141</v>
      </c>
      <c r="AW202" s="15" t="s">
        <v>30</v>
      </c>
      <c r="AX202" s="15" t="s">
        <v>70</v>
      </c>
      <c r="AY202" s="190" t="s">
        <v>130</v>
      </c>
    </row>
    <row r="203" spans="1:65" s="14" customFormat="1">
      <c r="B203" s="158"/>
      <c r="D203" s="145" t="s">
        <v>136</v>
      </c>
      <c r="E203" s="159" t="s">
        <v>3</v>
      </c>
      <c r="F203" s="160" t="s">
        <v>138</v>
      </c>
      <c r="H203" s="161">
        <v>125.80499999999999</v>
      </c>
      <c r="L203" s="158"/>
      <c r="M203" s="162"/>
      <c r="N203" s="163"/>
      <c r="O203" s="163"/>
      <c r="P203" s="163"/>
      <c r="Q203" s="163"/>
      <c r="R203" s="163"/>
      <c r="S203" s="163"/>
      <c r="T203" s="164"/>
      <c r="AT203" s="159" t="s">
        <v>136</v>
      </c>
      <c r="AU203" s="159" t="s">
        <v>77</v>
      </c>
      <c r="AV203" s="14" t="s">
        <v>135</v>
      </c>
      <c r="AW203" s="14" t="s">
        <v>30</v>
      </c>
      <c r="AX203" s="14" t="s">
        <v>75</v>
      </c>
      <c r="AY203" s="159" t="s">
        <v>130</v>
      </c>
    </row>
    <row r="204" spans="1:65" s="2" customFormat="1" ht="16.5" customHeight="1">
      <c r="A204" s="30"/>
      <c r="B204" s="131"/>
      <c r="C204" s="132">
        <v>25</v>
      </c>
      <c r="D204" s="132" t="s">
        <v>132</v>
      </c>
      <c r="E204" s="133" t="s">
        <v>1131</v>
      </c>
      <c r="F204" s="134" t="s">
        <v>1132</v>
      </c>
      <c r="G204" s="135" t="s">
        <v>177</v>
      </c>
      <c r="H204" s="136">
        <v>140.239</v>
      </c>
      <c r="I204" s="137"/>
      <c r="J204" s="137">
        <f>ROUND(I204*H204,2)</f>
        <v>0</v>
      </c>
      <c r="K204" s="134" t="s">
        <v>134</v>
      </c>
      <c r="L204" s="31"/>
      <c r="M204" s="138" t="s">
        <v>3</v>
      </c>
      <c r="N204" s="139" t="s">
        <v>41</v>
      </c>
      <c r="O204" s="140">
        <v>0.45200000000000001</v>
      </c>
      <c r="P204" s="140">
        <f>O204*H204</f>
        <v>63.388028000000006</v>
      </c>
      <c r="Q204" s="140">
        <v>0</v>
      </c>
      <c r="R204" s="140">
        <f>Q204*H204</f>
        <v>0</v>
      </c>
      <c r="S204" s="140">
        <v>0</v>
      </c>
      <c r="T204" s="141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42" t="s">
        <v>135</v>
      </c>
      <c r="AT204" s="142" t="s">
        <v>132</v>
      </c>
      <c r="AU204" s="142" t="s">
        <v>77</v>
      </c>
      <c r="AY204" s="18" t="s">
        <v>130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8" t="s">
        <v>75</v>
      </c>
      <c r="BK204" s="143">
        <f>ROUND(I204*H204,2)</f>
        <v>0</v>
      </c>
      <c r="BL204" s="18" t="s">
        <v>135</v>
      </c>
      <c r="BM204" s="142" t="s">
        <v>1133</v>
      </c>
    </row>
    <row r="205" spans="1:65" s="12" customFormat="1">
      <c r="B205" s="144"/>
      <c r="D205" s="145" t="s">
        <v>136</v>
      </c>
      <c r="E205" s="146" t="s">
        <v>3</v>
      </c>
      <c r="F205" s="147" t="s">
        <v>1134</v>
      </c>
      <c r="H205" s="146" t="s">
        <v>3</v>
      </c>
      <c r="L205" s="144"/>
      <c r="M205" s="148"/>
      <c r="N205" s="149"/>
      <c r="O205" s="149"/>
      <c r="P205" s="149"/>
      <c r="Q205" s="149"/>
      <c r="R205" s="149"/>
      <c r="S205" s="149"/>
      <c r="T205" s="150"/>
      <c r="AT205" s="146" t="s">
        <v>136</v>
      </c>
      <c r="AU205" s="146" t="s">
        <v>77</v>
      </c>
      <c r="AV205" s="12" t="s">
        <v>75</v>
      </c>
      <c r="AW205" s="12" t="s">
        <v>30</v>
      </c>
      <c r="AX205" s="12" t="s">
        <v>70</v>
      </c>
      <c r="AY205" s="146" t="s">
        <v>130</v>
      </c>
    </row>
    <row r="206" spans="1:65" s="13" customFormat="1">
      <c r="B206" s="151"/>
      <c r="D206" s="145" t="s">
        <v>136</v>
      </c>
      <c r="E206" s="152" t="s">
        <v>3</v>
      </c>
      <c r="F206" s="153" t="s">
        <v>1135</v>
      </c>
      <c r="H206" s="154">
        <v>14.433999999999999</v>
      </c>
      <c r="L206" s="151"/>
      <c r="M206" s="155"/>
      <c r="N206" s="156"/>
      <c r="O206" s="156"/>
      <c r="P206" s="156"/>
      <c r="Q206" s="156"/>
      <c r="R206" s="156"/>
      <c r="S206" s="156"/>
      <c r="T206" s="157"/>
      <c r="AT206" s="152" t="s">
        <v>136</v>
      </c>
      <c r="AU206" s="152" t="s">
        <v>77</v>
      </c>
      <c r="AV206" s="13" t="s">
        <v>77</v>
      </c>
      <c r="AW206" s="13" t="s">
        <v>30</v>
      </c>
      <c r="AX206" s="13" t="s">
        <v>70</v>
      </c>
      <c r="AY206" s="152" t="s">
        <v>130</v>
      </c>
    </row>
    <row r="207" spans="1:65" s="12" customFormat="1">
      <c r="B207" s="144"/>
      <c r="D207" s="145" t="s">
        <v>136</v>
      </c>
      <c r="E207" s="146" t="s">
        <v>3</v>
      </c>
      <c r="F207" s="147" t="s">
        <v>1136</v>
      </c>
      <c r="H207" s="146" t="s">
        <v>3</v>
      </c>
      <c r="L207" s="144"/>
      <c r="M207" s="148"/>
      <c r="N207" s="149"/>
      <c r="O207" s="149"/>
      <c r="P207" s="149"/>
      <c r="Q207" s="149"/>
      <c r="R207" s="149"/>
      <c r="S207" s="149"/>
      <c r="T207" s="150"/>
      <c r="AT207" s="146" t="s">
        <v>136</v>
      </c>
      <c r="AU207" s="146" t="s">
        <v>77</v>
      </c>
      <c r="AV207" s="12" t="s">
        <v>75</v>
      </c>
      <c r="AW207" s="12" t="s">
        <v>30</v>
      </c>
      <c r="AX207" s="12" t="s">
        <v>70</v>
      </c>
      <c r="AY207" s="146" t="s">
        <v>130</v>
      </c>
    </row>
    <row r="208" spans="1:65" s="13" customFormat="1">
      <c r="B208" s="151"/>
      <c r="D208" s="145" t="s">
        <v>136</v>
      </c>
      <c r="E208" s="152" t="s">
        <v>3</v>
      </c>
      <c r="F208" s="153" t="s">
        <v>1137</v>
      </c>
      <c r="H208" s="154">
        <v>125.80500000000001</v>
      </c>
      <c r="L208" s="151"/>
      <c r="M208" s="155"/>
      <c r="N208" s="156"/>
      <c r="O208" s="156"/>
      <c r="P208" s="156"/>
      <c r="Q208" s="156"/>
      <c r="R208" s="156"/>
      <c r="S208" s="156"/>
      <c r="T208" s="157"/>
      <c r="AT208" s="152" t="s">
        <v>136</v>
      </c>
      <c r="AU208" s="152" t="s">
        <v>77</v>
      </c>
      <c r="AV208" s="13" t="s">
        <v>77</v>
      </c>
      <c r="AW208" s="13" t="s">
        <v>30</v>
      </c>
      <c r="AX208" s="13" t="s">
        <v>70</v>
      </c>
      <c r="AY208" s="152" t="s">
        <v>130</v>
      </c>
    </row>
    <row r="209" spans="1:65" s="14" customFormat="1">
      <c r="B209" s="158"/>
      <c r="D209" s="145" t="s">
        <v>136</v>
      </c>
      <c r="E209" s="159" t="s">
        <v>3</v>
      </c>
      <c r="F209" s="160" t="s">
        <v>138</v>
      </c>
      <c r="H209" s="161">
        <v>140.239</v>
      </c>
      <c r="L209" s="158"/>
      <c r="M209" s="162"/>
      <c r="N209" s="163"/>
      <c r="O209" s="163"/>
      <c r="P209" s="163"/>
      <c r="Q209" s="163"/>
      <c r="R209" s="163"/>
      <c r="S209" s="163"/>
      <c r="T209" s="164"/>
      <c r="AT209" s="159" t="s">
        <v>136</v>
      </c>
      <c r="AU209" s="159" t="s">
        <v>77</v>
      </c>
      <c r="AV209" s="14" t="s">
        <v>135</v>
      </c>
      <c r="AW209" s="14" t="s">
        <v>30</v>
      </c>
      <c r="AX209" s="14" t="s">
        <v>75</v>
      </c>
      <c r="AY209" s="159" t="s">
        <v>130</v>
      </c>
    </row>
    <row r="210" spans="1:65" s="11" customFormat="1" ht="22.9" customHeight="1">
      <c r="B210" s="119"/>
      <c r="D210" s="120" t="s">
        <v>69</v>
      </c>
      <c r="E210" s="129" t="s">
        <v>238</v>
      </c>
      <c r="F210" s="129" t="s">
        <v>239</v>
      </c>
      <c r="J210" s="130">
        <f>BK210</f>
        <v>0</v>
      </c>
      <c r="L210" s="119"/>
      <c r="M210" s="123"/>
      <c r="N210" s="124"/>
      <c r="O210" s="124"/>
      <c r="P210" s="125">
        <f>SUM(P211:P211)</f>
        <v>15.70035</v>
      </c>
      <c r="Q210" s="124"/>
      <c r="R210" s="125">
        <f>SUM(R211:R211)</f>
        <v>0</v>
      </c>
      <c r="S210" s="124"/>
      <c r="T210" s="126">
        <f>SUM(T211:T211)</f>
        <v>0</v>
      </c>
      <c r="AR210" s="120" t="s">
        <v>75</v>
      </c>
      <c r="AT210" s="127" t="s">
        <v>69</v>
      </c>
      <c r="AU210" s="127" t="s">
        <v>75</v>
      </c>
      <c r="AY210" s="120" t="s">
        <v>130</v>
      </c>
      <c r="BK210" s="128">
        <f>SUM(BK211:BK211)</f>
        <v>0</v>
      </c>
    </row>
    <row r="211" spans="1:65" s="2" customFormat="1" ht="33" customHeight="1">
      <c r="A211" s="30"/>
      <c r="B211" s="131"/>
      <c r="C211" s="132">
        <v>26</v>
      </c>
      <c r="D211" s="132" t="s">
        <v>132</v>
      </c>
      <c r="E211" s="133" t="s">
        <v>1140</v>
      </c>
      <c r="F211" s="134" t="s">
        <v>1141</v>
      </c>
      <c r="G211" s="135" t="s">
        <v>183</v>
      </c>
      <c r="H211" s="136">
        <v>11.984999999999999</v>
      </c>
      <c r="I211" s="137"/>
      <c r="J211" s="137">
        <f>ROUND(I211*H211,2)</f>
        <v>0</v>
      </c>
      <c r="K211" s="134" t="s">
        <v>134</v>
      </c>
      <c r="L211" s="31"/>
      <c r="M211" s="177" t="s">
        <v>3</v>
      </c>
      <c r="N211" s="178" t="s">
        <v>41</v>
      </c>
      <c r="O211" s="179">
        <v>1.31</v>
      </c>
      <c r="P211" s="179">
        <f>O211*H211</f>
        <v>15.70035</v>
      </c>
      <c r="Q211" s="179">
        <v>0</v>
      </c>
      <c r="R211" s="179">
        <f>Q211*H211</f>
        <v>0</v>
      </c>
      <c r="S211" s="179">
        <v>0</v>
      </c>
      <c r="T211" s="180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42" t="s">
        <v>135</v>
      </c>
      <c r="AT211" s="142" t="s">
        <v>132</v>
      </c>
      <c r="AU211" s="142" t="s">
        <v>77</v>
      </c>
      <c r="AY211" s="18" t="s">
        <v>130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8" t="s">
        <v>75</v>
      </c>
      <c r="BK211" s="143">
        <f>ROUND(I211*H211,2)</f>
        <v>0</v>
      </c>
      <c r="BL211" s="18" t="s">
        <v>135</v>
      </c>
      <c r="BM211" s="142" t="s">
        <v>1142</v>
      </c>
    </row>
    <row r="212" spans="1:65" s="2" customFormat="1" ht="6.95" customHeight="1">
      <c r="A212" s="30"/>
      <c r="B212" s="40"/>
      <c r="C212" s="41"/>
      <c r="D212" s="41"/>
      <c r="E212" s="41"/>
      <c r="F212" s="41"/>
      <c r="G212" s="41"/>
      <c r="H212" s="41"/>
      <c r="I212" s="41"/>
      <c r="J212" s="41"/>
      <c r="K212" s="41"/>
      <c r="L212" s="31"/>
      <c r="M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</row>
  </sheetData>
  <autoFilter ref="C87:K211" xr:uid="{00000000-0009-0000-0000-000005000000}"/>
  <mergeCells count="12">
    <mergeCell ref="E80:H80"/>
    <mergeCell ref="L2:V2"/>
    <mergeCell ref="E50:H50"/>
    <mergeCell ref="E52:H52"/>
    <mergeCell ref="E54:H54"/>
    <mergeCell ref="E76:H76"/>
    <mergeCell ref="E78:H78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SO 701 - Vegetační úpravy&amp;CStrana &amp;P z &amp;N&amp;RPoložkový soupis prací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BM106"/>
  <sheetViews>
    <sheetView showGridLines="0" topLeftCell="A79" workbookViewId="0">
      <selection activeCell="I91" sqref="I91:I10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98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s="1" customFormat="1" ht="12" customHeight="1">
      <c r="B8" s="21"/>
      <c r="D8" s="27" t="s">
        <v>104</v>
      </c>
      <c r="L8" s="21"/>
    </row>
    <row r="9" spans="1:46" s="2" customFormat="1" ht="16.5" customHeight="1">
      <c r="A9" s="30"/>
      <c r="B9" s="31"/>
      <c r="C9" s="30"/>
      <c r="D9" s="30"/>
      <c r="E9" s="407" t="s">
        <v>570</v>
      </c>
      <c r="F9" s="406"/>
      <c r="G9" s="406"/>
      <c r="H9" s="406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106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393" t="s">
        <v>1143</v>
      </c>
      <c r="F11" s="406"/>
      <c r="G11" s="406"/>
      <c r="H11" s="406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45814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379" t="str">
        <f>'Rekapitulace stavby'!E14</f>
        <v xml:space="preserve"> </v>
      </c>
      <c r="F20" s="379"/>
      <c r="G20" s="379"/>
      <c r="H20" s="379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ROUND(J88,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ROUND((SUM(BE88:BE105)),  2)</f>
        <v>0</v>
      </c>
      <c r="G35" s="30"/>
      <c r="H35" s="30"/>
      <c r="I35" s="91">
        <v>0.21</v>
      </c>
      <c r="J35" s="90">
        <f>ROUND(((SUM(BE88:BE105))*I35),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ROUND((SUM(BF88:BF105)),  2)</f>
        <v>0</v>
      </c>
      <c r="G36" s="30"/>
      <c r="H36" s="30"/>
      <c r="I36" s="91">
        <v>0.15</v>
      </c>
      <c r="J36" s="90">
        <f>ROUND(((SUM(BF88:BF105))*I36),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ROUND((SUM(BG88:BG105)),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ROUND((SUM(BH88:BH105)),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ROUND((SUM(BI88:BI105)),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107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104</v>
      </c>
      <c r="L51" s="21"/>
    </row>
    <row r="52" spans="1:47" s="2" customFormat="1" ht="16.5" customHeight="1">
      <c r="A52" s="30"/>
      <c r="B52" s="31"/>
      <c r="C52" s="30"/>
      <c r="D52" s="30"/>
      <c r="E52" s="407" t="s">
        <v>570</v>
      </c>
      <c r="F52" s="406"/>
      <c r="G52" s="406"/>
      <c r="H52" s="406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106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393" t="str">
        <f>E11</f>
        <v>SO 702 - Městský mobiliář</v>
      </c>
      <c r="F54" s="406"/>
      <c r="G54" s="406"/>
      <c r="H54" s="406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45814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J88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110</v>
      </c>
    </row>
    <row r="64" spans="1:47" s="8" customFormat="1" ht="24.95" customHeight="1">
      <c r="B64" s="101"/>
      <c r="D64" s="102" t="s">
        <v>111</v>
      </c>
      <c r="E64" s="103"/>
      <c r="F64" s="103"/>
      <c r="G64" s="103"/>
      <c r="H64" s="103"/>
      <c r="I64" s="103"/>
      <c r="J64" s="104">
        <f>J89</f>
        <v>0</v>
      </c>
      <c r="L64" s="101"/>
    </row>
    <row r="65" spans="1:31" s="9" customFormat="1" ht="19.899999999999999" customHeight="1">
      <c r="B65" s="105"/>
      <c r="D65" s="106" t="s">
        <v>113</v>
      </c>
      <c r="E65" s="107"/>
      <c r="F65" s="107"/>
      <c r="G65" s="107"/>
      <c r="H65" s="107"/>
      <c r="I65" s="107"/>
      <c r="J65" s="108">
        <f>J90</f>
        <v>0</v>
      </c>
      <c r="L65" s="105"/>
    </row>
    <row r="66" spans="1:31" s="9" customFormat="1" ht="19.899999999999999" customHeight="1">
      <c r="B66" s="105"/>
      <c r="D66" s="106" t="s">
        <v>216</v>
      </c>
      <c r="E66" s="107"/>
      <c r="F66" s="107"/>
      <c r="G66" s="107"/>
      <c r="H66" s="107"/>
      <c r="I66" s="107"/>
      <c r="J66" s="108">
        <f>J103</f>
        <v>0</v>
      </c>
      <c r="L66" s="105"/>
    </row>
    <row r="67" spans="1:31" s="2" customFormat="1" ht="21.75" customHeight="1">
      <c r="A67" s="30"/>
      <c r="B67" s="31"/>
      <c r="C67" s="30"/>
      <c r="D67" s="30"/>
      <c r="E67" s="30"/>
      <c r="F67" s="30"/>
      <c r="G67" s="30"/>
      <c r="H67" s="30"/>
      <c r="I67" s="30"/>
      <c r="J67" s="30"/>
      <c r="K67" s="30"/>
      <c r="L67" s="84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68" spans="1:31" s="2" customFormat="1" ht="6.95" customHeight="1">
      <c r="A68" s="30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84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</row>
    <row r="72" spans="1:31" s="2" customFormat="1" ht="6.95" customHeight="1">
      <c r="A72" s="30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 s="2" customFormat="1" ht="24.95" customHeight="1">
      <c r="A73" s="30"/>
      <c r="B73" s="31"/>
      <c r="C73" s="22" t="s">
        <v>115</v>
      </c>
      <c r="D73" s="30"/>
      <c r="E73" s="30"/>
      <c r="F73" s="30"/>
      <c r="G73" s="30"/>
      <c r="H73" s="30"/>
      <c r="I73" s="30"/>
      <c r="J73" s="30"/>
      <c r="K73" s="30"/>
      <c r="L73" s="84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6.95" customHeight="1">
      <c r="A74" s="30"/>
      <c r="B74" s="31"/>
      <c r="C74" s="30"/>
      <c r="D74" s="30"/>
      <c r="E74" s="30"/>
      <c r="F74" s="30"/>
      <c r="G74" s="30"/>
      <c r="H74" s="30"/>
      <c r="I74" s="30"/>
      <c r="J74" s="30"/>
      <c r="K74" s="30"/>
      <c r="L74" s="8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s="2" customFormat="1" ht="12" customHeight="1">
      <c r="A75" s="30"/>
      <c r="B75" s="31"/>
      <c r="C75" s="27" t="s">
        <v>15</v>
      </c>
      <c r="D75" s="30"/>
      <c r="E75" s="30"/>
      <c r="F75" s="30"/>
      <c r="G75" s="30"/>
      <c r="H75" s="30"/>
      <c r="I75" s="30"/>
      <c r="J75" s="30"/>
      <c r="K75" s="30"/>
      <c r="L75" s="8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2" customFormat="1" ht="16.5" customHeight="1">
      <c r="A76" s="30"/>
      <c r="B76" s="31"/>
      <c r="C76" s="30"/>
      <c r="D76" s="30"/>
      <c r="E76" s="407" t="str">
        <f>E7</f>
        <v>Nová komunikace mezi ul. Dukelskou - Karla Nového - Pražská kasárna, projektová dokumentace</v>
      </c>
      <c r="F76" s="408"/>
      <c r="G76" s="408"/>
      <c r="H76" s="408"/>
      <c r="I76" s="30"/>
      <c r="J76" s="30"/>
      <c r="K76" s="30"/>
      <c r="L76" s="84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1" customFormat="1" ht="12" customHeight="1">
      <c r="B77" s="21"/>
      <c r="C77" s="27" t="s">
        <v>104</v>
      </c>
      <c r="L77" s="21"/>
    </row>
    <row r="78" spans="1:31" s="2" customFormat="1" ht="16.5" customHeight="1">
      <c r="A78" s="30"/>
      <c r="B78" s="31"/>
      <c r="C78" s="30"/>
      <c r="D78" s="30"/>
      <c r="E78" s="407" t="s">
        <v>570</v>
      </c>
      <c r="F78" s="406"/>
      <c r="G78" s="406"/>
      <c r="H78" s="406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2" customHeight="1">
      <c r="A79" s="30"/>
      <c r="B79" s="31"/>
      <c r="C79" s="27" t="s">
        <v>106</v>
      </c>
      <c r="D79" s="30"/>
      <c r="E79" s="30"/>
      <c r="F79" s="30"/>
      <c r="G79" s="30"/>
      <c r="H79" s="30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16.5" customHeight="1">
      <c r="A80" s="30"/>
      <c r="B80" s="31"/>
      <c r="C80" s="30"/>
      <c r="D80" s="30"/>
      <c r="E80" s="393" t="str">
        <f>E11</f>
        <v>SO 702 - Městský mobiliář</v>
      </c>
      <c r="F80" s="406"/>
      <c r="G80" s="406"/>
      <c r="H80" s="406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6.95" customHeight="1">
      <c r="A81" s="30"/>
      <c r="B81" s="31"/>
      <c r="C81" s="30"/>
      <c r="D81" s="30"/>
      <c r="E81" s="30"/>
      <c r="F81" s="30"/>
      <c r="G81" s="30"/>
      <c r="H81" s="30"/>
      <c r="I81" s="30"/>
      <c r="J81" s="30"/>
      <c r="K81" s="30"/>
      <c r="L81" s="8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12" customHeight="1">
      <c r="A82" s="30"/>
      <c r="B82" s="31"/>
      <c r="C82" s="27" t="s">
        <v>19</v>
      </c>
      <c r="D82" s="30"/>
      <c r="E82" s="30"/>
      <c r="F82" s="25" t="str">
        <f>F14</f>
        <v>k.ú. Benešov</v>
      </c>
      <c r="G82" s="30"/>
      <c r="H82" s="30"/>
      <c r="I82" s="27" t="s">
        <v>21</v>
      </c>
      <c r="J82" s="48">
        <f>IF(J14="","",J14)</f>
        <v>45814</v>
      </c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5.2" customHeight="1">
      <c r="A84" s="30"/>
      <c r="B84" s="31"/>
      <c r="C84" s="27" t="s">
        <v>22</v>
      </c>
      <c r="D84" s="30"/>
      <c r="E84" s="30"/>
      <c r="F84" s="25" t="str">
        <f>E17</f>
        <v>Město Benešov</v>
      </c>
      <c r="G84" s="30"/>
      <c r="H84" s="30"/>
      <c r="I84" s="27" t="s">
        <v>28</v>
      </c>
      <c r="J84" s="28" t="str">
        <f>E23</f>
        <v>DOPAS s.r.o. Praha</v>
      </c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15.2" customHeight="1">
      <c r="A85" s="30"/>
      <c r="B85" s="31"/>
      <c r="C85" s="27" t="s">
        <v>26</v>
      </c>
      <c r="D85" s="30"/>
      <c r="E85" s="30"/>
      <c r="F85" s="25" t="str">
        <f>IF(E20="","",E20)</f>
        <v xml:space="preserve"> </v>
      </c>
      <c r="G85" s="30"/>
      <c r="H85" s="30"/>
      <c r="I85" s="27" t="s">
        <v>31</v>
      </c>
      <c r="J85" s="28" t="str">
        <f>E26</f>
        <v>L. Štuller</v>
      </c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2" customFormat="1" ht="10.3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84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65" s="10" customFormat="1" ht="29.25" customHeight="1">
      <c r="A87" s="109"/>
      <c r="B87" s="110"/>
      <c r="C87" s="111" t="s">
        <v>116</v>
      </c>
      <c r="D87" s="112" t="s">
        <v>55</v>
      </c>
      <c r="E87" s="112" t="s">
        <v>51</v>
      </c>
      <c r="F87" s="112" t="s">
        <v>52</v>
      </c>
      <c r="G87" s="112" t="s">
        <v>117</v>
      </c>
      <c r="H87" s="112" t="s">
        <v>118</v>
      </c>
      <c r="I87" s="112" t="s">
        <v>119</v>
      </c>
      <c r="J87" s="112" t="s">
        <v>109</v>
      </c>
      <c r="K87" s="113" t="s">
        <v>120</v>
      </c>
      <c r="L87" s="114"/>
      <c r="M87" s="55" t="s">
        <v>3</v>
      </c>
      <c r="N87" s="56" t="s">
        <v>40</v>
      </c>
      <c r="O87" s="56" t="s">
        <v>121</v>
      </c>
      <c r="P87" s="56" t="s">
        <v>122</v>
      </c>
      <c r="Q87" s="56" t="s">
        <v>123</v>
      </c>
      <c r="R87" s="56" t="s">
        <v>124</v>
      </c>
      <c r="S87" s="56" t="s">
        <v>125</v>
      </c>
      <c r="T87" s="57" t="s">
        <v>126</v>
      </c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</row>
    <row r="88" spans="1:65" s="2" customFormat="1" ht="22.9" customHeight="1">
      <c r="A88" s="30"/>
      <c r="B88" s="31"/>
      <c r="C88" s="62" t="s">
        <v>127</v>
      </c>
      <c r="D88" s="30"/>
      <c r="E88" s="30"/>
      <c r="F88" s="30"/>
      <c r="G88" s="30"/>
      <c r="H88" s="30"/>
      <c r="I88" s="30"/>
      <c r="J88" s="115">
        <f>BK88</f>
        <v>0</v>
      </c>
      <c r="K88" s="30"/>
      <c r="L88" s="31"/>
      <c r="M88" s="58"/>
      <c r="N88" s="49"/>
      <c r="O88" s="59"/>
      <c r="P88" s="116">
        <f>P89</f>
        <v>10.49868</v>
      </c>
      <c r="Q88" s="59"/>
      <c r="R88" s="116">
        <f>R89</f>
        <v>0.22719999999999999</v>
      </c>
      <c r="S88" s="59"/>
      <c r="T88" s="117">
        <f>T89</f>
        <v>0</v>
      </c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T88" s="18" t="s">
        <v>69</v>
      </c>
      <c r="AU88" s="18" t="s">
        <v>110</v>
      </c>
      <c r="BK88" s="118">
        <f>BK89</f>
        <v>0</v>
      </c>
    </row>
    <row r="89" spans="1:65" s="11" customFormat="1" ht="25.9" customHeight="1">
      <c r="B89" s="119"/>
      <c r="D89" s="120" t="s">
        <v>69</v>
      </c>
      <c r="E89" s="121" t="s">
        <v>128</v>
      </c>
      <c r="F89" s="121" t="s">
        <v>129</v>
      </c>
      <c r="J89" s="122">
        <f>BK89</f>
        <v>0</v>
      </c>
      <c r="L89" s="119"/>
      <c r="M89" s="123"/>
      <c r="N89" s="124"/>
      <c r="O89" s="124"/>
      <c r="P89" s="125">
        <f>P90+P103</f>
        <v>10.49868</v>
      </c>
      <c r="Q89" s="124"/>
      <c r="R89" s="125">
        <f>R90+R103</f>
        <v>0.22719999999999999</v>
      </c>
      <c r="S89" s="124"/>
      <c r="T89" s="126">
        <f>T90+T103</f>
        <v>0</v>
      </c>
      <c r="AR89" s="120" t="s">
        <v>75</v>
      </c>
      <c r="AT89" s="127" t="s">
        <v>69</v>
      </c>
      <c r="AU89" s="127" t="s">
        <v>70</v>
      </c>
      <c r="AY89" s="120" t="s">
        <v>130</v>
      </c>
      <c r="BK89" s="128">
        <f>BK90+BK103</f>
        <v>0</v>
      </c>
    </row>
    <row r="90" spans="1:65" s="11" customFormat="1" ht="22.9" customHeight="1">
      <c r="B90" s="119"/>
      <c r="D90" s="120" t="s">
        <v>69</v>
      </c>
      <c r="E90" s="129" t="s">
        <v>152</v>
      </c>
      <c r="F90" s="129" t="s">
        <v>186</v>
      </c>
      <c r="J90" s="130">
        <f>BK90</f>
        <v>0</v>
      </c>
      <c r="L90" s="119"/>
      <c r="M90" s="123"/>
      <c r="N90" s="124"/>
      <c r="O90" s="124"/>
      <c r="P90" s="125">
        <f>SUM(P91:P102)</f>
        <v>9.4</v>
      </c>
      <c r="Q90" s="124"/>
      <c r="R90" s="125">
        <f>SUM(R91:R102)</f>
        <v>0.22719999999999999</v>
      </c>
      <c r="S90" s="124"/>
      <c r="T90" s="126">
        <f>SUM(T91:T102)</f>
        <v>0</v>
      </c>
      <c r="AR90" s="120" t="s">
        <v>75</v>
      </c>
      <c r="AT90" s="127" t="s">
        <v>69</v>
      </c>
      <c r="AU90" s="127" t="s">
        <v>75</v>
      </c>
      <c r="AY90" s="120" t="s">
        <v>130</v>
      </c>
      <c r="BK90" s="128">
        <f>SUM(BK91:BK102)</f>
        <v>0</v>
      </c>
    </row>
    <row r="91" spans="1:65" s="2" customFormat="1" ht="16.5" customHeight="1">
      <c r="A91" s="30"/>
      <c r="B91" s="131"/>
      <c r="C91" s="132" t="s">
        <v>75</v>
      </c>
      <c r="D91" s="132" t="s">
        <v>132</v>
      </c>
      <c r="E91" s="133" t="s">
        <v>1144</v>
      </c>
      <c r="F91" s="134" t="s">
        <v>1145</v>
      </c>
      <c r="G91" s="135" t="s">
        <v>189</v>
      </c>
      <c r="H91" s="136">
        <v>4</v>
      </c>
      <c r="I91" s="137"/>
      <c r="J91" s="137">
        <f>ROUND(I91*H91,2)</f>
        <v>0</v>
      </c>
      <c r="K91" s="134" t="s">
        <v>134</v>
      </c>
      <c r="L91" s="31"/>
      <c r="M91" s="138" t="s">
        <v>3</v>
      </c>
      <c r="N91" s="139" t="s">
        <v>41</v>
      </c>
      <c r="O91" s="140">
        <v>0.65</v>
      </c>
      <c r="P91" s="140">
        <f>O91*H91</f>
        <v>2.6</v>
      </c>
      <c r="Q91" s="140">
        <v>8.0000000000000004E-4</v>
      </c>
      <c r="R91" s="140">
        <f>Q91*H91</f>
        <v>3.2000000000000002E-3</v>
      </c>
      <c r="S91" s="140">
        <v>0</v>
      </c>
      <c r="T91" s="141">
        <f>S91*H91</f>
        <v>0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R91" s="142" t="s">
        <v>135</v>
      </c>
      <c r="AT91" s="142" t="s">
        <v>132</v>
      </c>
      <c r="AU91" s="142" t="s">
        <v>77</v>
      </c>
      <c r="AY91" s="18" t="s">
        <v>130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8" t="s">
        <v>75</v>
      </c>
      <c r="BK91" s="143">
        <f>ROUND(I91*H91,2)</f>
        <v>0</v>
      </c>
      <c r="BL91" s="18" t="s">
        <v>135</v>
      </c>
      <c r="BM91" s="142" t="s">
        <v>1146</v>
      </c>
    </row>
    <row r="92" spans="1:65" s="12" customFormat="1">
      <c r="B92" s="144"/>
      <c r="D92" s="145" t="s">
        <v>136</v>
      </c>
      <c r="E92" s="146" t="s">
        <v>3</v>
      </c>
      <c r="F92" s="147" t="s">
        <v>1147</v>
      </c>
      <c r="H92" s="146" t="s">
        <v>3</v>
      </c>
      <c r="L92" s="144"/>
      <c r="M92" s="148"/>
      <c r="N92" s="149"/>
      <c r="O92" s="149"/>
      <c r="P92" s="149"/>
      <c r="Q92" s="149"/>
      <c r="R92" s="149"/>
      <c r="S92" s="149"/>
      <c r="T92" s="150"/>
      <c r="AT92" s="146" t="s">
        <v>136</v>
      </c>
      <c r="AU92" s="146" t="s">
        <v>77</v>
      </c>
      <c r="AV92" s="12" t="s">
        <v>75</v>
      </c>
      <c r="AW92" s="12" t="s">
        <v>30</v>
      </c>
      <c r="AX92" s="12" t="s">
        <v>70</v>
      </c>
      <c r="AY92" s="146" t="s">
        <v>130</v>
      </c>
    </row>
    <row r="93" spans="1:65" s="12" customFormat="1">
      <c r="B93" s="144"/>
      <c r="D93" s="145" t="s">
        <v>136</v>
      </c>
      <c r="E93" s="146" t="s">
        <v>3</v>
      </c>
      <c r="F93" s="147" t="s">
        <v>1148</v>
      </c>
      <c r="H93" s="146" t="s">
        <v>3</v>
      </c>
      <c r="L93" s="144"/>
      <c r="M93" s="148"/>
      <c r="N93" s="149"/>
      <c r="O93" s="149"/>
      <c r="P93" s="149"/>
      <c r="Q93" s="149"/>
      <c r="R93" s="149"/>
      <c r="S93" s="149"/>
      <c r="T93" s="150"/>
      <c r="AT93" s="146" t="s">
        <v>136</v>
      </c>
      <c r="AU93" s="146" t="s">
        <v>77</v>
      </c>
      <c r="AV93" s="12" t="s">
        <v>75</v>
      </c>
      <c r="AW93" s="12" t="s">
        <v>30</v>
      </c>
      <c r="AX93" s="12" t="s">
        <v>70</v>
      </c>
      <c r="AY93" s="146" t="s">
        <v>130</v>
      </c>
    </row>
    <row r="94" spans="1:65" s="13" customFormat="1">
      <c r="B94" s="151"/>
      <c r="D94" s="145" t="s">
        <v>136</v>
      </c>
      <c r="E94" s="152" t="s">
        <v>3</v>
      </c>
      <c r="F94" s="153" t="s">
        <v>243</v>
      </c>
      <c r="H94" s="154">
        <v>4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136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130</v>
      </c>
    </row>
    <row r="95" spans="1:65" s="14" customFormat="1">
      <c r="B95" s="158"/>
      <c r="D95" s="145" t="s">
        <v>136</v>
      </c>
      <c r="E95" s="159" t="s">
        <v>3</v>
      </c>
      <c r="F95" s="160" t="s">
        <v>138</v>
      </c>
      <c r="H95" s="161">
        <v>4</v>
      </c>
      <c r="L95" s="158"/>
      <c r="M95" s="162"/>
      <c r="N95" s="163"/>
      <c r="O95" s="163"/>
      <c r="P95" s="163"/>
      <c r="Q95" s="163"/>
      <c r="R95" s="163"/>
      <c r="S95" s="163"/>
      <c r="T95" s="164"/>
      <c r="AT95" s="159" t="s">
        <v>136</v>
      </c>
      <c r="AU95" s="159" t="s">
        <v>77</v>
      </c>
      <c r="AV95" s="14" t="s">
        <v>135</v>
      </c>
      <c r="AW95" s="14" t="s">
        <v>30</v>
      </c>
      <c r="AX95" s="14" t="s">
        <v>75</v>
      </c>
      <c r="AY95" s="159" t="s">
        <v>130</v>
      </c>
    </row>
    <row r="96" spans="1:65" s="2" customFormat="1" ht="16.5" customHeight="1">
      <c r="A96" s="30"/>
      <c r="B96" s="131"/>
      <c r="C96" s="168" t="s">
        <v>77</v>
      </c>
      <c r="D96" s="168" t="s">
        <v>223</v>
      </c>
      <c r="E96" s="169" t="s">
        <v>1149</v>
      </c>
      <c r="F96" s="170" t="s">
        <v>1150</v>
      </c>
      <c r="G96" s="171" t="s">
        <v>189</v>
      </c>
      <c r="H96" s="172">
        <v>4</v>
      </c>
      <c r="I96" s="173"/>
      <c r="J96" s="173">
        <f>ROUND(I96*H96,2)</f>
        <v>0</v>
      </c>
      <c r="K96" s="170" t="s">
        <v>190</v>
      </c>
      <c r="L96" s="174"/>
      <c r="M96" s="175" t="s">
        <v>3</v>
      </c>
      <c r="N96" s="176" t="s">
        <v>41</v>
      </c>
      <c r="O96" s="140">
        <v>0</v>
      </c>
      <c r="P96" s="140">
        <f>O96*H96</f>
        <v>0</v>
      </c>
      <c r="Q96" s="140">
        <v>0.01</v>
      </c>
      <c r="R96" s="140">
        <f>Q96*H96</f>
        <v>0.04</v>
      </c>
      <c r="S96" s="140">
        <v>0</v>
      </c>
      <c r="T96" s="141">
        <f>S96*H96</f>
        <v>0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R96" s="142" t="s">
        <v>151</v>
      </c>
      <c r="AT96" s="142" t="s">
        <v>223</v>
      </c>
      <c r="AU96" s="142" t="s">
        <v>77</v>
      </c>
      <c r="AY96" s="18" t="s">
        <v>130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135</v>
      </c>
      <c r="BM96" s="142" t="s">
        <v>1151</v>
      </c>
    </row>
    <row r="97" spans="1:65" s="2" customFormat="1" ht="16.5" customHeight="1">
      <c r="A97" s="30"/>
      <c r="B97" s="131"/>
      <c r="C97" s="132" t="s">
        <v>141</v>
      </c>
      <c r="D97" s="132" t="s">
        <v>132</v>
      </c>
      <c r="E97" s="133" t="s">
        <v>1152</v>
      </c>
      <c r="F97" s="134" t="s">
        <v>1153</v>
      </c>
      <c r="G97" s="135" t="s">
        <v>189</v>
      </c>
      <c r="H97" s="136">
        <v>8</v>
      </c>
      <c r="I97" s="137"/>
      <c r="J97" s="137">
        <f>ROUND(I97*H97,2)</f>
        <v>0</v>
      </c>
      <c r="K97" s="134" t="s">
        <v>134</v>
      </c>
      <c r="L97" s="31"/>
      <c r="M97" s="138" t="s">
        <v>3</v>
      </c>
      <c r="N97" s="139" t="s">
        <v>41</v>
      </c>
      <c r="O97" s="140">
        <v>0.85</v>
      </c>
      <c r="P97" s="140">
        <f>O97*H97</f>
        <v>6.8</v>
      </c>
      <c r="Q97" s="140">
        <v>1E-3</v>
      </c>
      <c r="R97" s="140">
        <f>Q97*H97</f>
        <v>8.0000000000000002E-3</v>
      </c>
      <c r="S97" s="140">
        <v>0</v>
      </c>
      <c r="T97" s="141">
        <f>S97*H97</f>
        <v>0</v>
      </c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R97" s="142" t="s">
        <v>135</v>
      </c>
      <c r="AT97" s="142" t="s">
        <v>132</v>
      </c>
      <c r="AU97" s="142" t="s">
        <v>77</v>
      </c>
      <c r="AY97" s="18" t="s">
        <v>130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8" t="s">
        <v>75</v>
      </c>
      <c r="BK97" s="143">
        <f>ROUND(I97*H97,2)</f>
        <v>0</v>
      </c>
      <c r="BL97" s="18" t="s">
        <v>135</v>
      </c>
      <c r="BM97" s="142" t="s">
        <v>1154</v>
      </c>
    </row>
    <row r="98" spans="1:65" s="12" customFormat="1">
      <c r="B98" s="144"/>
      <c r="D98" s="145" t="s">
        <v>136</v>
      </c>
      <c r="E98" s="146" t="s">
        <v>3</v>
      </c>
      <c r="F98" s="147" t="s">
        <v>1147</v>
      </c>
      <c r="H98" s="146" t="s">
        <v>3</v>
      </c>
      <c r="L98" s="144"/>
      <c r="M98" s="148"/>
      <c r="N98" s="149"/>
      <c r="O98" s="149"/>
      <c r="P98" s="149"/>
      <c r="Q98" s="149"/>
      <c r="R98" s="149"/>
      <c r="S98" s="149"/>
      <c r="T98" s="150"/>
      <c r="AT98" s="146" t="s">
        <v>136</v>
      </c>
      <c r="AU98" s="146" t="s">
        <v>77</v>
      </c>
      <c r="AV98" s="12" t="s">
        <v>75</v>
      </c>
      <c r="AW98" s="12" t="s">
        <v>30</v>
      </c>
      <c r="AX98" s="12" t="s">
        <v>70</v>
      </c>
      <c r="AY98" s="146" t="s">
        <v>130</v>
      </c>
    </row>
    <row r="99" spans="1:65" s="12" customFormat="1">
      <c r="B99" s="144"/>
      <c r="D99" s="145" t="s">
        <v>136</v>
      </c>
      <c r="E99" s="146" t="s">
        <v>3</v>
      </c>
      <c r="F99" s="147" t="s">
        <v>1148</v>
      </c>
      <c r="H99" s="146" t="s">
        <v>3</v>
      </c>
      <c r="L99" s="144"/>
      <c r="M99" s="148"/>
      <c r="N99" s="149"/>
      <c r="O99" s="149"/>
      <c r="P99" s="149"/>
      <c r="Q99" s="149"/>
      <c r="R99" s="149"/>
      <c r="S99" s="149"/>
      <c r="T99" s="150"/>
      <c r="AT99" s="146" t="s">
        <v>136</v>
      </c>
      <c r="AU99" s="146" t="s">
        <v>77</v>
      </c>
      <c r="AV99" s="12" t="s">
        <v>75</v>
      </c>
      <c r="AW99" s="12" t="s">
        <v>30</v>
      </c>
      <c r="AX99" s="12" t="s">
        <v>70</v>
      </c>
      <c r="AY99" s="146" t="s">
        <v>130</v>
      </c>
    </row>
    <row r="100" spans="1:65" s="13" customFormat="1">
      <c r="B100" s="151"/>
      <c r="D100" s="145" t="s">
        <v>136</v>
      </c>
      <c r="E100" s="152" t="s">
        <v>3</v>
      </c>
      <c r="F100" s="153" t="s">
        <v>1155</v>
      </c>
      <c r="H100" s="154">
        <v>8</v>
      </c>
      <c r="L100" s="151"/>
      <c r="M100" s="155"/>
      <c r="N100" s="156"/>
      <c r="O100" s="156"/>
      <c r="P100" s="156"/>
      <c r="Q100" s="156"/>
      <c r="R100" s="156"/>
      <c r="S100" s="156"/>
      <c r="T100" s="157"/>
      <c r="AT100" s="152" t="s">
        <v>136</v>
      </c>
      <c r="AU100" s="152" t="s">
        <v>77</v>
      </c>
      <c r="AV100" s="13" t="s">
        <v>77</v>
      </c>
      <c r="AW100" s="13" t="s">
        <v>30</v>
      </c>
      <c r="AX100" s="13" t="s">
        <v>70</v>
      </c>
      <c r="AY100" s="152" t="s">
        <v>130</v>
      </c>
    </row>
    <row r="101" spans="1:65" s="14" customFormat="1">
      <c r="B101" s="158"/>
      <c r="D101" s="145" t="s">
        <v>136</v>
      </c>
      <c r="E101" s="159" t="s">
        <v>3</v>
      </c>
      <c r="F101" s="160" t="s">
        <v>138</v>
      </c>
      <c r="H101" s="161">
        <v>8</v>
      </c>
      <c r="L101" s="158"/>
      <c r="M101" s="162"/>
      <c r="N101" s="163"/>
      <c r="O101" s="163"/>
      <c r="P101" s="163"/>
      <c r="Q101" s="163"/>
      <c r="R101" s="163"/>
      <c r="S101" s="163"/>
      <c r="T101" s="164"/>
      <c r="AT101" s="159" t="s">
        <v>136</v>
      </c>
      <c r="AU101" s="159" t="s">
        <v>77</v>
      </c>
      <c r="AV101" s="14" t="s">
        <v>135</v>
      </c>
      <c r="AW101" s="14" t="s">
        <v>30</v>
      </c>
      <c r="AX101" s="14" t="s">
        <v>75</v>
      </c>
      <c r="AY101" s="159" t="s">
        <v>130</v>
      </c>
    </row>
    <row r="102" spans="1:65" s="2" customFormat="1" ht="24">
      <c r="A102" s="30"/>
      <c r="B102" s="131"/>
      <c r="C102" s="168" t="s">
        <v>135</v>
      </c>
      <c r="D102" s="168" t="s">
        <v>223</v>
      </c>
      <c r="E102" s="169" t="s">
        <v>1156</v>
      </c>
      <c r="F102" s="170" t="s">
        <v>1157</v>
      </c>
      <c r="G102" s="171" t="s">
        <v>189</v>
      </c>
      <c r="H102" s="172">
        <v>8</v>
      </c>
      <c r="I102" s="173"/>
      <c r="J102" s="173">
        <f>ROUND(I102*H102,2)</f>
        <v>0</v>
      </c>
      <c r="K102" s="170" t="s">
        <v>190</v>
      </c>
      <c r="L102" s="174"/>
      <c r="M102" s="175" t="s">
        <v>3</v>
      </c>
      <c r="N102" s="176" t="s">
        <v>41</v>
      </c>
      <c r="O102" s="140">
        <v>0</v>
      </c>
      <c r="P102" s="140">
        <f>O102*H102</f>
        <v>0</v>
      </c>
      <c r="Q102" s="140">
        <v>2.1999999999999999E-2</v>
      </c>
      <c r="R102" s="140">
        <f>Q102*H102</f>
        <v>0.17599999999999999</v>
      </c>
      <c r="S102" s="140">
        <v>0</v>
      </c>
      <c r="T102" s="141">
        <f>S102*H102</f>
        <v>0</v>
      </c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R102" s="142" t="s">
        <v>151</v>
      </c>
      <c r="AT102" s="142" t="s">
        <v>223</v>
      </c>
      <c r="AU102" s="142" t="s">
        <v>77</v>
      </c>
      <c r="AY102" s="18" t="s">
        <v>130</v>
      </c>
      <c r="BE102" s="143">
        <f>IF(N102="základní",J102,0)</f>
        <v>0</v>
      </c>
      <c r="BF102" s="143">
        <f>IF(N102="snížená",J102,0)</f>
        <v>0</v>
      </c>
      <c r="BG102" s="143">
        <f>IF(N102="zákl. přenesená",J102,0)</f>
        <v>0</v>
      </c>
      <c r="BH102" s="143">
        <f>IF(N102="sníž. přenesená",J102,0)</f>
        <v>0</v>
      </c>
      <c r="BI102" s="143">
        <f>IF(N102="nulová",J102,0)</f>
        <v>0</v>
      </c>
      <c r="BJ102" s="18" t="s">
        <v>75</v>
      </c>
      <c r="BK102" s="143">
        <f>ROUND(I102*H102,2)</f>
        <v>0</v>
      </c>
      <c r="BL102" s="18" t="s">
        <v>135</v>
      </c>
      <c r="BM102" s="142" t="s">
        <v>1158</v>
      </c>
    </row>
    <row r="103" spans="1:65" s="11" customFormat="1" ht="22.9" customHeight="1">
      <c r="B103" s="119"/>
      <c r="D103" s="120" t="s">
        <v>69</v>
      </c>
      <c r="E103" s="129" t="s">
        <v>238</v>
      </c>
      <c r="F103" s="129" t="s">
        <v>239</v>
      </c>
      <c r="J103" s="130">
        <f>BK103</f>
        <v>0</v>
      </c>
      <c r="L103" s="119"/>
      <c r="M103" s="123"/>
      <c r="N103" s="124"/>
      <c r="O103" s="124"/>
      <c r="P103" s="125">
        <f>SUM(P104:P105)</f>
        <v>1.0986799999999999</v>
      </c>
      <c r="Q103" s="124"/>
      <c r="R103" s="125">
        <f>SUM(R104:R105)</f>
        <v>0</v>
      </c>
      <c r="S103" s="124"/>
      <c r="T103" s="126">
        <f>SUM(T104:T105)</f>
        <v>0</v>
      </c>
      <c r="AR103" s="120" t="s">
        <v>75</v>
      </c>
      <c r="AT103" s="127" t="s">
        <v>69</v>
      </c>
      <c r="AU103" s="127" t="s">
        <v>75</v>
      </c>
      <c r="AY103" s="120" t="s">
        <v>130</v>
      </c>
      <c r="BK103" s="128">
        <f>SUM(BK104:BK105)</f>
        <v>0</v>
      </c>
    </row>
    <row r="104" spans="1:65" s="2" customFormat="1" ht="24">
      <c r="A104" s="30"/>
      <c r="B104" s="131"/>
      <c r="C104" s="132" t="s">
        <v>144</v>
      </c>
      <c r="D104" s="132" t="s">
        <v>132</v>
      </c>
      <c r="E104" s="133" t="s">
        <v>1138</v>
      </c>
      <c r="F104" s="134" t="s">
        <v>1139</v>
      </c>
      <c r="G104" s="135" t="s">
        <v>183</v>
      </c>
      <c r="H104" s="136">
        <v>0.22700000000000001</v>
      </c>
      <c r="I104" s="137"/>
      <c r="J104" s="137">
        <f>ROUND(I104*H104,2)</f>
        <v>0</v>
      </c>
      <c r="K104" s="134" t="s">
        <v>134</v>
      </c>
      <c r="L104" s="31"/>
      <c r="M104" s="138" t="s">
        <v>3</v>
      </c>
      <c r="N104" s="139" t="s">
        <v>41</v>
      </c>
      <c r="O104" s="140">
        <v>3.53</v>
      </c>
      <c r="P104" s="140">
        <f>O104*H104</f>
        <v>0.80130999999999997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R104" s="142" t="s">
        <v>135</v>
      </c>
      <c r="AT104" s="142" t="s">
        <v>132</v>
      </c>
      <c r="AU104" s="142" t="s">
        <v>77</v>
      </c>
      <c r="AY104" s="18" t="s">
        <v>130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8" t="s">
        <v>75</v>
      </c>
      <c r="BK104" s="143">
        <f>ROUND(I104*H104,2)</f>
        <v>0</v>
      </c>
      <c r="BL104" s="18" t="s">
        <v>135</v>
      </c>
      <c r="BM104" s="142" t="s">
        <v>1159</v>
      </c>
    </row>
    <row r="105" spans="1:65" s="2" customFormat="1" ht="33" customHeight="1">
      <c r="A105" s="30"/>
      <c r="B105" s="131"/>
      <c r="C105" s="132" t="s">
        <v>147</v>
      </c>
      <c r="D105" s="132" t="s">
        <v>132</v>
      </c>
      <c r="E105" s="133" t="s">
        <v>1140</v>
      </c>
      <c r="F105" s="134" t="s">
        <v>1141</v>
      </c>
      <c r="G105" s="135" t="s">
        <v>183</v>
      </c>
      <c r="H105" s="136">
        <v>0.22700000000000001</v>
      </c>
      <c r="I105" s="137"/>
      <c r="J105" s="137">
        <f>ROUND(I105*H105,2)</f>
        <v>0</v>
      </c>
      <c r="K105" s="134" t="s">
        <v>134</v>
      </c>
      <c r="L105" s="31"/>
      <c r="M105" s="177" t="s">
        <v>3</v>
      </c>
      <c r="N105" s="178" t="s">
        <v>41</v>
      </c>
      <c r="O105" s="179">
        <v>1.31</v>
      </c>
      <c r="P105" s="179">
        <f>O105*H105</f>
        <v>0.29737000000000002</v>
      </c>
      <c r="Q105" s="179">
        <v>0</v>
      </c>
      <c r="R105" s="179">
        <f>Q105*H105</f>
        <v>0</v>
      </c>
      <c r="S105" s="179">
        <v>0</v>
      </c>
      <c r="T105" s="180">
        <f>S105*H105</f>
        <v>0</v>
      </c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R105" s="142" t="s">
        <v>135</v>
      </c>
      <c r="AT105" s="142" t="s">
        <v>132</v>
      </c>
      <c r="AU105" s="142" t="s">
        <v>77</v>
      </c>
      <c r="AY105" s="18" t="s">
        <v>130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8" t="s">
        <v>75</v>
      </c>
      <c r="BK105" s="143">
        <f>ROUND(I105*H105,2)</f>
        <v>0</v>
      </c>
      <c r="BL105" s="18" t="s">
        <v>135</v>
      </c>
      <c r="BM105" s="142" t="s">
        <v>1160</v>
      </c>
    </row>
    <row r="106" spans="1:65" s="2" customFormat="1" ht="6.95" customHeight="1">
      <c r="A106" s="30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31"/>
      <c r="M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</sheetData>
  <autoFilter ref="C87:K105" xr:uid="{00000000-0009-0000-0000-000006000000}"/>
  <mergeCells count="12">
    <mergeCell ref="E80:H80"/>
    <mergeCell ref="L2:V2"/>
    <mergeCell ref="E50:H50"/>
    <mergeCell ref="E52:H52"/>
    <mergeCell ref="E54:H54"/>
    <mergeCell ref="E76:H76"/>
    <mergeCell ref="E78:H78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SO 702 - Městský mobiliář&amp;CStrana &amp;P z &amp;N&amp;RPoložkový soupis prací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M107"/>
  <sheetViews>
    <sheetView topLeftCell="A76" workbookViewId="0">
      <selection activeCell="I90" sqref="I90:I104"/>
    </sheetView>
  </sheetViews>
  <sheetFormatPr defaultRowHeight="11.25"/>
  <cols>
    <col min="1" max="1" width="8.33203125" style="361" customWidth="1"/>
    <col min="2" max="2" width="1.1640625" style="361" customWidth="1"/>
    <col min="3" max="3" width="4.1640625" style="361" customWidth="1"/>
    <col min="4" max="4" width="4.33203125" style="361" customWidth="1"/>
    <col min="5" max="5" width="17.1640625" style="361" customWidth="1"/>
    <col min="6" max="6" width="100.83203125" style="361" customWidth="1"/>
    <col min="7" max="7" width="7.5" style="361" customWidth="1"/>
    <col min="8" max="8" width="14" style="361" customWidth="1"/>
    <col min="9" max="9" width="15.83203125" style="361" customWidth="1"/>
    <col min="10" max="11" width="22.33203125" style="361" customWidth="1"/>
    <col min="12" max="12" width="9.33203125" style="361" customWidth="1"/>
    <col min="13" max="13" width="10.83203125" style="361" hidden="1" customWidth="1"/>
    <col min="14" max="14" width="9.33203125" style="361"/>
    <col min="15" max="20" width="14.1640625" style="361" hidden="1" customWidth="1"/>
    <col min="21" max="21" width="16.33203125" style="361" hidden="1" customWidth="1"/>
    <col min="22" max="22" width="12.33203125" style="361" customWidth="1"/>
    <col min="23" max="23" width="16.33203125" style="361" customWidth="1"/>
    <col min="24" max="24" width="12.33203125" style="361" customWidth="1"/>
    <col min="25" max="25" width="15" style="361" customWidth="1"/>
    <col min="26" max="26" width="11" style="361" customWidth="1"/>
    <col min="27" max="27" width="15" style="361" customWidth="1"/>
    <col min="28" max="28" width="16.33203125" style="361" customWidth="1"/>
    <col min="29" max="29" width="11" style="361" customWidth="1"/>
    <col min="30" max="30" width="15" style="361" customWidth="1"/>
    <col min="31" max="31" width="16.33203125" style="361" customWidth="1"/>
    <col min="32" max="16384" width="9.33203125" style="361"/>
  </cols>
  <sheetData>
    <row r="1" spans="1:46">
      <c r="A1" s="82"/>
    </row>
    <row r="2" spans="1:46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86</v>
      </c>
    </row>
    <row r="3" spans="1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ht="6.95" customHeight="1">
      <c r="B5" s="21"/>
      <c r="L5" s="21"/>
    </row>
    <row r="6" spans="1:46" ht="12" customHeight="1">
      <c r="B6" s="21"/>
      <c r="D6" s="366" t="s">
        <v>15</v>
      </c>
      <c r="L6" s="21"/>
    </row>
    <row r="7" spans="1:46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ht="12" customHeight="1">
      <c r="B8" s="21"/>
      <c r="D8" s="366" t="s">
        <v>104</v>
      </c>
      <c r="L8" s="21"/>
    </row>
    <row r="9" spans="1:46" s="2" customFormat="1" ht="16.5" customHeight="1">
      <c r="A9" s="365"/>
      <c r="B9" s="31"/>
      <c r="C9" s="365"/>
      <c r="D9" s="365"/>
      <c r="E9" s="407" t="s">
        <v>105</v>
      </c>
      <c r="F9" s="406"/>
      <c r="G9" s="406"/>
      <c r="H9" s="406"/>
      <c r="I9" s="365"/>
      <c r="J9" s="365"/>
      <c r="K9" s="365"/>
      <c r="L9" s="84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</row>
    <row r="10" spans="1:46" s="2" customFormat="1" ht="12" customHeight="1">
      <c r="A10" s="365"/>
      <c r="B10" s="31"/>
      <c r="C10" s="365"/>
      <c r="D10" s="366" t="s">
        <v>106</v>
      </c>
      <c r="E10" s="365"/>
      <c r="F10" s="365"/>
      <c r="G10" s="365"/>
      <c r="H10" s="365"/>
      <c r="I10" s="365"/>
      <c r="J10" s="365"/>
      <c r="K10" s="365"/>
      <c r="L10" s="84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</row>
    <row r="11" spans="1:46" s="2" customFormat="1" ht="16.5" customHeight="1">
      <c r="A11" s="365"/>
      <c r="B11" s="31"/>
      <c r="C11" s="365"/>
      <c r="D11" s="365"/>
      <c r="E11" s="393" t="s">
        <v>468</v>
      </c>
      <c r="F11" s="406"/>
      <c r="G11" s="406"/>
      <c r="H11" s="406"/>
      <c r="I11" s="365"/>
      <c r="J11" s="365"/>
      <c r="K11" s="365"/>
      <c r="L11" s="84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</row>
    <row r="12" spans="1:46" s="2" customFormat="1">
      <c r="A12" s="365"/>
      <c r="B12" s="31"/>
      <c r="C12" s="365"/>
      <c r="D12" s="365"/>
      <c r="E12" s="365"/>
      <c r="F12" s="365"/>
      <c r="G12" s="365"/>
      <c r="H12" s="365"/>
      <c r="I12" s="365"/>
      <c r="J12" s="365"/>
      <c r="K12" s="365"/>
      <c r="L12" s="84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</row>
    <row r="13" spans="1:46" s="2" customFormat="1" ht="12" customHeight="1">
      <c r="A13" s="365"/>
      <c r="B13" s="31"/>
      <c r="C13" s="365"/>
      <c r="D13" s="366" t="s">
        <v>17</v>
      </c>
      <c r="E13" s="365"/>
      <c r="F13" s="363" t="s">
        <v>3</v>
      </c>
      <c r="G13" s="365"/>
      <c r="H13" s="365"/>
      <c r="I13" s="366" t="s">
        <v>18</v>
      </c>
      <c r="J13" s="363" t="s">
        <v>3</v>
      </c>
      <c r="K13" s="365"/>
      <c r="L13" s="84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</row>
    <row r="14" spans="1:46" s="2" customFormat="1" ht="12" customHeight="1">
      <c r="A14" s="365"/>
      <c r="B14" s="31"/>
      <c r="C14" s="365"/>
      <c r="D14" s="366" t="s">
        <v>19</v>
      </c>
      <c r="E14" s="365"/>
      <c r="F14" s="363" t="s">
        <v>20</v>
      </c>
      <c r="G14" s="365"/>
      <c r="H14" s="365"/>
      <c r="I14" s="366" t="s">
        <v>21</v>
      </c>
      <c r="J14" s="362">
        <f>'Rekapitulace stavby'!AN8</f>
        <v>45814</v>
      </c>
      <c r="K14" s="365"/>
      <c r="L14" s="84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</row>
    <row r="15" spans="1:46" s="2" customFormat="1" ht="10.9" customHeight="1">
      <c r="A15" s="365"/>
      <c r="B15" s="31"/>
      <c r="C15" s="365"/>
      <c r="D15" s="365"/>
      <c r="E15" s="365"/>
      <c r="F15" s="365"/>
      <c r="G15" s="365"/>
      <c r="H15" s="365"/>
      <c r="I15" s="365"/>
      <c r="J15" s="365"/>
      <c r="K15" s="365"/>
      <c r="L15" s="84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</row>
    <row r="16" spans="1:46" s="2" customFormat="1" ht="12" customHeight="1">
      <c r="A16" s="365"/>
      <c r="B16" s="31"/>
      <c r="C16" s="365"/>
      <c r="D16" s="366" t="s">
        <v>22</v>
      </c>
      <c r="E16" s="365"/>
      <c r="F16" s="365"/>
      <c r="G16" s="365"/>
      <c r="H16" s="365"/>
      <c r="I16" s="366" t="s">
        <v>23</v>
      </c>
      <c r="J16" s="363" t="s">
        <v>3</v>
      </c>
      <c r="K16" s="365"/>
      <c r="L16" s="84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  <c r="AE16" s="365"/>
    </row>
    <row r="17" spans="1:31" s="2" customFormat="1" ht="12.75">
      <c r="A17" s="365"/>
      <c r="B17" s="31"/>
      <c r="C17" s="365"/>
      <c r="D17" s="365"/>
      <c r="E17" s="363" t="s">
        <v>24</v>
      </c>
      <c r="F17" s="365"/>
      <c r="G17" s="365"/>
      <c r="H17" s="365"/>
      <c r="I17" s="366" t="s">
        <v>25</v>
      </c>
      <c r="J17" s="363" t="s">
        <v>3</v>
      </c>
      <c r="K17" s="365"/>
      <c r="L17" s="84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</row>
    <row r="18" spans="1:31" s="2" customFormat="1">
      <c r="A18" s="365"/>
      <c r="B18" s="31"/>
      <c r="C18" s="365"/>
      <c r="D18" s="365"/>
      <c r="E18" s="365"/>
      <c r="F18" s="365"/>
      <c r="G18" s="365"/>
      <c r="H18" s="365"/>
      <c r="I18" s="365"/>
      <c r="J18" s="365"/>
      <c r="K18" s="365"/>
      <c r="L18" s="84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</row>
    <row r="19" spans="1:31" s="2" customFormat="1" ht="12.75">
      <c r="A19" s="365"/>
      <c r="B19" s="31"/>
      <c r="C19" s="365"/>
      <c r="D19" s="366" t="s">
        <v>26</v>
      </c>
      <c r="E19" s="365"/>
      <c r="F19" s="365"/>
      <c r="G19" s="365"/>
      <c r="H19" s="365"/>
      <c r="I19" s="366" t="s">
        <v>23</v>
      </c>
      <c r="J19" s="363" t="str">
        <f>'Rekapitulace stavby'!AN13</f>
        <v/>
      </c>
      <c r="K19" s="365"/>
      <c r="L19" s="84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</row>
    <row r="20" spans="1:31" s="2" customFormat="1" ht="12.75">
      <c r="A20" s="365"/>
      <c r="B20" s="31"/>
      <c r="C20" s="365"/>
      <c r="D20" s="365"/>
      <c r="E20" s="379" t="str">
        <f>'Rekapitulace stavby'!E14</f>
        <v xml:space="preserve"> </v>
      </c>
      <c r="F20" s="379"/>
      <c r="G20" s="379"/>
      <c r="H20" s="379"/>
      <c r="I20" s="366" t="s">
        <v>25</v>
      </c>
      <c r="J20" s="363" t="str">
        <f>'Rekapitulace stavby'!AN14</f>
        <v/>
      </c>
      <c r="K20" s="365"/>
      <c r="L20" s="84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365"/>
    </row>
    <row r="21" spans="1:31" s="2" customFormat="1">
      <c r="A21" s="365"/>
      <c r="B21" s="31"/>
      <c r="C21" s="365"/>
      <c r="D21" s="365"/>
      <c r="E21" s="365"/>
      <c r="F21" s="365"/>
      <c r="G21" s="365"/>
      <c r="H21" s="365"/>
      <c r="I21" s="365"/>
      <c r="J21" s="365"/>
      <c r="K21" s="365"/>
      <c r="L21" s="84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65"/>
      <c r="AD21" s="365"/>
      <c r="AE21" s="365"/>
    </row>
    <row r="22" spans="1:31" s="2" customFormat="1" ht="12.75">
      <c r="A22" s="365"/>
      <c r="B22" s="31"/>
      <c r="C22" s="365"/>
      <c r="D22" s="366" t="s">
        <v>28</v>
      </c>
      <c r="E22" s="365"/>
      <c r="F22" s="365"/>
      <c r="G22" s="365"/>
      <c r="H22" s="365"/>
      <c r="I22" s="366" t="s">
        <v>23</v>
      </c>
      <c r="J22" s="363" t="s">
        <v>3</v>
      </c>
      <c r="K22" s="365"/>
      <c r="L22" s="84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D22" s="365"/>
      <c r="AE22" s="365"/>
    </row>
    <row r="23" spans="1:31" s="2" customFormat="1" ht="12.75">
      <c r="A23" s="365"/>
      <c r="B23" s="31"/>
      <c r="C23" s="365"/>
      <c r="D23" s="365"/>
      <c r="E23" s="363" t="s">
        <v>29</v>
      </c>
      <c r="F23" s="365"/>
      <c r="G23" s="365"/>
      <c r="H23" s="365"/>
      <c r="I23" s="366" t="s">
        <v>25</v>
      </c>
      <c r="J23" s="363" t="s">
        <v>3</v>
      </c>
      <c r="K23" s="365"/>
      <c r="L23" s="84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</row>
    <row r="24" spans="1:31" s="2" customFormat="1">
      <c r="A24" s="365"/>
      <c r="B24" s="31"/>
      <c r="C24" s="365"/>
      <c r="D24" s="365"/>
      <c r="E24" s="365"/>
      <c r="F24" s="365"/>
      <c r="G24" s="365"/>
      <c r="H24" s="365"/>
      <c r="I24" s="365"/>
      <c r="J24" s="365"/>
      <c r="K24" s="365"/>
      <c r="L24" s="84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</row>
    <row r="25" spans="1:31" s="2" customFormat="1" ht="12.75">
      <c r="A25" s="365"/>
      <c r="B25" s="31"/>
      <c r="C25" s="365"/>
      <c r="D25" s="366" t="s">
        <v>31</v>
      </c>
      <c r="E25" s="365"/>
      <c r="F25" s="365"/>
      <c r="G25" s="365"/>
      <c r="H25" s="365"/>
      <c r="I25" s="366" t="s">
        <v>23</v>
      </c>
      <c r="J25" s="363" t="s">
        <v>32</v>
      </c>
      <c r="K25" s="365"/>
      <c r="L25" s="84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</row>
    <row r="26" spans="1:31" s="2" customFormat="1" ht="12.75">
      <c r="A26" s="365"/>
      <c r="B26" s="31"/>
      <c r="C26" s="365"/>
      <c r="D26" s="365"/>
      <c r="E26" s="363" t="s">
        <v>33</v>
      </c>
      <c r="F26" s="365"/>
      <c r="G26" s="365"/>
      <c r="H26" s="365"/>
      <c r="I26" s="366" t="s">
        <v>25</v>
      </c>
      <c r="J26" s="363" t="s">
        <v>3</v>
      </c>
      <c r="K26" s="365"/>
      <c r="L26" s="84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</row>
    <row r="27" spans="1:31" s="2" customFormat="1">
      <c r="A27" s="365"/>
      <c r="B27" s="31"/>
      <c r="C27" s="365"/>
      <c r="D27" s="365"/>
      <c r="E27" s="365"/>
      <c r="F27" s="365"/>
      <c r="G27" s="365"/>
      <c r="H27" s="365"/>
      <c r="I27" s="365"/>
      <c r="J27" s="365"/>
      <c r="K27" s="365"/>
      <c r="L27" s="84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</row>
    <row r="28" spans="1:31" s="2" customFormat="1" ht="12.75">
      <c r="A28" s="365"/>
      <c r="B28" s="31"/>
      <c r="C28" s="365"/>
      <c r="D28" s="366" t="s">
        <v>34</v>
      </c>
      <c r="E28" s="365"/>
      <c r="F28" s="365"/>
      <c r="G28" s="365"/>
      <c r="H28" s="365"/>
      <c r="I28" s="365"/>
      <c r="J28" s="365"/>
      <c r="K28" s="365"/>
      <c r="L28" s="84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</row>
    <row r="29" spans="1:31" s="7" customFormat="1" ht="12.75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>
      <c r="A30" s="365"/>
      <c r="B30" s="31"/>
      <c r="C30" s="365"/>
      <c r="D30" s="365"/>
      <c r="E30" s="365"/>
      <c r="F30" s="365"/>
      <c r="G30" s="365"/>
      <c r="H30" s="365"/>
      <c r="I30" s="365"/>
      <c r="J30" s="365"/>
      <c r="K30" s="365"/>
      <c r="L30" s="84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</row>
    <row r="31" spans="1:31" s="2" customFormat="1">
      <c r="A31" s="365"/>
      <c r="B31" s="31"/>
      <c r="C31" s="365"/>
      <c r="D31" s="59"/>
      <c r="E31" s="59"/>
      <c r="F31" s="59"/>
      <c r="G31" s="59"/>
      <c r="H31" s="59"/>
      <c r="I31" s="59"/>
      <c r="J31" s="59"/>
      <c r="K31" s="59"/>
      <c r="L31" s="84"/>
      <c r="S31" s="365"/>
      <c r="T31" s="365"/>
      <c r="U31" s="365"/>
      <c r="V31" s="365"/>
      <c r="W31" s="365"/>
      <c r="X31" s="365"/>
      <c r="Y31" s="365"/>
      <c r="Z31" s="365"/>
      <c r="AA31" s="365"/>
      <c r="AB31" s="365"/>
      <c r="AC31" s="365"/>
      <c r="AD31" s="365"/>
      <c r="AE31" s="365"/>
    </row>
    <row r="32" spans="1:31" s="2" customFormat="1" ht="15.75">
      <c r="A32" s="365"/>
      <c r="B32" s="31"/>
      <c r="C32" s="365"/>
      <c r="D32" s="88" t="s">
        <v>36</v>
      </c>
      <c r="E32" s="365"/>
      <c r="F32" s="365"/>
      <c r="G32" s="365"/>
      <c r="H32" s="365"/>
      <c r="I32" s="365"/>
      <c r="J32" s="360">
        <f>ROUND(J87, 2)</f>
        <v>0</v>
      </c>
      <c r="K32" s="365"/>
      <c r="L32" s="84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</row>
    <row r="33" spans="1:31" s="2" customFormat="1">
      <c r="A33" s="365"/>
      <c r="B33" s="31"/>
      <c r="C33" s="365"/>
      <c r="D33" s="59"/>
      <c r="E33" s="59"/>
      <c r="F33" s="59"/>
      <c r="G33" s="59"/>
      <c r="H33" s="59"/>
      <c r="I33" s="59"/>
      <c r="J33" s="59"/>
      <c r="K33" s="59"/>
      <c r="L33" s="84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5"/>
      <c r="AE33" s="365"/>
    </row>
    <row r="34" spans="1:31" s="2" customFormat="1" ht="12.75">
      <c r="A34" s="365"/>
      <c r="B34" s="31"/>
      <c r="C34" s="365"/>
      <c r="D34" s="365"/>
      <c r="E34" s="365"/>
      <c r="F34" s="364" t="s">
        <v>38</v>
      </c>
      <c r="G34" s="365"/>
      <c r="H34" s="365"/>
      <c r="I34" s="364" t="s">
        <v>37</v>
      </c>
      <c r="J34" s="364" t="s">
        <v>39</v>
      </c>
      <c r="K34" s="365"/>
      <c r="L34" s="84"/>
      <c r="S34" s="365"/>
      <c r="T34" s="365"/>
      <c r="U34" s="365"/>
      <c r="V34" s="365"/>
      <c r="W34" s="365"/>
      <c r="X34" s="365"/>
      <c r="Y34" s="365"/>
      <c r="Z34" s="365"/>
      <c r="AA34" s="365"/>
      <c r="AB34" s="365"/>
      <c r="AC34" s="365"/>
      <c r="AD34" s="365"/>
      <c r="AE34" s="365"/>
    </row>
    <row r="35" spans="1:31" s="2" customFormat="1" ht="12.75">
      <c r="A35" s="365"/>
      <c r="B35" s="31"/>
      <c r="C35" s="365"/>
      <c r="D35" s="89" t="s">
        <v>40</v>
      </c>
      <c r="E35" s="366" t="s">
        <v>41</v>
      </c>
      <c r="F35" s="90">
        <f>ROUND((SUM(BE87:BE106)),  2)</f>
        <v>0</v>
      </c>
      <c r="G35" s="365"/>
      <c r="H35" s="365"/>
      <c r="I35" s="91">
        <v>0.21</v>
      </c>
      <c r="J35" s="90">
        <f>ROUND(((SUM(BE87:BE106))*I35),  2)</f>
        <v>0</v>
      </c>
      <c r="K35" s="365"/>
      <c r="L35" s="84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5"/>
      <c r="AE35" s="365"/>
    </row>
    <row r="36" spans="1:31" s="2" customFormat="1" ht="12.75">
      <c r="A36" s="365"/>
      <c r="B36" s="31"/>
      <c r="C36" s="365"/>
      <c r="D36" s="365"/>
      <c r="E36" s="366" t="s">
        <v>42</v>
      </c>
      <c r="F36" s="90">
        <f>ROUND((SUM(BF87:BF106)),  2)</f>
        <v>0</v>
      </c>
      <c r="G36" s="365"/>
      <c r="H36" s="365"/>
      <c r="I36" s="91">
        <v>0.15</v>
      </c>
      <c r="J36" s="90">
        <f>ROUND(((SUM(BF87:BF106))*I36),  2)</f>
        <v>0</v>
      </c>
      <c r="K36" s="365"/>
      <c r="L36" s="84"/>
      <c r="S36" s="365"/>
      <c r="T36" s="365"/>
      <c r="U36" s="365"/>
      <c r="V36" s="365"/>
      <c r="W36" s="365"/>
      <c r="X36" s="365"/>
      <c r="Y36" s="365"/>
      <c r="Z36" s="365"/>
      <c r="AA36" s="365"/>
      <c r="AB36" s="365"/>
      <c r="AC36" s="365"/>
      <c r="AD36" s="365"/>
      <c r="AE36" s="365"/>
    </row>
    <row r="37" spans="1:31" s="2" customFormat="1" ht="12.75">
      <c r="A37" s="365"/>
      <c r="B37" s="31"/>
      <c r="C37" s="365"/>
      <c r="D37" s="365"/>
      <c r="E37" s="366" t="s">
        <v>43</v>
      </c>
      <c r="F37" s="90">
        <f>ROUND((SUM(BG87:BG106)),  2)</f>
        <v>0</v>
      </c>
      <c r="G37" s="365"/>
      <c r="H37" s="365"/>
      <c r="I37" s="91">
        <v>0.21</v>
      </c>
      <c r="J37" s="90">
        <f>0</f>
        <v>0</v>
      </c>
      <c r="K37" s="365"/>
      <c r="L37" s="84"/>
      <c r="S37" s="365"/>
      <c r="T37" s="365"/>
      <c r="U37" s="365"/>
      <c r="V37" s="365"/>
      <c r="W37" s="365"/>
      <c r="X37" s="365"/>
      <c r="Y37" s="365"/>
      <c r="Z37" s="365"/>
      <c r="AA37" s="365"/>
      <c r="AB37" s="365"/>
      <c r="AC37" s="365"/>
      <c r="AD37" s="365"/>
      <c r="AE37" s="365"/>
    </row>
    <row r="38" spans="1:31" s="2" customFormat="1" ht="12.75">
      <c r="A38" s="365"/>
      <c r="B38" s="31"/>
      <c r="C38" s="365"/>
      <c r="D38" s="365"/>
      <c r="E38" s="366" t="s">
        <v>44</v>
      </c>
      <c r="F38" s="90">
        <f>ROUND((SUM(BH87:BH106)),  2)</f>
        <v>0</v>
      </c>
      <c r="G38" s="365"/>
      <c r="H38" s="365"/>
      <c r="I38" s="91">
        <v>0.15</v>
      </c>
      <c r="J38" s="90">
        <f>0</f>
        <v>0</v>
      </c>
      <c r="K38" s="365"/>
      <c r="L38" s="84"/>
      <c r="S38" s="365"/>
      <c r="T38" s="365"/>
      <c r="U38" s="365"/>
      <c r="V38" s="365"/>
      <c r="W38" s="365"/>
      <c r="X38" s="365"/>
      <c r="Y38" s="365"/>
      <c r="Z38" s="365"/>
      <c r="AA38" s="365"/>
      <c r="AB38" s="365"/>
      <c r="AC38" s="365"/>
      <c r="AD38" s="365"/>
      <c r="AE38" s="365"/>
    </row>
    <row r="39" spans="1:31" s="2" customFormat="1" ht="12.75">
      <c r="A39" s="365"/>
      <c r="B39" s="31"/>
      <c r="C39" s="365"/>
      <c r="D39" s="365"/>
      <c r="E39" s="366" t="s">
        <v>45</v>
      </c>
      <c r="F39" s="90">
        <f>ROUND((SUM(BI87:BI106)),  2)</f>
        <v>0</v>
      </c>
      <c r="G39" s="365"/>
      <c r="H39" s="365"/>
      <c r="I39" s="91">
        <v>0</v>
      </c>
      <c r="J39" s="90">
        <f>0</f>
        <v>0</v>
      </c>
      <c r="K39" s="365"/>
      <c r="L39" s="84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</row>
    <row r="40" spans="1:31" s="2" customFormat="1">
      <c r="A40" s="365"/>
      <c r="B40" s="31"/>
      <c r="C40" s="365"/>
      <c r="D40" s="365"/>
      <c r="E40" s="365"/>
      <c r="F40" s="365"/>
      <c r="G40" s="365"/>
      <c r="H40" s="365"/>
      <c r="I40" s="365"/>
      <c r="J40" s="365"/>
      <c r="K40" s="365"/>
      <c r="L40" s="84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</row>
    <row r="41" spans="1:31" s="2" customFormat="1" ht="15.75">
      <c r="A41" s="365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</row>
    <row r="42" spans="1:31" s="2" customFormat="1">
      <c r="A42" s="365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65"/>
      <c r="T42" s="365"/>
      <c r="U42" s="365"/>
      <c r="V42" s="365"/>
      <c r="W42" s="365"/>
      <c r="X42" s="365"/>
      <c r="Y42" s="365"/>
      <c r="Z42" s="365"/>
      <c r="AA42" s="365"/>
      <c r="AB42" s="365"/>
      <c r="AC42" s="365"/>
      <c r="AD42" s="365"/>
      <c r="AE42" s="365"/>
    </row>
    <row r="46" spans="1:31" s="2" customFormat="1">
      <c r="A46" s="365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</row>
    <row r="47" spans="1:31" s="2" customFormat="1" ht="18">
      <c r="A47" s="365"/>
      <c r="B47" s="31"/>
      <c r="C47" s="22" t="s">
        <v>107</v>
      </c>
      <c r="D47" s="365"/>
      <c r="E47" s="365"/>
      <c r="F47" s="365"/>
      <c r="G47" s="365"/>
      <c r="H47" s="365"/>
      <c r="I47" s="365"/>
      <c r="J47" s="365"/>
      <c r="K47" s="365"/>
      <c r="L47" s="84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</row>
    <row r="48" spans="1:31" s="2" customFormat="1">
      <c r="A48" s="365"/>
      <c r="B48" s="31"/>
      <c r="C48" s="365"/>
      <c r="D48" s="365"/>
      <c r="E48" s="365"/>
      <c r="F48" s="365"/>
      <c r="G48" s="365"/>
      <c r="H48" s="365"/>
      <c r="I48" s="365"/>
      <c r="J48" s="365"/>
      <c r="K48" s="365"/>
      <c r="L48" s="84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</row>
    <row r="49" spans="1:47" s="2" customFormat="1" ht="12.75">
      <c r="A49" s="365"/>
      <c r="B49" s="31"/>
      <c r="C49" s="366" t="s">
        <v>15</v>
      </c>
      <c r="D49" s="365"/>
      <c r="E49" s="365"/>
      <c r="F49" s="365"/>
      <c r="G49" s="365"/>
      <c r="H49" s="365"/>
      <c r="I49" s="365"/>
      <c r="J49" s="365"/>
      <c r="K49" s="365"/>
      <c r="L49" s="84"/>
      <c r="S49" s="365"/>
      <c r="T49" s="365"/>
      <c r="U49" s="365"/>
      <c r="V49" s="365"/>
      <c r="W49" s="365"/>
      <c r="X49" s="365"/>
      <c r="Y49" s="365"/>
      <c r="Z49" s="365"/>
      <c r="AA49" s="365"/>
      <c r="AB49" s="365"/>
      <c r="AC49" s="365"/>
      <c r="AD49" s="365"/>
      <c r="AE49" s="365"/>
    </row>
    <row r="50" spans="1:47" s="2" customFormat="1" ht="12.75">
      <c r="A50" s="365"/>
      <c r="B50" s="31"/>
      <c r="C50" s="365"/>
      <c r="D50" s="365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365"/>
      <c r="J50" s="365"/>
      <c r="K50" s="365"/>
      <c r="L50" s="84"/>
      <c r="S50" s="365"/>
      <c r="T50" s="365"/>
      <c r="U50" s="365"/>
      <c r="V50" s="365"/>
      <c r="W50" s="365"/>
      <c r="X50" s="365"/>
      <c r="Y50" s="365"/>
      <c r="Z50" s="365"/>
      <c r="AA50" s="365"/>
      <c r="AB50" s="365"/>
      <c r="AC50" s="365"/>
      <c r="AD50" s="365"/>
      <c r="AE50" s="365"/>
    </row>
    <row r="51" spans="1:47" ht="12.75">
      <c r="B51" s="21"/>
      <c r="C51" s="366" t="s">
        <v>104</v>
      </c>
      <c r="L51" s="21"/>
    </row>
    <row r="52" spans="1:47" s="2" customFormat="1">
      <c r="A52" s="365"/>
      <c r="B52" s="31"/>
      <c r="C52" s="365"/>
      <c r="D52" s="365"/>
      <c r="E52" s="407" t="s">
        <v>105</v>
      </c>
      <c r="F52" s="406"/>
      <c r="G52" s="406"/>
      <c r="H52" s="406"/>
      <c r="I52" s="365"/>
      <c r="J52" s="365"/>
      <c r="K52" s="365"/>
      <c r="L52" s="84"/>
      <c r="S52" s="365"/>
      <c r="T52" s="365"/>
      <c r="U52" s="365"/>
      <c r="V52" s="365"/>
      <c r="W52" s="365"/>
      <c r="X52" s="365"/>
      <c r="Y52" s="365"/>
      <c r="Z52" s="365"/>
      <c r="AA52" s="365"/>
      <c r="AB52" s="365"/>
      <c r="AC52" s="365"/>
      <c r="AD52" s="365"/>
      <c r="AE52" s="365"/>
    </row>
    <row r="53" spans="1:47" s="2" customFormat="1" ht="12.75">
      <c r="A53" s="365"/>
      <c r="B53" s="31"/>
      <c r="C53" s="366" t="s">
        <v>106</v>
      </c>
      <c r="D53" s="365"/>
      <c r="E53" s="365"/>
      <c r="F53" s="365"/>
      <c r="G53" s="365"/>
      <c r="H53" s="365"/>
      <c r="I53" s="365"/>
      <c r="J53" s="365"/>
      <c r="K53" s="365"/>
      <c r="L53" s="84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</row>
    <row r="54" spans="1:47" s="2" customFormat="1">
      <c r="A54" s="365"/>
      <c r="B54" s="31"/>
      <c r="C54" s="365"/>
      <c r="D54" s="365"/>
      <c r="E54" s="393" t="str">
        <f>E11</f>
        <v>SO 901 - Návrh DIO - objízdná trasa</v>
      </c>
      <c r="F54" s="406"/>
      <c r="G54" s="406"/>
      <c r="H54" s="406"/>
      <c r="I54" s="365"/>
      <c r="J54" s="365"/>
      <c r="K54" s="365"/>
      <c r="L54" s="84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</row>
    <row r="55" spans="1:47" s="2" customFormat="1">
      <c r="A55" s="365"/>
      <c r="B55" s="31"/>
      <c r="C55" s="365"/>
      <c r="D55" s="365"/>
      <c r="E55" s="365"/>
      <c r="F55" s="365"/>
      <c r="G55" s="365"/>
      <c r="H55" s="365"/>
      <c r="I55" s="365"/>
      <c r="J55" s="365"/>
      <c r="K55" s="365"/>
      <c r="L55" s="84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</row>
    <row r="56" spans="1:47" s="2" customFormat="1" ht="12.75">
      <c r="A56" s="365"/>
      <c r="B56" s="31"/>
      <c r="C56" s="366" t="s">
        <v>19</v>
      </c>
      <c r="D56" s="365"/>
      <c r="E56" s="365"/>
      <c r="F56" s="363" t="str">
        <f>F14</f>
        <v>k.ú. Benešov</v>
      </c>
      <c r="G56" s="365"/>
      <c r="H56" s="365"/>
      <c r="I56" s="366" t="s">
        <v>21</v>
      </c>
      <c r="J56" s="362">
        <f>IF(J14="","",J14)</f>
        <v>45814</v>
      </c>
      <c r="K56" s="365"/>
      <c r="L56" s="84"/>
      <c r="S56" s="365"/>
      <c r="T56" s="365"/>
      <c r="U56" s="365"/>
      <c r="V56" s="365"/>
      <c r="W56" s="365"/>
      <c r="X56" s="365"/>
      <c r="Y56" s="365"/>
      <c r="Z56" s="365"/>
      <c r="AA56" s="365"/>
      <c r="AB56" s="365"/>
      <c r="AC56" s="365"/>
      <c r="AD56" s="365"/>
      <c r="AE56" s="365"/>
    </row>
    <row r="57" spans="1:47" s="2" customFormat="1">
      <c r="A57" s="365"/>
      <c r="B57" s="31"/>
      <c r="C57" s="365"/>
      <c r="D57" s="365"/>
      <c r="E57" s="365"/>
      <c r="F57" s="365"/>
      <c r="G57" s="365"/>
      <c r="H57" s="365"/>
      <c r="I57" s="365"/>
      <c r="J57" s="365"/>
      <c r="K57" s="365"/>
      <c r="L57" s="84"/>
      <c r="S57" s="365"/>
      <c r="T57" s="365"/>
      <c r="U57" s="365"/>
      <c r="V57" s="365"/>
      <c r="W57" s="365"/>
      <c r="X57" s="365"/>
      <c r="Y57" s="365"/>
      <c r="Z57" s="365"/>
      <c r="AA57" s="365"/>
      <c r="AB57" s="365"/>
      <c r="AC57" s="365"/>
      <c r="AD57" s="365"/>
      <c r="AE57" s="365"/>
    </row>
    <row r="58" spans="1:47" s="2" customFormat="1" ht="12.75">
      <c r="A58" s="365"/>
      <c r="B58" s="31"/>
      <c r="C58" s="366" t="s">
        <v>22</v>
      </c>
      <c r="D58" s="365"/>
      <c r="E58" s="365"/>
      <c r="F58" s="363" t="str">
        <f>E17</f>
        <v>Město Benešov</v>
      </c>
      <c r="G58" s="365"/>
      <c r="H58" s="365"/>
      <c r="I58" s="366" t="s">
        <v>28</v>
      </c>
      <c r="J58" s="367" t="str">
        <f>E23</f>
        <v>DOPAS s.r.o. Praha</v>
      </c>
      <c r="K58" s="365"/>
      <c r="L58" s="84"/>
      <c r="S58" s="365"/>
      <c r="T58" s="365"/>
      <c r="U58" s="365"/>
      <c r="V58" s="365"/>
      <c r="W58" s="365"/>
      <c r="X58" s="365"/>
      <c r="Y58" s="365"/>
      <c r="Z58" s="365"/>
      <c r="AA58" s="365"/>
      <c r="AB58" s="365"/>
      <c r="AC58" s="365"/>
      <c r="AD58" s="365"/>
      <c r="AE58" s="365"/>
    </row>
    <row r="59" spans="1:47" s="2" customFormat="1" ht="12.75">
      <c r="A59" s="365"/>
      <c r="B59" s="31"/>
      <c r="C59" s="366" t="s">
        <v>26</v>
      </c>
      <c r="D59" s="365"/>
      <c r="E59" s="365"/>
      <c r="F59" s="363" t="str">
        <f>IF(E20="","",E20)</f>
        <v xml:space="preserve"> </v>
      </c>
      <c r="G59" s="365"/>
      <c r="H59" s="365"/>
      <c r="I59" s="366" t="s">
        <v>31</v>
      </c>
      <c r="J59" s="367" t="str">
        <f>E26</f>
        <v>L. Štuller</v>
      </c>
      <c r="K59" s="365"/>
      <c r="L59" s="84"/>
      <c r="S59" s="365"/>
      <c r="T59" s="365"/>
      <c r="U59" s="365"/>
      <c r="V59" s="365"/>
      <c r="W59" s="365"/>
      <c r="X59" s="365"/>
      <c r="Y59" s="365"/>
      <c r="Z59" s="365"/>
      <c r="AA59" s="365"/>
      <c r="AB59" s="365"/>
      <c r="AC59" s="365"/>
      <c r="AD59" s="365"/>
      <c r="AE59" s="365"/>
    </row>
    <row r="60" spans="1:47" s="2" customFormat="1">
      <c r="A60" s="365"/>
      <c r="B60" s="31"/>
      <c r="C60" s="365"/>
      <c r="D60" s="365"/>
      <c r="E60" s="365"/>
      <c r="F60" s="365"/>
      <c r="G60" s="365"/>
      <c r="H60" s="365"/>
      <c r="I60" s="365"/>
      <c r="J60" s="365"/>
      <c r="K60" s="365"/>
      <c r="L60" s="84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</row>
    <row r="61" spans="1:47" s="2" customFormat="1" ht="12">
      <c r="A61" s="365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365"/>
      <c r="T61" s="365"/>
      <c r="U61" s="365"/>
      <c r="V61" s="365"/>
      <c r="W61" s="365"/>
      <c r="X61" s="365"/>
      <c r="Y61" s="365"/>
      <c r="Z61" s="365"/>
      <c r="AA61" s="365"/>
      <c r="AB61" s="365"/>
      <c r="AC61" s="365"/>
      <c r="AD61" s="365"/>
      <c r="AE61" s="365"/>
    </row>
    <row r="62" spans="1:47" s="2" customFormat="1">
      <c r="A62" s="365"/>
      <c r="B62" s="31"/>
      <c r="C62" s="365"/>
      <c r="D62" s="365"/>
      <c r="E62" s="365"/>
      <c r="F62" s="365"/>
      <c r="G62" s="365"/>
      <c r="H62" s="365"/>
      <c r="I62" s="365"/>
      <c r="J62" s="365"/>
      <c r="K62" s="365"/>
      <c r="L62" s="84"/>
      <c r="S62" s="365"/>
      <c r="T62" s="365"/>
      <c r="U62" s="365"/>
      <c r="V62" s="365"/>
      <c r="W62" s="365"/>
      <c r="X62" s="365"/>
      <c r="Y62" s="365"/>
      <c r="Z62" s="365"/>
      <c r="AA62" s="365"/>
      <c r="AB62" s="365"/>
      <c r="AC62" s="365"/>
      <c r="AD62" s="365"/>
      <c r="AE62" s="365"/>
    </row>
    <row r="63" spans="1:47" s="2" customFormat="1" ht="15.75">
      <c r="A63" s="365"/>
      <c r="B63" s="31"/>
      <c r="C63" s="100" t="s">
        <v>68</v>
      </c>
      <c r="D63" s="365"/>
      <c r="E63" s="365"/>
      <c r="F63" s="365"/>
      <c r="G63" s="365"/>
      <c r="H63" s="365"/>
      <c r="I63" s="365"/>
      <c r="J63" s="360">
        <f>J87</f>
        <v>0</v>
      </c>
      <c r="K63" s="365"/>
      <c r="L63" s="84"/>
      <c r="S63" s="365"/>
      <c r="T63" s="365"/>
      <c r="U63" s="365"/>
      <c r="V63" s="365"/>
      <c r="W63" s="365"/>
      <c r="X63" s="365"/>
      <c r="Y63" s="365"/>
      <c r="Z63" s="365"/>
      <c r="AA63" s="365"/>
      <c r="AB63" s="365"/>
      <c r="AC63" s="365"/>
      <c r="AD63" s="365"/>
      <c r="AE63" s="365"/>
      <c r="AU63" s="18" t="s">
        <v>110</v>
      </c>
    </row>
    <row r="64" spans="1:47" s="8" customFormat="1" ht="15">
      <c r="B64" s="101"/>
      <c r="D64" s="102" t="s">
        <v>111</v>
      </c>
      <c r="E64" s="103"/>
      <c r="F64" s="103"/>
      <c r="G64" s="103"/>
      <c r="H64" s="103"/>
      <c r="I64" s="103"/>
      <c r="J64" s="104">
        <f>J88</f>
        <v>0</v>
      </c>
      <c r="L64" s="101"/>
    </row>
    <row r="65" spans="1:31" s="359" customFormat="1" ht="12.75">
      <c r="B65" s="105"/>
      <c r="D65" s="106" t="s">
        <v>113</v>
      </c>
      <c r="E65" s="107"/>
      <c r="F65" s="107"/>
      <c r="G65" s="107"/>
      <c r="H65" s="107"/>
      <c r="I65" s="107"/>
      <c r="J65" s="108">
        <f>J89</f>
        <v>0</v>
      </c>
      <c r="L65" s="105"/>
    </row>
    <row r="66" spans="1:31" s="2" customFormat="1">
      <c r="A66" s="365"/>
      <c r="B66" s="31"/>
      <c r="C66" s="365"/>
      <c r="D66" s="365"/>
      <c r="E66" s="365"/>
      <c r="F66" s="365"/>
      <c r="G66" s="365"/>
      <c r="H66" s="365"/>
      <c r="I66" s="365"/>
      <c r="J66" s="365"/>
      <c r="K66" s="365"/>
      <c r="L66" s="84"/>
      <c r="S66" s="365"/>
      <c r="T66" s="365"/>
      <c r="U66" s="365"/>
      <c r="V66" s="365"/>
      <c r="W66" s="365"/>
      <c r="X66" s="365"/>
      <c r="Y66" s="365"/>
      <c r="Z66" s="365"/>
      <c r="AA66" s="365"/>
      <c r="AB66" s="365"/>
      <c r="AC66" s="365"/>
      <c r="AD66" s="365"/>
      <c r="AE66" s="365"/>
    </row>
    <row r="67" spans="1:31" s="2" customFormat="1">
      <c r="A67" s="365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84"/>
      <c r="S67" s="365"/>
      <c r="T67" s="365"/>
      <c r="U67" s="365"/>
      <c r="V67" s="365"/>
      <c r="W67" s="365"/>
      <c r="X67" s="365"/>
      <c r="Y67" s="365"/>
      <c r="Z67" s="365"/>
      <c r="AA67" s="365"/>
      <c r="AB67" s="365"/>
      <c r="AC67" s="365"/>
      <c r="AD67" s="365"/>
      <c r="AE67" s="365"/>
    </row>
    <row r="71" spans="1:31" s="2" customFormat="1">
      <c r="A71" s="365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84"/>
      <c r="S71" s="365"/>
      <c r="T71" s="365"/>
      <c r="U71" s="365"/>
      <c r="V71" s="365"/>
      <c r="W71" s="365"/>
      <c r="X71" s="365"/>
      <c r="Y71" s="365"/>
      <c r="Z71" s="365"/>
      <c r="AA71" s="365"/>
      <c r="AB71" s="365"/>
      <c r="AC71" s="365"/>
      <c r="AD71" s="365"/>
      <c r="AE71" s="365"/>
    </row>
    <row r="72" spans="1:31" s="2" customFormat="1" ht="18">
      <c r="A72" s="365"/>
      <c r="B72" s="31"/>
      <c r="C72" s="22" t="s">
        <v>115</v>
      </c>
      <c r="D72" s="365"/>
      <c r="E72" s="365"/>
      <c r="F72" s="365"/>
      <c r="G72" s="365"/>
      <c r="H72" s="365"/>
      <c r="I72" s="365"/>
      <c r="J72" s="365"/>
      <c r="K72" s="365"/>
      <c r="L72" s="84"/>
      <c r="S72" s="365"/>
      <c r="T72" s="365"/>
      <c r="U72" s="365"/>
      <c r="V72" s="365"/>
      <c r="W72" s="365"/>
      <c r="X72" s="365"/>
      <c r="Y72" s="365"/>
      <c r="Z72" s="365"/>
      <c r="AA72" s="365"/>
      <c r="AB72" s="365"/>
      <c r="AC72" s="365"/>
      <c r="AD72" s="365"/>
      <c r="AE72" s="365"/>
    </row>
    <row r="73" spans="1:31" s="2" customFormat="1">
      <c r="A73" s="365"/>
      <c r="B73" s="31"/>
      <c r="C73" s="365"/>
      <c r="D73" s="365"/>
      <c r="E73" s="365"/>
      <c r="F73" s="365"/>
      <c r="G73" s="365"/>
      <c r="H73" s="365"/>
      <c r="I73" s="365"/>
      <c r="J73" s="365"/>
      <c r="K73" s="365"/>
      <c r="L73" s="84"/>
      <c r="S73" s="365"/>
      <c r="T73" s="365"/>
      <c r="U73" s="365"/>
      <c r="V73" s="365"/>
      <c r="W73" s="365"/>
      <c r="X73" s="365"/>
      <c r="Y73" s="365"/>
      <c r="Z73" s="365"/>
      <c r="AA73" s="365"/>
      <c r="AB73" s="365"/>
      <c r="AC73" s="365"/>
      <c r="AD73" s="365"/>
      <c r="AE73" s="365"/>
    </row>
    <row r="74" spans="1:31" s="2" customFormat="1" ht="12.75">
      <c r="A74" s="365"/>
      <c r="B74" s="31"/>
      <c r="C74" s="366" t="s">
        <v>15</v>
      </c>
      <c r="D74" s="365"/>
      <c r="E74" s="365"/>
      <c r="F74" s="365"/>
      <c r="G74" s="365"/>
      <c r="H74" s="365"/>
      <c r="I74" s="365"/>
      <c r="J74" s="365"/>
      <c r="K74" s="365"/>
      <c r="L74" s="84"/>
      <c r="S74" s="365"/>
      <c r="T74" s="365"/>
      <c r="U74" s="365"/>
      <c r="V74" s="365"/>
      <c r="W74" s="365"/>
      <c r="X74" s="365"/>
      <c r="Y74" s="365"/>
      <c r="Z74" s="365"/>
      <c r="AA74" s="365"/>
      <c r="AB74" s="365"/>
      <c r="AC74" s="365"/>
      <c r="AD74" s="365"/>
      <c r="AE74" s="365"/>
    </row>
    <row r="75" spans="1:31" s="2" customFormat="1" ht="12.75">
      <c r="A75" s="365"/>
      <c r="B75" s="31"/>
      <c r="C75" s="365"/>
      <c r="D75" s="365"/>
      <c r="E75" s="407" t="str">
        <f>E7</f>
        <v>Nová komunikace mezi ul. Dukelskou - Karla Nového - Pražská kasárna, projektová dokumentace</v>
      </c>
      <c r="F75" s="408"/>
      <c r="G75" s="408"/>
      <c r="H75" s="408"/>
      <c r="I75" s="365"/>
      <c r="J75" s="365"/>
      <c r="K75" s="365"/>
      <c r="L75" s="84"/>
      <c r="S75" s="365"/>
      <c r="T75" s="365"/>
      <c r="U75" s="365"/>
      <c r="V75" s="365"/>
      <c r="W75" s="365"/>
      <c r="X75" s="365"/>
      <c r="Y75" s="365"/>
      <c r="Z75" s="365"/>
      <c r="AA75" s="365"/>
      <c r="AB75" s="365"/>
      <c r="AC75" s="365"/>
      <c r="AD75" s="365"/>
      <c r="AE75" s="365"/>
    </row>
    <row r="76" spans="1:31" ht="12.75">
      <c r="B76" s="21"/>
      <c r="C76" s="366" t="s">
        <v>104</v>
      </c>
      <c r="L76" s="21"/>
    </row>
    <row r="77" spans="1:31" s="2" customFormat="1">
      <c r="A77" s="365"/>
      <c r="B77" s="31"/>
      <c r="C77" s="365"/>
      <c r="D77" s="365"/>
      <c r="E77" s="407" t="s">
        <v>105</v>
      </c>
      <c r="F77" s="406"/>
      <c r="G77" s="406"/>
      <c r="H77" s="406"/>
      <c r="I77" s="365"/>
      <c r="J77" s="365"/>
      <c r="K77" s="365"/>
      <c r="L77" s="84"/>
      <c r="S77" s="365"/>
      <c r="T77" s="365"/>
      <c r="U77" s="365"/>
      <c r="V77" s="365"/>
      <c r="W77" s="365"/>
      <c r="X77" s="365"/>
      <c r="Y77" s="365"/>
      <c r="Z77" s="365"/>
      <c r="AA77" s="365"/>
      <c r="AB77" s="365"/>
      <c r="AC77" s="365"/>
      <c r="AD77" s="365"/>
      <c r="AE77" s="365"/>
    </row>
    <row r="78" spans="1:31" s="2" customFormat="1" ht="12.75">
      <c r="A78" s="365"/>
      <c r="B78" s="31"/>
      <c r="C78" s="366" t="s">
        <v>106</v>
      </c>
      <c r="D78" s="365"/>
      <c r="E78" s="365"/>
      <c r="F78" s="365"/>
      <c r="G78" s="365"/>
      <c r="H78" s="365"/>
      <c r="I78" s="365"/>
      <c r="J78" s="365"/>
      <c r="K78" s="365"/>
      <c r="L78" s="84"/>
      <c r="S78" s="365"/>
      <c r="T78" s="365"/>
      <c r="U78" s="365"/>
      <c r="V78" s="365"/>
      <c r="W78" s="365"/>
      <c r="X78" s="365"/>
      <c r="Y78" s="365"/>
      <c r="Z78" s="365"/>
      <c r="AA78" s="365"/>
      <c r="AB78" s="365"/>
      <c r="AC78" s="365"/>
      <c r="AD78" s="365"/>
      <c r="AE78" s="365"/>
    </row>
    <row r="79" spans="1:31" s="2" customFormat="1">
      <c r="A79" s="365"/>
      <c r="B79" s="31"/>
      <c r="C79" s="365"/>
      <c r="D79" s="365"/>
      <c r="E79" s="393" t="str">
        <f>E11</f>
        <v>SO 901 - Návrh DIO - objízdná trasa</v>
      </c>
      <c r="F79" s="406"/>
      <c r="G79" s="406"/>
      <c r="H79" s="406"/>
      <c r="I79" s="365"/>
      <c r="J79" s="365"/>
      <c r="K79" s="365"/>
      <c r="L79" s="84"/>
      <c r="S79" s="365"/>
      <c r="T79" s="365"/>
      <c r="U79" s="365"/>
      <c r="V79" s="365"/>
      <c r="W79" s="365"/>
      <c r="X79" s="365"/>
      <c r="Y79" s="365"/>
      <c r="Z79" s="365"/>
      <c r="AA79" s="365"/>
      <c r="AB79" s="365"/>
      <c r="AC79" s="365"/>
      <c r="AD79" s="365"/>
      <c r="AE79" s="365"/>
    </row>
    <row r="80" spans="1:31" s="2" customFormat="1">
      <c r="A80" s="365"/>
      <c r="B80" s="31"/>
      <c r="C80" s="365"/>
      <c r="D80" s="365"/>
      <c r="E80" s="365"/>
      <c r="F80" s="365"/>
      <c r="G80" s="365"/>
      <c r="H80" s="365"/>
      <c r="I80" s="365"/>
      <c r="J80" s="365"/>
      <c r="K80" s="365"/>
      <c r="L80" s="84"/>
      <c r="S80" s="365"/>
      <c r="T80" s="365"/>
      <c r="U80" s="365"/>
      <c r="V80" s="365"/>
      <c r="W80" s="365"/>
      <c r="X80" s="365"/>
      <c r="Y80" s="365"/>
      <c r="Z80" s="365"/>
      <c r="AA80" s="365"/>
      <c r="AB80" s="365"/>
      <c r="AC80" s="365"/>
      <c r="AD80" s="365"/>
      <c r="AE80" s="365"/>
    </row>
    <row r="81" spans="1:65" s="2" customFormat="1" ht="12" customHeight="1">
      <c r="A81" s="365"/>
      <c r="B81" s="31"/>
      <c r="C81" s="366" t="s">
        <v>19</v>
      </c>
      <c r="D81" s="365"/>
      <c r="E81" s="365"/>
      <c r="F81" s="363" t="str">
        <f>F14</f>
        <v>k.ú. Benešov</v>
      </c>
      <c r="G81" s="365"/>
      <c r="H81" s="365"/>
      <c r="I81" s="366" t="s">
        <v>21</v>
      </c>
      <c r="J81" s="362">
        <f>IF(J14="","",J14)</f>
        <v>45814</v>
      </c>
      <c r="K81" s="365"/>
      <c r="L81" s="84"/>
      <c r="S81" s="365"/>
      <c r="T81" s="365"/>
      <c r="U81" s="365"/>
      <c r="V81" s="365"/>
      <c r="W81" s="365"/>
      <c r="X81" s="365"/>
      <c r="Y81" s="365"/>
      <c r="Z81" s="365"/>
      <c r="AA81" s="365"/>
      <c r="AB81" s="365"/>
      <c r="AC81" s="365"/>
      <c r="AD81" s="365"/>
      <c r="AE81" s="365"/>
    </row>
    <row r="82" spans="1:65" s="2" customFormat="1" ht="6.95" customHeight="1">
      <c r="A82" s="365"/>
      <c r="B82" s="31"/>
      <c r="C82" s="365"/>
      <c r="D82" s="365"/>
      <c r="E82" s="365"/>
      <c r="F82" s="365"/>
      <c r="G82" s="365"/>
      <c r="H82" s="365"/>
      <c r="I82" s="365"/>
      <c r="J82" s="365"/>
      <c r="K82" s="365"/>
      <c r="L82" s="84"/>
      <c r="S82" s="365"/>
      <c r="T82" s="365"/>
      <c r="U82" s="365"/>
      <c r="V82" s="365"/>
      <c r="W82" s="365"/>
      <c r="X82" s="365"/>
      <c r="Y82" s="365"/>
      <c r="Z82" s="365"/>
      <c r="AA82" s="365"/>
      <c r="AB82" s="365"/>
      <c r="AC82" s="365"/>
      <c r="AD82" s="365"/>
      <c r="AE82" s="365"/>
    </row>
    <row r="83" spans="1:65" s="2" customFormat="1" ht="15.2" customHeight="1">
      <c r="A83" s="365"/>
      <c r="B83" s="31"/>
      <c r="C83" s="366" t="s">
        <v>22</v>
      </c>
      <c r="D83" s="365"/>
      <c r="E83" s="365"/>
      <c r="F83" s="363" t="str">
        <f>E17</f>
        <v>Město Benešov</v>
      </c>
      <c r="G83" s="365"/>
      <c r="H83" s="365"/>
      <c r="I83" s="366" t="s">
        <v>28</v>
      </c>
      <c r="J83" s="367" t="str">
        <f>E23</f>
        <v>DOPAS s.r.o. Praha</v>
      </c>
      <c r="K83" s="365"/>
      <c r="L83" s="84"/>
      <c r="S83" s="365"/>
      <c r="T83" s="365"/>
      <c r="U83" s="365"/>
      <c r="V83" s="365"/>
      <c r="W83" s="365"/>
      <c r="X83" s="365"/>
      <c r="Y83" s="365"/>
      <c r="Z83" s="365"/>
      <c r="AA83" s="365"/>
      <c r="AB83" s="365"/>
      <c r="AC83" s="365"/>
      <c r="AD83" s="365"/>
      <c r="AE83" s="365"/>
    </row>
    <row r="84" spans="1:65" s="2" customFormat="1" ht="15.2" customHeight="1">
      <c r="A84" s="365"/>
      <c r="B84" s="31"/>
      <c r="C84" s="366" t="s">
        <v>26</v>
      </c>
      <c r="D84" s="365"/>
      <c r="E84" s="365"/>
      <c r="F84" s="363" t="str">
        <f>IF(E20="","",E20)</f>
        <v xml:space="preserve"> </v>
      </c>
      <c r="G84" s="365"/>
      <c r="H84" s="365"/>
      <c r="I84" s="366" t="s">
        <v>31</v>
      </c>
      <c r="J84" s="367" t="str">
        <f>E26</f>
        <v>L. Štuller</v>
      </c>
      <c r="K84" s="365"/>
      <c r="L84" s="84"/>
      <c r="S84" s="365"/>
      <c r="T84" s="365"/>
      <c r="U84" s="365"/>
      <c r="V84" s="365"/>
      <c r="W84" s="365"/>
      <c r="X84" s="365"/>
      <c r="Y84" s="365"/>
      <c r="Z84" s="365"/>
      <c r="AA84" s="365"/>
      <c r="AB84" s="365"/>
      <c r="AC84" s="365"/>
      <c r="AD84" s="365"/>
      <c r="AE84" s="365"/>
    </row>
    <row r="85" spans="1:65" s="2" customFormat="1" ht="10.35" customHeight="1">
      <c r="A85" s="365"/>
      <c r="B85" s="31"/>
      <c r="C85" s="365"/>
      <c r="D85" s="365"/>
      <c r="E85" s="365"/>
      <c r="F85" s="365"/>
      <c r="G85" s="365"/>
      <c r="H85" s="365"/>
      <c r="I85" s="365"/>
      <c r="J85" s="365"/>
      <c r="K85" s="365"/>
      <c r="L85" s="84"/>
      <c r="S85" s="365"/>
      <c r="T85" s="365"/>
      <c r="U85" s="365"/>
      <c r="V85" s="365"/>
      <c r="W85" s="365"/>
      <c r="X85" s="365"/>
      <c r="Y85" s="365"/>
      <c r="Z85" s="365"/>
      <c r="AA85" s="365"/>
      <c r="AB85" s="365"/>
      <c r="AC85" s="365"/>
      <c r="AD85" s="365"/>
      <c r="AE85" s="365"/>
    </row>
    <row r="86" spans="1:65" s="10" customFormat="1" ht="29.25" customHeight="1">
      <c r="A86" s="109"/>
      <c r="B86" s="110"/>
      <c r="C86" s="111" t="s">
        <v>116</v>
      </c>
      <c r="D86" s="112" t="s">
        <v>55</v>
      </c>
      <c r="E86" s="112" t="s">
        <v>51</v>
      </c>
      <c r="F86" s="112" t="s">
        <v>52</v>
      </c>
      <c r="G86" s="112" t="s">
        <v>117</v>
      </c>
      <c r="H86" s="112" t="s">
        <v>118</v>
      </c>
      <c r="I86" s="112" t="s">
        <v>119</v>
      </c>
      <c r="J86" s="112" t="s">
        <v>109</v>
      </c>
      <c r="K86" s="113" t="s">
        <v>120</v>
      </c>
      <c r="L86" s="114"/>
      <c r="M86" s="55" t="s">
        <v>3</v>
      </c>
      <c r="N86" s="56" t="s">
        <v>40</v>
      </c>
      <c r="O86" s="56" t="s">
        <v>121</v>
      </c>
      <c r="P86" s="56" t="s">
        <v>122</v>
      </c>
      <c r="Q86" s="56" t="s">
        <v>123</v>
      </c>
      <c r="R86" s="56" t="s">
        <v>124</v>
      </c>
      <c r="S86" s="56" t="s">
        <v>125</v>
      </c>
      <c r="T86" s="57" t="s">
        <v>126</v>
      </c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</row>
    <row r="87" spans="1:65" s="2" customFormat="1" ht="22.9" customHeight="1">
      <c r="A87" s="365"/>
      <c r="B87" s="31"/>
      <c r="C87" s="62" t="s">
        <v>127</v>
      </c>
      <c r="D87" s="365"/>
      <c r="E87" s="365"/>
      <c r="F87" s="365"/>
      <c r="G87" s="365"/>
      <c r="H87" s="365"/>
      <c r="I87" s="365"/>
      <c r="J87" s="115">
        <f>BK87</f>
        <v>0</v>
      </c>
      <c r="K87" s="365"/>
      <c r="L87" s="31"/>
      <c r="M87" s="58"/>
      <c r="N87" s="49"/>
      <c r="O87" s="59"/>
      <c r="P87" s="116">
        <f>P88</f>
        <v>2.0700000000000003</v>
      </c>
      <c r="Q87" s="59"/>
      <c r="R87" s="116">
        <f>R88</f>
        <v>0</v>
      </c>
      <c r="S87" s="59"/>
      <c r="T87" s="117">
        <f>T88</f>
        <v>0</v>
      </c>
      <c r="U87" s="365"/>
      <c r="V87" s="365"/>
      <c r="W87" s="365"/>
      <c r="X87" s="365"/>
      <c r="Y87" s="365"/>
      <c r="Z87" s="365"/>
      <c r="AA87" s="365"/>
      <c r="AB87" s="365"/>
      <c r="AC87" s="365"/>
      <c r="AD87" s="365"/>
      <c r="AE87" s="365"/>
      <c r="AT87" s="18" t="s">
        <v>69</v>
      </c>
      <c r="AU87" s="18" t="s">
        <v>110</v>
      </c>
      <c r="BK87" s="118">
        <f>BK88</f>
        <v>0</v>
      </c>
    </row>
    <row r="88" spans="1:65" s="11" customFormat="1" ht="25.9" customHeight="1">
      <c r="B88" s="119"/>
      <c r="D88" s="120" t="s">
        <v>69</v>
      </c>
      <c r="E88" s="121" t="s">
        <v>128</v>
      </c>
      <c r="F88" s="121" t="s">
        <v>129</v>
      </c>
      <c r="J88" s="122">
        <f>BK88</f>
        <v>0</v>
      </c>
      <c r="L88" s="119"/>
      <c r="M88" s="123"/>
      <c r="N88" s="124"/>
      <c r="O88" s="124"/>
      <c r="P88" s="125">
        <f>P89</f>
        <v>2.0700000000000003</v>
      </c>
      <c r="Q88" s="124"/>
      <c r="R88" s="125">
        <f>R89</f>
        <v>0</v>
      </c>
      <c r="S88" s="124"/>
      <c r="T88" s="126">
        <f>T89</f>
        <v>0</v>
      </c>
      <c r="AR88" s="120" t="s">
        <v>75</v>
      </c>
      <c r="AT88" s="127" t="s">
        <v>69</v>
      </c>
      <c r="AU88" s="127" t="s">
        <v>70</v>
      </c>
      <c r="AY88" s="120" t="s">
        <v>130</v>
      </c>
      <c r="BK88" s="128">
        <f>BK89</f>
        <v>0</v>
      </c>
    </row>
    <row r="89" spans="1:65" s="11" customFormat="1" ht="22.9" customHeight="1">
      <c r="B89" s="119"/>
      <c r="D89" s="120" t="s">
        <v>69</v>
      </c>
      <c r="E89" s="129" t="s">
        <v>152</v>
      </c>
      <c r="F89" s="129" t="s">
        <v>186</v>
      </c>
      <c r="J89" s="130">
        <f>BK89</f>
        <v>0</v>
      </c>
      <c r="L89" s="119"/>
      <c r="M89" s="123"/>
      <c r="N89" s="124"/>
      <c r="O89" s="124"/>
      <c r="P89" s="125">
        <f>SUM(P90:P106)</f>
        <v>2.0700000000000003</v>
      </c>
      <c r="Q89" s="124"/>
      <c r="R89" s="125">
        <f>SUM(R90:R106)</f>
        <v>0</v>
      </c>
      <c r="S89" s="124"/>
      <c r="T89" s="126">
        <f>SUM(T90:T106)</f>
        <v>0</v>
      </c>
      <c r="AR89" s="120" t="s">
        <v>75</v>
      </c>
      <c r="AT89" s="127" t="s">
        <v>69</v>
      </c>
      <c r="AU89" s="127" t="s">
        <v>75</v>
      </c>
      <c r="AY89" s="120" t="s">
        <v>130</v>
      </c>
      <c r="BK89" s="128">
        <f>SUM(BK90:BK106)</f>
        <v>0</v>
      </c>
    </row>
    <row r="90" spans="1:65" s="2" customFormat="1" ht="21.75" customHeight="1">
      <c r="A90" s="365"/>
      <c r="B90" s="131"/>
      <c r="C90" s="132" t="s">
        <v>75</v>
      </c>
      <c r="D90" s="132" t="s">
        <v>132</v>
      </c>
      <c r="E90" s="133" t="s">
        <v>469</v>
      </c>
      <c r="F90" s="134" t="s">
        <v>470</v>
      </c>
      <c r="G90" s="135" t="s">
        <v>189</v>
      </c>
      <c r="H90" s="136">
        <v>5</v>
      </c>
      <c r="I90" s="137"/>
      <c r="J90" s="137">
        <f>ROUND(I90*H90,2)</f>
        <v>0</v>
      </c>
      <c r="K90" s="134" t="s">
        <v>134</v>
      </c>
      <c r="L90" s="31"/>
      <c r="M90" s="138" t="s">
        <v>3</v>
      </c>
      <c r="N90" s="139" t="s">
        <v>41</v>
      </c>
      <c r="O90" s="140">
        <v>0.17399999999999999</v>
      </c>
      <c r="P90" s="140">
        <f>O90*H90</f>
        <v>0.86999999999999988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R90" s="142" t="s">
        <v>135</v>
      </c>
      <c r="AT90" s="142" t="s">
        <v>132</v>
      </c>
      <c r="AU90" s="142" t="s">
        <v>77</v>
      </c>
      <c r="AY90" s="18" t="s">
        <v>130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8" t="s">
        <v>75</v>
      </c>
      <c r="BK90" s="143">
        <f>ROUND(I90*H90,2)</f>
        <v>0</v>
      </c>
      <c r="BL90" s="18" t="s">
        <v>135</v>
      </c>
      <c r="BM90" s="142" t="s">
        <v>471</v>
      </c>
    </row>
    <row r="91" spans="1:65" s="12" customFormat="1">
      <c r="B91" s="144"/>
      <c r="D91" s="145" t="s">
        <v>136</v>
      </c>
      <c r="E91" s="146" t="s">
        <v>3</v>
      </c>
      <c r="F91" s="147" t="s">
        <v>472</v>
      </c>
      <c r="H91" s="146" t="s">
        <v>3</v>
      </c>
      <c r="L91" s="144"/>
      <c r="M91" s="148"/>
      <c r="N91" s="149"/>
      <c r="O91" s="149"/>
      <c r="P91" s="149"/>
      <c r="Q91" s="149"/>
      <c r="R91" s="149"/>
      <c r="S91" s="149"/>
      <c r="T91" s="150"/>
      <c r="AT91" s="146" t="s">
        <v>136</v>
      </c>
      <c r="AU91" s="146" t="s">
        <v>77</v>
      </c>
      <c r="AV91" s="12" t="s">
        <v>75</v>
      </c>
      <c r="AW91" s="12" t="s">
        <v>30</v>
      </c>
      <c r="AX91" s="12" t="s">
        <v>70</v>
      </c>
      <c r="AY91" s="146" t="s">
        <v>130</v>
      </c>
    </row>
    <row r="92" spans="1:65" s="13" customFormat="1">
      <c r="B92" s="151"/>
      <c r="D92" s="145" t="s">
        <v>136</v>
      </c>
      <c r="E92" s="152" t="s">
        <v>3</v>
      </c>
      <c r="F92" s="153" t="s">
        <v>473</v>
      </c>
      <c r="H92" s="154">
        <v>2</v>
      </c>
      <c r="L92" s="151"/>
      <c r="M92" s="155"/>
      <c r="N92" s="156"/>
      <c r="O92" s="156"/>
      <c r="P92" s="156"/>
      <c r="Q92" s="156"/>
      <c r="R92" s="156"/>
      <c r="S92" s="156"/>
      <c r="T92" s="157"/>
      <c r="AT92" s="152" t="s">
        <v>136</v>
      </c>
      <c r="AU92" s="152" t="s">
        <v>77</v>
      </c>
      <c r="AV92" s="13" t="s">
        <v>77</v>
      </c>
      <c r="AW92" s="13" t="s">
        <v>30</v>
      </c>
      <c r="AX92" s="13" t="s">
        <v>70</v>
      </c>
      <c r="AY92" s="152" t="s">
        <v>130</v>
      </c>
    </row>
    <row r="93" spans="1:65" s="13" customFormat="1">
      <c r="B93" s="151"/>
      <c r="D93" s="145" t="s">
        <v>136</v>
      </c>
      <c r="E93" s="152" t="s">
        <v>3</v>
      </c>
      <c r="F93" s="153" t="s">
        <v>474</v>
      </c>
      <c r="H93" s="154">
        <v>2</v>
      </c>
      <c r="L93" s="151"/>
      <c r="M93" s="155"/>
      <c r="N93" s="156"/>
      <c r="O93" s="156"/>
      <c r="P93" s="156"/>
      <c r="Q93" s="156"/>
      <c r="R93" s="156"/>
      <c r="S93" s="156"/>
      <c r="T93" s="157"/>
      <c r="AT93" s="152" t="s">
        <v>136</v>
      </c>
      <c r="AU93" s="152" t="s">
        <v>77</v>
      </c>
      <c r="AV93" s="13" t="s">
        <v>77</v>
      </c>
      <c r="AW93" s="13" t="s">
        <v>30</v>
      </c>
      <c r="AX93" s="13" t="s">
        <v>70</v>
      </c>
      <c r="AY93" s="152" t="s">
        <v>130</v>
      </c>
    </row>
    <row r="94" spans="1:65" s="13" customFormat="1">
      <c r="B94" s="151"/>
      <c r="D94" s="145" t="s">
        <v>136</v>
      </c>
      <c r="E94" s="152" t="s">
        <v>3</v>
      </c>
      <c r="F94" s="153" t="s">
        <v>475</v>
      </c>
      <c r="H94" s="154">
        <v>1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136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130</v>
      </c>
    </row>
    <row r="95" spans="1:65" s="14" customFormat="1">
      <c r="B95" s="158"/>
      <c r="D95" s="145" t="s">
        <v>136</v>
      </c>
      <c r="E95" s="159" t="s">
        <v>3</v>
      </c>
      <c r="F95" s="160" t="s">
        <v>138</v>
      </c>
      <c r="H95" s="161">
        <v>5</v>
      </c>
      <c r="L95" s="158"/>
      <c r="M95" s="162"/>
      <c r="N95" s="163"/>
      <c r="O95" s="163"/>
      <c r="P95" s="163"/>
      <c r="Q95" s="163"/>
      <c r="R95" s="163"/>
      <c r="S95" s="163"/>
      <c r="T95" s="164"/>
      <c r="AT95" s="159" t="s">
        <v>136</v>
      </c>
      <c r="AU95" s="159" t="s">
        <v>77</v>
      </c>
      <c r="AV95" s="14" t="s">
        <v>135</v>
      </c>
      <c r="AW95" s="14" t="s">
        <v>30</v>
      </c>
      <c r="AX95" s="14" t="s">
        <v>75</v>
      </c>
      <c r="AY95" s="159" t="s">
        <v>130</v>
      </c>
    </row>
    <row r="96" spans="1:65" s="2" customFormat="1" ht="21.75" customHeight="1">
      <c r="A96" s="365"/>
      <c r="B96" s="131"/>
      <c r="C96" s="132" t="s">
        <v>77</v>
      </c>
      <c r="D96" s="132" t="s">
        <v>132</v>
      </c>
      <c r="E96" s="133" t="s">
        <v>476</v>
      </c>
      <c r="F96" s="134" t="s">
        <v>477</v>
      </c>
      <c r="G96" s="135" t="s">
        <v>189</v>
      </c>
      <c r="H96" s="136">
        <v>6</v>
      </c>
      <c r="I96" s="137"/>
      <c r="J96" s="137">
        <f>ROUND(I96*H96,2)</f>
        <v>0</v>
      </c>
      <c r="K96" s="134" t="s">
        <v>134</v>
      </c>
      <c r="L96" s="31"/>
      <c r="M96" s="138" t="s">
        <v>3</v>
      </c>
      <c r="N96" s="139" t="s">
        <v>41</v>
      </c>
      <c r="O96" s="140">
        <v>0.2</v>
      </c>
      <c r="P96" s="140">
        <f>O96*H96</f>
        <v>1.2000000000000002</v>
      </c>
      <c r="Q96" s="140">
        <v>0</v>
      </c>
      <c r="R96" s="140">
        <f>Q96*H96</f>
        <v>0</v>
      </c>
      <c r="S96" s="140">
        <v>0</v>
      </c>
      <c r="T96" s="141">
        <f>S96*H96</f>
        <v>0</v>
      </c>
      <c r="U96" s="365"/>
      <c r="V96" s="365"/>
      <c r="W96" s="365"/>
      <c r="X96" s="365"/>
      <c r="Y96" s="365"/>
      <c r="Z96" s="365"/>
      <c r="AA96" s="365"/>
      <c r="AB96" s="365"/>
      <c r="AC96" s="365"/>
      <c r="AD96" s="365"/>
      <c r="AE96" s="365"/>
      <c r="AR96" s="142" t="s">
        <v>135</v>
      </c>
      <c r="AT96" s="142" t="s">
        <v>132</v>
      </c>
      <c r="AU96" s="142" t="s">
        <v>77</v>
      </c>
      <c r="AY96" s="18" t="s">
        <v>130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135</v>
      </c>
      <c r="BM96" s="142" t="s">
        <v>478</v>
      </c>
    </row>
    <row r="97" spans="1:65" s="12" customFormat="1">
      <c r="B97" s="144"/>
      <c r="D97" s="145" t="s">
        <v>136</v>
      </c>
      <c r="E97" s="146" t="s">
        <v>3</v>
      </c>
      <c r="F97" s="147" t="s">
        <v>472</v>
      </c>
      <c r="H97" s="146" t="s">
        <v>3</v>
      </c>
      <c r="L97" s="144"/>
      <c r="M97" s="148"/>
      <c r="N97" s="149"/>
      <c r="O97" s="149"/>
      <c r="P97" s="149"/>
      <c r="Q97" s="149"/>
      <c r="R97" s="149"/>
      <c r="S97" s="149"/>
      <c r="T97" s="150"/>
      <c r="AT97" s="146" t="s">
        <v>136</v>
      </c>
      <c r="AU97" s="146" t="s">
        <v>77</v>
      </c>
      <c r="AV97" s="12" t="s">
        <v>75</v>
      </c>
      <c r="AW97" s="12" t="s">
        <v>30</v>
      </c>
      <c r="AX97" s="12" t="s">
        <v>70</v>
      </c>
      <c r="AY97" s="146" t="s">
        <v>130</v>
      </c>
    </row>
    <row r="98" spans="1:65" s="13" customFormat="1">
      <c r="B98" s="151"/>
      <c r="D98" s="145" t="s">
        <v>136</v>
      </c>
      <c r="E98" s="152" t="s">
        <v>3</v>
      </c>
      <c r="F98" s="153" t="s">
        <v>479</v>
      </c>
      <c r="H98" s="154">
        <v>4</v>
      </c>
      <c r="L98" s="151"/>
      <c r="M98" s="155"/>
      <c r="N98" s="156"/>
      <c r="O98" s="156"/>
      <c r="P98" s="156"/>
      <c r="Q98" s="156"/>
      <c r="R98" s="156"/>
      <c r="S98" s="156"/>
      <c r="T98" s="157"/>
      <c r="AT98" s="152" t="s">
        <v>136</v>
      </c>
      <c r="AU98" s="152" t="s">
        <v>77</v>
      </c>
      <c r="AV98" s="13" t="s">
        <v>77</v>
      </c>
      <c r="AW98" s="13" t="s">
        <v>30</v>
      </c>
      <c r="AX98" s="13" t="s">
        <v>70</v>
      </c>
      <c r="AY98" s="152" t="s">
        <v>130</v>
      </c>
    </row>
    <row r="99" spans="1:65" s="13" customFormat="1">
      <c r="B99" s="151"/>
      <c r="D99" s="145" t="s">
        <v>136</v>
      </c>
      <c r="E99" s="152" t="s">
        <v>3</v>
      </c>
      <c r="F99" s="153" t="s">
        <v>480</v>
      </c>
      <c r="H99" s="154">
        <v>2</v>
      </c>
      <c r="L99" s="151"/>
      <c r="M99" s="155"/>
      <c r="N99" s="156"/>
      <c r="O99" s="156"/>
      <c r="P99" s="156"/>
      <c r="Q99" s="156"/>
      <c r="R99" s="156"/>
      <c r="S99" s="156"/>
      <c r="T99" s="157"/>
      <c r="AT99" s="152" t="s">
        <v>136</v>
      </c>
      <c r="AU99" s="152" t="s">
        <v>77</v>
      </c>
      <c r="AV99" s="13" t="s">
        <v>77</v>
      </c>
      <c r="AW99" s="13" t="s">
        <v>30</v>
      </c>
      <c r="AX99" s="13" t="s">
        <v>70</v>
      </c>
      <c r="AY99" s="152" t="s">
        <v>130</v>
      </c>
    </row>
    <row r="100" spans="1:65" s="14" customFormat="1">
      <c r="B100" s="158"/>
      <c r="D100" s="145" t="s">
        <v>136</v>
      </c>
      <c r="E100" s="159" t="s">
        <v>3</v>
      </c>
      <c r="F100" s="160" t="s">
        <v>138</v>
      </c>
      <c r="H100" s="161">
        <v>6</v>
      </c>
      <c r="L100" s="158"/>
      <c r="M100" s="162"/>
      <c r="N100" s="163"/>
      <c r="O100" s="163"/>
      <c r="P100" s="163"/>
      <c r="Q100" s="163"/>
      <c r="R100" s="163"/>
      <c r="S100" s="163"/>
      <c r="T100" s="164"/>
      <c r="AT100" s="159" t="s">
        <v>136</v>
      </c>
      <c r="AU100" s="159" t="s">
        <v>77</v>
      </c>
      <c r="AV100" s="14" t="s">
        <v>135</v>
      </c>
      <c r="AW100" s="14" t="s">
        <v>30</v>
      </c>
      <c r="AX100" s="14" t="s">
        <v>75</v>
      </c>
      <c r="AY100" s="159" t="s">
        <v>130</v>
      </c>
    </row>
    <row r="101" spans="1:65" s="2" customFormat="1" ht="24">
      <c r="A101" s="365"/>
      <c r="B101" s="131"/>
      <c r="C101" s="132" t="s">
        <v>141</v>
      </c>
      <c r="D101" s="132" t="s">
        <v>132</v>
      </c>
      <c r="E101" s="133" t="s">
        <v>481</v>
      </c>
      <c r="F101" s="134" t="s">
        <v>482</v>
      </c>
      <c r="G101" s="135" t="s">
        <v>189</v>
      </c>
      <c r="H101" s="136">
        <v>450</v>
      </c>
      <c r="I101" s="137"/>
      <c r="J101" s="137">
        <f>ROUND(I101*H101,2)</f>
        <v>0</v>
      </c>
      <c r="K101" s="134" t="s">
        <v>134</v>
      </c>
      <c r="L101" s="31"/>
      <c r="M101" s="138" t="s">
        <v>3</v>
      </c>
      <c r="N101" s="139" t="s">
        <v>41</v>
      </c>
      <c r="O101" s="140">
        <v>0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U101" s="365"/>
      <c r="V101" s="365"/>
      <c r="W101" s="365"/>
      <c r="X101" s="365"/>
      <c r="Y101" s="365"/>
      <c r="Z101" s="365"/>
      <c r="AA101" s="365"/>
      <c r="AB101" s="365"/>
      <c r="AC101" s="365"/>
      <c r="AD101" s="365"/>
      <c r="AE101" s="365"/>
      <c r="AR101" s="142" t="s">
        <v>135</v>
      </c>
      <c r="AT101" s="142" t="s">
        <v>132</v>
      </c>
      <c r="AU101" s="142" t="s">
        <v>77</v>
      </c>
      <c r="AY101" s="18" t="s">
        <v>130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8" t="s">
        <v>75</v>
      </c>
      <c r="BK101" s="143">
        <f>ROUND(I101*H101,2)</f>
        <v>0</v>
      </c>
      <c r="BL101" s="18" t="s">
        <v>135</v>
      </c>
      <c r="BM101" s="142" t="s">
        <v>483</v>
      </c>
    </row>
    <row r="102" spans="1:65" s="12" customFormat="1">
      <c r="B102" s="144"/>
      <c r="D102" s="145" t="s">
        <v>136</v>
      </c>
      <c r="E102" s="146" t="s">
        <v>3</v>
      </c>
      <c r="F102" s="147" t="s">
        <v>484</v>
      </c>
      <c r="H102" s="146" t="s">
        <v>3</v>
      </c>
      <c r="L102" s="144"/>
      <c r="M102" s="148"/>
      <c r="N102" s="149"/>
      <c r="O102" s="149"/>
      <c r="P102" s="149"/>
      <c r="Q102" s="149"/>
      <c r="R102" s="149"/>
      <c r="S102" s="149"/>
      <c r="T102" s="150"/>
      <c r="AT102" s="146" t="s">
        <v>136</v>
      </c>
      <c r="AU102" s="146" t="s">
        <v>77</v>
      </c>
      <c r="AV102" s="12" t="s">
        <v>75</v>
      </c>
      <c r="AW102" s="12" t="s">
        <v>30</v>
      </c>
      <c r="AX102" s="12" t="s">
        <v>70</v>
      </c>
      <c r="AY102" s="146" t="s">
        <v>130</v>
      </c>
    </row>
    <row r="103" spans="1:65" s="13" customFormat="1">
      <c r="B103" s="151"/>
      <c r="D103" s="145" t="s">
        <v>136</v>
      </c>
      <c r="E103" s="152" t="s">
        <v>3</v>
      </c>
      <c r="F103" s="153" t="s">
        <v>485</v>
      </c>
      <c r="H103" s="154">
        <v>450</v>
      </c>
      <c r="L103" s="151"/>
      <c r="M103" s="155"/>
      <c r="N103" s="156"/>
      <c r="O103" s="156"/>
      <c r="P103" s="156"/>
      <c r="Q103" s="156"/>
      <c r="R103" s="156"/>
      <c r="S103" s="156"/>
      <c r="T103" s="157"/>
      <c r="AT103" s="152" t="s">
        <v>136</v>
      </c>
      <c r="AU103" s="152" t="s">
        <v>77</v>
      </c>
      <c r="AV103" s="13" t="s">
        <v>77</v>
      </c>
      <c r="AW103" s="13" t="s">
        <v>30</v>
      </c>
      <c r="AX103" s="13" t="s">
        <v>75</v>
      </c>
      <c r="AY103" s="152" t="s">
        <v>130</v>
      </c>
    </row>
    <row r="104" spans="1:65" s="2" customFormat="1" ht="24">
      <c r="A104" s="365"/>
      <c r="B104" s="131"/>
      <c r="C104" s="132" t="s">
        <v>135</v>
      </c>
      <c r="D104" s="132" t="s">
        <v>132</v>
      </c>
      <c r="E104" s="133" t="s">
        <v>486</v>
      </c>
      <c r="F104" s="134" t="s">
        <v>487</v>
      </c>
      <c r="G104" s="135" t="s">
        <v>189</v>
      </c>
      <c r="H104" s="136">
        <v>540</v>
      </c>
      <c r="I104" s="137"/>
      <c r="J104" s="137">
        <f>ROUND(I104*H104,2)</f>
        <v>0</v>
      </c>
      <c r="K104" s="134" t="s">
        <v>134</v>
      </c>
      <c r="L104" s="31"/>
      <c r="M104" s="138" t="s">
        <v>3</v>
      </c>
      <c r="N104" s="139" t="s">
        <v>41</v>
      </c>
      <c r="O104" s="140">
        <v>0</v>
      </c>
      <c r="P104" s="140">
        <f>O104*H104</f>
        <v>0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U104" s="365"/>
      <c r="V104" s="365"/>
      <c r="W104" s="365"/>
      <c r="X104" s="365"/>
      <c r="Y104" s="365"/>
      <c r="Z104" s="365"/>
      <c r="AA104" s="365"/>
      <c r="AB104" s="365"/>
      <c r="AC104" s="365"/>
      <c r="AD104" s="365"/>
      <c r="AE104" s="365"/>
      <c r="AR104" s="142" t="s">
        <v>135</v>
      </c>
      <c r="AT104" s="142" t="s">
        <v>132</v>
      </c>
      <c r="AU104" s="142" t="s">
        <v>77</v>
      </c>
      <c r="AY104" s="18" t="s">
        <v>130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8" t="s">
        <v>75</v>
      </c>
      <c r="BK104" s="143">
        <f>ROUND(I104*H104,2)</f>
        <v>0</v>
      </c>
      <c r="BL104" s="18" t="s">
        <v>135</v>
      </c>
      <c r="BM104" s="142" t="s">
        <v>488</v>
      </c>
    </row>
    <row r="105" spans="1:65" s="12" customFormat="1">
      <c r="B105" s="144"/>
      <c r="D105" s="145" t="s">
        <v>136</v>
      </c>
      <c r="E105" s="146" t="s">
        <v>3</v>
      </c>
      <c r="F105" s="147" t="s">
        <v>489</v>
      </c>
      <c r="H105" s="146" t="s">
        <v>3</v>
      </c>
      <c r="L105" s="144"/>
      <c r="M105" s="148"/>
      <c r="N105" s="149"/>
      <c r="O105" s="149"/>
      <c r="P105" s="149"/>
      <c r="Q105" s="149"/>
      <c r="R105" s="149"/>
      <c r="S105" s="149"/>
      <c r="T105" s="150"/>
      <c r="AT105" s="146" t="s">
        <v>136</v>
      </c>
      <c r="AU105" s="146" t="s">
        <v>77</v>
      </c>
      <c r="AV105" s="12" t="s">
        <v>75</v>
      </c>
      <c r="AW105" s="12" t="s">
        <v>30</v>
      </c>
      <c r="AX105" s="12" t="s">
        <v>70</v>
      </c>
      <c r="AY105" s="146" t="s">
        <v>130</v>
      </c>
    </row>
    <row r="106" spans="1:65" s="13" customFormat="1">
      <c r="B106" s="151"/>
      <c r="D106" s="145" t="s">
        <v>136</v>
      </c>
      <c r="E106" s="152" t="s">
        <v>3</v>
      </c>
      <c r="F106" s="153" t="s">
        <v>490</v>
      </c>
      <c r="H106" s="154">
        <v>540</v>
      </c>
      <c r="L106" s="151"/>
      <c r="M106" s="165"/>
      <c r="N106" s="166"/>
      <c r="O106" s="166"/>
      <c r="P106" s="166"/>
      <c r="Q106" s="166"/>
      <c r="R106" s="166"/>
      <c r="S106" s="166"/>
      <c r="T106" s="167"/>
      <c r="AT106" s="152" t="s">
        <v>136</v>
      </c>
      <c r="AU106" s="152" t="s">
        <v>77</v>
      </c>
      <c r="AV106" s="13" t="s">
        <v>77</v>
      </c>
      <c r="AW106" s="13" t="s">
        <v>30</v>
      </c>
      <c r="AX106" s="13" t="s">
        <v>75</v>
      </c>
      <c r="AY106" s="152" t="s">
        <v>130</v>
      </c>
    </row>
    <row r="107" spans="1:65" s="2" customFormat="1" ht="6.95" customHeight="1">
      <c r="A107" s="365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31"/>
      <c r="M107" s="365"/>
      <c r="O107" s="365"/>
      <c r="P107" s="365"/>
      <c r="Q107" s="365"/>
      <c r="R107" s="365"/>
      <c r="S107" s="365"/>
      <c r="T107" s="365"/>
      <c r="U107" s="365"/>
      <c r="V107" s="365"/>
      <c r="W107" s="365"/>
      <c r="X107" s="365"/>
      <c r="Y107" s="365"/>
      <c r="Z107" s="365"/>
      <c r="AA107" s="365"/>
      <c r="AB107" s="365"/>
      <c r="AC107" s="365"/>
      <c r="AD107" s="365"/>
      <c r="AE107" s="365"/>
    </row>
  </sheetData>
  <mergeCells count="12">
    <mergeCell ref="E79:H79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75:H75"/>
    <mergeCell ref="E77:H77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113"/>
  <sheetViews>
    <sheetView showGridLines="0" topLeftCell="A82" workbookViewId="0">
      <selection activeCell="I90" sqref="I90:I11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101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s="1" customFormat="1" ht="12" customHeight="1">
      <c r="B8" s="21"/>
      <c r="D8" s="27" t="s">
        <v>104</v>
      </c>
      <c r="L8" s="21"/>
    </row>
    <row r="9" spans="1:46" s="2" customFormat="1" ht="16.5" customHeight="1">
      <c r="A9" s="30"/>
      <c r="B9" s="31"/>
      <c r="C9" s="30"/>
      <c r="D9" s="30"/>
      <c r="E9" s="407" t="s">
        <v>570</v>
      </c>
      <c r="F9" s="406"/>
      <c r="G9" s="406"/>
      <c r="H9" s="406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106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393" t="s">
        <v>1162</v>
      </c>
      <c r="F11" s="406"/>
      <c r="G11" s="406"/>
      <c r="H11" s="406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45814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379" t="str">
        <f>'Rekapitulace stavby'!E14</f>
        <v xml:space="preserve"> </v>
      </c>
      <c r="F20" s="379"/>
      <c r="G20" s="379"/>
      <c r="H20" s="379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ROUND(J87,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ROUND((SUM(BE87:BE112)),  2)</f>
        <v>0</v>
      </c>
      <c r="G35" s="30"/>
      <c r="H35" s="30"/>
      <c r="I35" s="91">
        <v>0.21</v>
      </c>
      <c r="J35" s="90">
        <f>ROUND(((SUM(BE87:BE112))*I35),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ROUND((SUM(BF87:BF112)),  2)</f>
        <v>0</v>
      </c>
      <c r="G36" s="30"/>
      <c r="H36" s="30"/>
      <c r="I36" s="91">
        <v>0.15</v>
      </c>
      <c r="J36" s="90">
        <f>ROUND(((SUM(BF87:BF112))*I36),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ROUND((SUM(BG87:BG112)),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ROUND((SUM(BH87:BH112)),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ROUND((SUM(BI87:BI112)),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107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104</v>
      </c>
      <c r="L51" s="21"/>
    </row>
    <row r="52" spans="1:47" s="2" customFormat="1" ht="16.5" customHeight="1">
      <c r="A52" s="30"/>
      <c r="B52" s="31"/>
      <c r="C52" s="30"/>
      <c r="D52" s="30"/>
      <c r="E52" s="407" t="s">
        <v>570</v>
      </c>
      <c r="F52" s="406"/>
      <c r="G52" s="406"/>
      <c r="H52" s="406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106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393" t="str">
        <f>E11</f>
        <v>SO 902 - Návrh DIO</v>
      </c>
      <c r="F54" s="406"/>
      <c r="G54" s="406"/>
      <c r="H54" s="406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45814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J87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110</v>
      </c>
    </row>
    <row r="64" spans="1:47" s="8" customFormat="1" ht="24.95" customHeight="1">
      <c r="B64" s="101"/>
      <c r="D64" s="102" t="s">
        <v>111</v>
      </c>
      <c r="E64" s="103"/>
      <c r="F64" s="103"/>
      <c r="G64" s="103"/>
      <c r="H64" s="103"/>
      <c r="I64" s="103"/>
      <c r="J64" s="104">
        <f>J88</f>
        <v>0</v>
      </c>
      <c r="L64" s="101"/>
    </row>
    <row r="65" spans="1:31" s="9" customFormat="1" ht="19.899999999999999" customHeight="1">
      <c r="B65" s="105"/>
      <c r="D65" s="106" t="s">
        <v>113</v>
      </c>
      <c r="E65" s="107"/>
      <c r="F65" s="107"/>
      <c r="G65" s="107"/>
      <c r="H65" s="107"/>
      <c r="I65" s="107"/>
      <c r="J65" s="108">
        <f>J89</f>
        <v>0</v>
      </c>
      <c r="L65" s="105"/>
    </row>
    <row r="66" spans="1:31" s="2" customFormat="1" ht="21.75" customHeight="1">
      <c r="A66" s="30"/>
      <c r="B66" s="31"/>
      <c r="C66" s="30"/>
      <c r="D66" s="30"/>
      <c r="E66" s="30"/>
      <c r="F66" s="30"/>
      <c r="G66" s="30"/>
      <c r="H66" s="30"/>
      <c r="I66" s="30"/>
      <c r="J66" s="30"/>
      <c r="K66" s="30"/>
      <c r="L66" s="84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</row>
    <row r="67" spans="1:31" s="2" customFormat="1" ht="6.95" customHeight="1">
      <c r="A67" s="30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84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71" spans="1:31" s="2" customFormat="1" ht="6.95" customHeight="1">
      <c r="A71" s="30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84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31" s="2" customFormat="1" ht="24.95" customHeight="1">
      <c r="A72" s="30"/>
      <c r="B72" s="31"/>
      <c r="C72" s="22" t="s">
        <v>115</v>
      </c>
      <c r="D72" s="30"/>
      <c r="E72" s="30"/>
      <c r="F72" s="30"/>
      <c r="G72" s="30"/>
      <c r="H72" s="30"/>
      <c r="I72" s="30"/>
      <c r="J72" s="30"/>
      <c r="K72" s="30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 s="2" customFormat="1" ht="6.95" customHeight="1">
      <c r="A73" s="30"/>
      <c r="B73" s="31"/>
      <c r="C73" s="30"/>
      <c r="D73" s="30"/>
      <c r="E73" s="30"/>
      <c r="F73" s="30"/>
      <c r="G73" s="30"/>
      <c r="H73" s="30"/>
      <c r="I73" s="30"/>
      <c r="J73" s="30"/>
      <c r="K73" s="30"/>
      <c r="L73" s="84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12" customHeight="1">
      <c r="A74" s="30"/>
      <c r="B74" s="31"/>
      <c r="C74" s="27" t="s">
        <v>15</v>
      </c>
      <c r="D74" s="30"/>
      <c r="E74" s="30"/>
      <c r="F74" s="30"/>
      <c r="G74" s="30"/>
      <c r="H74" s="30"/>
      <c r="I74" s="30"/>
      <c r="J74" s="30"/>
      <c r="K74" s="30"/>
      <c r="L74" s="8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s="2" customFormat="1" ht="16.5" customHeight="1">
      <c r="A75" s="30"/>
      <c r="B75" s="31"/>
      <c r="C75" s="30"/>
      <c r="D75" s="30"/>
      <c r="E75" s="407" t="str">
        <f>E7</f>
        <v>Nová komunikace mezi ul. Dukelskou - Karla Nového - Pražská kasárna, projektová dokumentace</v>
      </c>
      <c r="F75" s="408"/>
      <c r="G75" s="408"/>
      <c r="H75" s="408"/>
      <c r="I75" s="30"/>
      <c r="J75" s="30"/>
      <c r="K75" s="30"/>
      <c r="L75" s="8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1" customFormat="1" ht="12" customHeight="1">
      <c r="B76" s="21"/>
      <c r="C76" s="27" t="s">
        <v>104</v>
      </c>
      <c r="L76" s="21"/>
    </row>
    <row r="77" spans="1:31" s="2" customFormat="1" ht="16.5" customHeight="1">
      <c r="A77" s="30"/>
      <c r="B77" s="31"/>
      <c r="C77" s="30"/>
      <c r="D77" s="30"/>
      <c r="E77" s="407" t="s">
        <v>570</v>
      </c>
      <c r="F77" s="406"/>
      <c r="G77" s="406"/>
      <c r="H77" s="406"/>
      <c r="I77" s="30"/>
      <c r="J77" s="30"/>
      <c r="K77" s="30"/>
      <c r="L77" s="84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s="2" customFormat="1" ht="12" customHeight="1">
      <c r="A78" s="30"/>
      <c r="B78" s="31"/>
      <c r="C78" s="27" t="s">
        <v>106</v>
      </c>
      <c r="D78" s="30"/>
      <c r="E78" s="30"/>
      <c r="F78" s="30"/>
      <c r="G78" s="30"/>
      <c r="H78" s="30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6.5" customHeight="1">
      <c r="A79" s="30"/>
      <c r="B79" s="31"/>
      <c r="C79" s="30"/>
      <c r="D79" s="30"/>
      <c r="E79" s="393" t="str">
        <f>E11</f>
        <v>SO 902 - Návrh DIO</v>
      </c>
      <c r="F79" s="406"/>
      <c r="G79" s="406"/>
      <c r="H79" s="406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6.95" customHeight="1">
      <c r="A80" s="30"/>
      <c r="B80" s="31"/>
      <c r="C80" s="30"/>
      <c r="D80" s="30"/>
      <c r="E80" s="30"/>
      <c r="F80" s="30"/>
      <c r="G80" s="30"/>
      <c r="H80" s="30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12" customHeight="1">
      <c r="A81" s="30"/>
      <c r="B81" s="31"/>
      <c r="C81" s="27" t="s">
        <v>19</v>
      </c>
      <c r="D81" s="30"/>
      <c r="E81" s="30"/>
      <c r="F81" s="25" t="str">
        <f>F14</f>
        <v>k.ú. Benešov</v>
      </c>
      <c r="G81" s="30"/>
      <c r="H81" s="30"/>
      <c r="I81" s="27" t="s">
        <v>21</v>
      </c>
      <c r="J81" s="48">
        <f>IF(J14="","",J14)</f>
        <v>45814</v>
      </c>
      <c r="K81" s="30"/>
      <c r="L81" s="8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6.95" customHeight="1">
      <c r="A82" s="30"/>
      <c r="B82" s="31"/>
      <c r="C82" s="30"/>
      <c r="D82" s="30"/>
      <c r="E82" s="30"/>
      <c r="F82" s="30"/>
      <c r="G82" s="30"/>
      <c r="H82" s="30"/>
      <c r="I82" s="30"/>
      <c r="J82" s="30"/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15.2" customHeight="1">
      <c r="A83" s="30"/>
      <c r="B83" s="31"/>
      <c r="C83" s="27" t="s">
        <v>22</v>
      </c>
      <c r="D83" s="30"/>
      <c r="E83" s="30"/>
      <c r="F83" s="25" t="str">
        <f>E17</f>
        <v>Město Benešov</v>
      </c>
      <c r="G83" s="30"/>
      <c r="H83" s="30"/>
      <c r="I83" s="27" t="s">
        <v>28</v>
      </c>
      <c r="J83" s="28" t="str">
        <f>E23</f>
        <v>DOPAS s.r.o. Praha</v>
      </c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5.2" customHeight="1">
      <c r="A84" s="30"/>
      <c r="B84" s="31"/>
      <c r="C84" s="27" t="s">
        <v>26</v>
      </c>
      <c r="D84" s="30"/>
      <c r="E84" s="30"/>
      <c r="F84" s="25" t="str">
        <f>IF(E20="","",E20)</f>
        <v xml:space="preserve"> </v>
      </c>
      <c r="G84" s="30"/>
      <c r="H84" s="30"/>
      <c r="I84" s="27" t="s">
        <v>31</v>
      </c>
      <c r="J84" s="28" t="str">
        <f>E26</f>
        <v>L. Štuller</v>
      </c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10.35" customHeight="1">
      <c r="A85" s="30"/>
      <c r="B85" s="31"/>
      <c r="C85" s="30"/>
      <c r="D85" s="30"/>
      <c r="E85" s="30"/>
      <c r="F85" s="30"/>
      <c r="G85" s="30"/>
      <c r="H85" s="30"/>
      <c r="I85" s="30"/>
      <c r="J85" s="30"/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10" customFormat="1" ht="29.25" customHeight="1">
      <c r="A86" s="109"/>
      <c r="B86" s="110"/>
      <c r="C86" s="111" t="s">
        <v>116</v>
      </c>
      <c r="D86" s="112" t="s">
        <v>55</v>
      </c>
      <c r="E86" s="112" t="s">
        <v>51</v>
      </c>
      <c r="F86" s="112" t="s">
        <v>52</v>
      </c>
      <c r="G86" s="112" t="s">
        <v>117</v>
      </c>
      <c r="H86" s="112" t="s">
        <v>118</v>
      </c>
      <c r="I86" s="112" t="s">
        <v>119</v>
      </c>
      <c r="J86" s="112" t="s">
        <v>109</v>
      </c>
      <c r="K86" s="113" t="s">
        <v>120</v>
      </c>
      <c r="L86" s="114"/>
      <c r="M86" s="55" t="s">
        <v>3</v>
      </c>
      <c r="N86" s="56" t="s">
        <v>40</v>
      </c>
      <c r="O86" s="56" t="s">
        <v>121</v>
      </c>
      <c r="P86" s="56" t="s">
        <v>122</v>
      </c>
      <c r="Q86" s="56" t="s">
        <v>123</v>
      </c>
      <c r="R86" s="56" t="s">
        <v>124</v>
      </c>
      <c r="S86" s="56" t="s">
        <v>125</v>
      </c>
      <c r="T86" s="57" t="s">
        <v>126</v>
      </c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</row>
    <row r="87" spans="1:65" s="2" customFormat="1" ht="22.9" customHeight="1">
      <c r="A87" s="30"/>
      <c r="B87" s="31"/>
      <c r="C87" s="62" t="s">
        <v>127</v>
      </c>
      <c r="D87" s="30"/>
      <c r="E87" s="30"/>
      <c r="F87" s="30"/>
      <c r="G87" s="30"/>
      <c r="H87" s="30"/>
      <c r="I87" s="30"/>
      <c r="J87" s="115">
        <f>BK87</f>
        <v>0</v>
      </c>
      <c r="K87" s="30"/>
      <c r="L87" s="31"/>
      <c r="M87" s="58"/>
      <c r="N87" s="49"/>
      <c r="O87" s="59"/>
      <c r="P87" s="116">
        <f>P88</f>
        <v>2.6199999999999997</v>
      </c>
      <c r="Q87" s="59"/>
      <c r="R87" s="116">
        <f>R88</f>
        <v>0</v>
      </c>
      <c r="S87" s="59"/>
      <c r="T87" s="117">
        <f>T88</f>
        <v>0</v>
      </c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T87" s="18" t="s">
        <v>69</v>
      </c>
      <c r="AU87" s="18" t="s">
        <v>110</v>
      </c>
      <c r="BK87" s="118">
        <f>BK88</f>
        <v>0</v>
      </c>
    </row>
    <row r="88" spans="1:65" s="11" customFormat="1" ht="25.9" customHeight="1">
      <c r="B88" s="119"/>
      <c r="D88" s="120" t="s">
        <v>69</v>
      </c>
      <c r="E88" s="121" t="s">
        <v>128</v>
      </c>
      <c r="F88" s="121" t="s">
        <v>129</v>
      </c>
      <c r="J88" s="122">
        <f>BK88</f>
        <v>0</v>
      </c>
      <c r="L88" s="119"/>
      <c r="M88" s="123"/>
      <c r="N88" s="124"/>
      <c r="O88" s="124"/>
      <c r="P88" s="125">
        <f>P89</f>
        <v>2.6199999999999997</v>
      </c>
      <c r="Q88" s="124"/>
      <c r="R88" s="125">
        <f>R89</f>
        <v>0</v>
      </c>
      <c r="S88" s="124"/>
      <c r="T88" s="126">
        <f>T89</f>
        <v>0</v>
      </c>
      <c r="AR88" s="120" t="s">
        <v>75</v>
      </c>
      <c r="AT88" s="127" t="s">
        <v>69</v>
      </c>
      <c r="AU88" s="127" t="s">
        <v>70</v>
      </c>
      <c r="AY88" s="120" t="s">
        <v>130</v>
      </c>
      <c r="BK88" s="128">
        <f>BK89</f>
        <v>0</v>
      </c>
    </row>
    <row r="89" spans="1:65" s="11" customFormat="1" ht="22.9" customHeight="1">
      <c r="B89" s="119"/>
      <c r="D89" s="120" t="s">
        <v>69</v>
      </c>
      <c r="E89" s="129" t="s">
        <v>152</v>
      </c>
      <c r="F89" s="129" t="s">
        <v>186</v>
      </c>
      <c r="J89" s="130">
        <f>BK89</f>
        <v>0</v>
      </c>
      <c r="L89" s="119"/>
      <c r="M89" s="123"/>
      <c r="N89" s="124"/>
      <c r="O89" s="124"/>
      <c r="P89" s="125">
        <f>SUM(P90:P112)</f>
        <v>2.6199999999999997</v>
      </c>
      <c r="Q89" s="124"/>
      <c r="R89" s="125">
        <f>SUM(R90:R112)</f>
        <v>0</v>
      </c>
      <c r="S89" s="124"/>
      <c r="T89" s="126">
        <f>SUM(T90:T112)</f>
        <v>0</v>
      </c>
      <c r="AR89" s="120" t="s">
        <v>75</v>
      </c>
      <c r="AT89" s="127" t="s">
        <v>69</v>
      </c>
      <c r="AU89" s="127" t="s">
        <v>75</v>
      </c>
      <c r="AY89" s="120" t="s">
        <v>130</v>
      </c>
      <c r="BK89" s="128">
        <f>SUM(BK90:BK112)</f>
        <v>0</v>
      </c>
    </row>
    <row r="90" spans="1:65" s="2" customFormat="1" ht="21.75" customHeight="1">
      <c r="A90" s="30"/>
      <c r="B90" s="131"/>
      <c r="C90" s="132" t="s">
        <v>75</v>
      </c>
      <c r="D90" s="132" t="s">
        <v>132</v>
      </c>
      <c r="E90" s="133" t="s">
        <v>469</v>
      </c>
      <c r="F90" s="134" t="s">
        <v>470</v>
      </c>
      <c r="G90" s="135" t="s">
        <v>189</v>
      </c>
      <c r="H90" s="136">
        <v>5</v>
      </c>
      <c r="I90" s="137"/>
      <c r="J90" s="137">
        <f>ROUND(I90*H90,2)</f>
        <v>0</v>
      </c>
      <c r="K90" s="134" t="s">
        <v>134</v>
      </c>
      <c r="L90" s="31"/>
      <c r="M90" s="138" t="s">
        <v>3</v>
      </c>
      <c r="N90" s="139" t="s">
        <v>41</v>
      </c>
      <c r="O90" s="140">
        <v>0.17399999999999999</v>
      </c>
      <c r="P90" s="140">
        <f>O90*H90</f>
        <v>0.86999999999999988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R90" s="142" t="s">
        <v>135</v>
      </c>
      <c r="AT90" s="142" t="s">
        <v>132</v>
      </c>
      <c r="AU90" s="142" t="s">
        <v>77</v>
      </c>
      <c r="AY90" s="18" t="s">
        <v>130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8" t="s">
        <v>75</v>
      </c>
      <c r="BK90" s="143">
        <f>ROUND(I90*H90,2)</f>
        <v>0</v>
      </c>
      <c r="BL90" s="18" t="s">
        <v>135</v>
      </c>
      <c r="BM90" s="142" t="s">
        <v>1163</v>
      </c>
    </row>
    <row r="91" spans="1:65" s="12" customFormat="1">
      <c r="B91" s="144"/>
      <c r="D91" s="145" t="s">
        <v>136</v>
      </c>
      <c r="E91" s="146" t="s">
        <v>3</v>
      </c>
      <c r="F91" s="147" t="s">
        <v>1164</v>
      </c>
      <c r="H91" s="146" t="s">
        <v>3</v>
      </c>
      <c r="L91" s="144"/>
      <c r="M91" s="148"/>
      <c r="N91" s="149"/>
      <c r="O91" s="149"/>
      <c r="P91" s="149"/>
      <c r="Q91" s="149"/>
      <c r="R91" s="149"/>
      <c r="S91" s="149"/>
      <c r="T91" s="150"/>
      <c r="AT91" s="146" t="s">
        <v>136</v>
      </c>
      <c r="AU91" s="146" t="s">
        <v>77</v>
      </c>
      <c r="AV91" s="12" t="s">
        <v>75</v>
      </c>
      <c r="AW91" s="12" t="s">
        <v>30</v>
      </c>
      <c r="AX91" s="12" t="s">
        <v>70</v>
      </c>
      <c r="AY91" s="146" t="s">
        <v>130</v>
      </c>
    </row>
    <row r="92" spans="1:65" s="13" customFormat="1">
      <c r="B92" s="151"/>
      <c r="D92" s="145" t="s">
        <v>136</v>
      </c>
      <c r="E92" s="152" t="s">
        <v>3</v>
      </c>
      <c r="F92" s="153" t="s">
        <v>1165</v>
      </c>
      <c r="H92" s="154">
        <v>1</v>
      </c>
      <c r="L92" s="151"/>
      <c r="M92" s="155"/>
      <c r="N92" s="156"/>
      <c r="O92" s="156"/>
      <c r="P92" s="156"/>
      <c r="Q92" s="156"/>
      <c r="R92" s="156"/>
      <c r="S92" s="156"/>
      <c r="T92" s="157"/>
      <c r="AT92" s="152" t="s">
        <v>136</v>
      </c>
      <c r="AU92" s="152" t="s">
        <v>77</v>
      </c>
      <c r="AV92" s="13" t="s">
        <v>77</v>
      </c>
      <c r="AW92" s="13" t="s">
        <v>30</v>
      </c>
      <c r="AX92" s="13" t="s">
        <v>70</v>
      </c>
      <c r="AY92" s="152" t="s">
        <v>130</v>
      </c>
    </row>
    <row r="93" spans="1:65" s="13" customFormat="1">
      <c r="B93" s="151"/>
      <c r="D93" s="145" t="s">
        <v>136</v>
      </c>
      <c r="E93" s="152" t="s">
        <v>3</v>
      </c>
      <c r="F93" s="153" t="s">
        <v>1166</v>
      </c>
      <c r="H93" s="154">
        <v>2</v>
      </c>
      <c r="L93" s="151"/>
      <c r="M93" s="155"/>
      <c r="N93" s="156"/>
      <c r="O93" s="156"/>
      <c r="P93" s="156"/>
      <c r="Q93" s="156"/>
      <c r="R93" s="156"/>
      <c r="S93" s="156"/>
      <c r="T93" s="157"/>
      <c r="AT93" s="152" t="s">
        <v>136</v>
      </c>
      <c r="AU93" s="152" t="s">
        <v>77</v>
      </c>
      <c r="AV93" s="13" t="s">
        <v>77</v>
      </c>
      <c r="AW93" s="13" t="s">
        <v>30</v>
      </c>
      <c r="AX93" s="13" t="s">
        <v>70</v>
      </c>
      <c r="AY93" s="152" t="s">
        <v>130</v>
      </c>
    </row>
    <row r="94" spans="1:65" s="13" customFormat="1">
      <c r="B94" s="151"/>
      <c r="D94" s="145" t="s">
        <v>136</v>
      </c>
      <c r="E94" s="152" t="s">
        <v>3</v>
      </c>
      <c r="F94" s="153" t="s">
        <v>1167</v>
      </c>
      <c r="H94" s="154">
        <v>2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136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130</v>
      </c>
    </row>
    <row r="95" spans="1:65" s="14" customFormat="1">
      <c r="B95" s="158"/>
      <c r="D95" s="145" t="s">
        <v>136</v>
      </c>
      <c r="E95" s="159" t="s">
        <v>3</v>
      </c>
      <c r="F95" s="160" t="s">
        <v>138</v>
      </c>
      <c r="H95" s="161">
        <v>5</v>
      </c>
      <c r="L95" s="158"/>
      <c r="M95" s="162"/>
      <c r="N95" s="163"/>
      <c r="O95" s="163"/>
      <c r="P95" s="163"/>
      <c r="Q95" s="163"/>
      <c r="R95" s="163"/>
      <c r="S95" s="163"/>
      <c r="T95" s="164"/>
      <c r="AT95" s="159" t="s">
        <v>136</v>
      </c>
      <c r="AU95" s="159" t="s">
        <v>77</v>
      </c>
      <c r="AV95" s="14" t="s">
        <v>135</v>
      </c>
      <c r="AW95" s="14" t="s">
        <v>30</v>
      </c>
      <c r="AX95" s="14" t="s">
        <v>75</v>
      </c>
      <c r="AY95" s="159" t="s">
        <v>130</v>
      </c>
    </row>
    <row r="96" spans="1:65" s="2" customFormat="1" ht="24">
      <c r="A96" s="30"/>
      <c r="B96" s="131"/>
      <c r="C96" s="132" t="s">
        <v>77</v>
      </c>
      <c r="D96" s="132" t="s">
        <v>132</v>
      </c>
      <c r="E96" s="133" t="s">
        <v>481</v>
      </c>
      <c r="F96" s="134" t="s">
        <v>482</v>
      </c>
      <c r="G96" s="135" t="s">
        <v>189</v>
      </c>
      <c r="H96" s="136">
        <v>300</v>
      </c>
      <c r="I96" s="137"/>
      <c r="J96" s="137">
        <f>ROUND(I96*H96,2)</f>
        <v>0</v>
      </c>
      <c r="K96" s="134" t="s">
        <v>134</v>
      </c>
      <c r="L96" s="31"/>
      <c r="M96" s="138" t="s">
        <v>3</v>
      </c>
      <c r="N96" s="139" t="s">
        <v>41</v>
      </c>
      <c r="O96" s="140">
        <v>0</v>
      </c>
      <c r="P96" s="140">
        <f>O96*H96</f>
        <v>0</v>
      </c>
      <c r="Q96" s="140">
        <v>0</v>
      </c>
      <c r="R96" s="140">
        <f>Q96*H96</f>
        <v>0</v>
      </c>
      <c r="S96" s="140">
        <v>0</v>
      </c>
      <c r="T96" s="141">
        <f>S96*H96</f>
        <v>0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R96" s="142" t="s">
        <v>135</v>
      </c>
      <c r="AT96" s="142" t="s">
        <v>132</v>
      </c>
      <c r="AU96" s="142" t="s">
        <v>77</v>
      </c>
      <c r="AY96" s="18" t="s">
        <v>130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135</v>
      </c>
      <c r="BM96" s="142" t="s">
        <v>1168</v>
      </c>
    </row>
    <row r="97" spans="1:65" s="12" customFormat="1">
      <c r="B97" s="144"/>
      <c r="D97" s="145" t="s">
        <v>136</v>
      </c>
      <c r="E97" s="146" t="s">
        <v>3</v>
      </c>
      <c r="F97" s="147" t="s">
        <v>484</v>
      </c>
      <c r="H97" s="146" t="s">
        <v>3</v>
      </c>
      <c r="L97" s="144"/>
      <c r="M97" s="148"/>
      <c r="N97" s="149"/>
      <c r="O97" s="149"/>
      <c r="P97" s="149"/>
      <c r="Q97" s="149"/>
      <c r="R97" s="149"/>
      <c r="S97" s="149"/>
      <c r="T97" s="150"/>
      <c r="AT97" s="146" t="s">
        <v>136</v>
      </c>
      <c r="AU97" s="146" t="s">
        <v>77</v>
      </c>
      <c r="AV97" s="12" t="s">
        <v>75</v>
      </c>
      <c r="AW97" s="12" t="s">
        <v>30</v>
      </c>
      <c r="AX97" s="12" t="s">
        <v>70</v>
      </c>
      <c r="AY97" s="146" t="s">
        <v>130</v>
      </c>
    </row>
    <row r="98" spans="1:65" s="13" customFormat="1">
      <c r="B98" s="151"/>
      <c r="D98" s="145" t="s">
        <v>136</v>
      </c>
      <c r="E98" s="152" t="s">
        <v>3</v>
      </c>
      <c r="F98" s="153" t="s">
        <v>1161</v>
      </c>
      <c r="H98" s="154">
        <v>300</v>
      </c>
      <c r="L98" s="151"/>
      <c r="M98" s="155"/>
      <c r="N98" s="156"/>
      <c r="O98" s="156"/>
      <c r="P98" s="156"/>
      <c r="Q98" s="156"/>
      <c r="R98" s="156"/>
      <c r="S98" s="156"/>
      <c r="T98" s="157"/>
      <c r="AT98" s="152" t="s">
        <v>136</v>
      </c>
      <c r="AU98" s="152" t="s">
        <v>77</v>
      </c>
      <c r="AV98" s="13" t="s">
        <v>77</v>
      </c>
      <c r="AW98" s="13" t="s">
        <v>30</v>
      </c>
      <c r="AX98" s="13" t="s">
        <v>75</v>
      </c>
      <c r="AY98" s="152" t="s">
        <v>130</v>
      </c>
    </row>
    <row r="99" spans="1:65" s="2" customFormat="1" ht="24">
      <c r="A99" s="30"/>
      <c r="B99" s="131"/>
      <c r="C99" s="132" t="s">
        <v>141</v>
      </c>
      <c r="D99" s="132" t="s">
        <v>132</v>
      </c>
      <c r="E99" s="133" t="s">
        <v>491</v>
      </c>
      <c r="F99" s="134" t="s">
        <v>492</v>
      </c>
      <c r="G99" s="135" t="s">
        <v>189</v>
      </c>
      <c r="H99" s="136">
        <v>4</v>
      </c>
      <c r="I99" s="137"/>
      <c r="J99" s="137">
        <f>ROUND(I99*H99,2)</f>
        <v>0</v>
      </c>
      <c r="K99" s="134" t="s">
        <v>134</v>
      </c>
      <c r="L99" s="31"/>
      <c r="M99" s="138" t="s">
        <v>3</v>
      </c>
      <c r="N99" s="139" t="s">
        <v>41</v>
      </c>
      <c r="O99" s="140">
        <v>0.4</v>
      </c>
      <c r="P99" s="140">
        <f>O99*H99</f>
        <v>1.6</v>
      </c>
      <c r="Q99" s="140">
        <v>0</v>
      </c>
      <c r="R99" s="140">
        <f>Q99*H99</f>
        <v>0</v>
      </c>
      <c r="S99" s="140">
        <v>0</v>
      </c>
      <c r="T99" s="141">
        <f>S99*H99</f>
        <v>0</v>
      </c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R99" s="142" t="s">
        <v>135</v>
      </c>
      <c r="AT99" s="142" t="s">
        <v>132</v>
      </c>
      <c r="AU99" s="142" t="s">
        <v>77</v>
      </c>
      <c r="AY99" s="18" t="s">
        <v>130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8" t="s">
        <v>75</v>
      </c>
      <c r="BK99" s="143">
        <f>ROUND(I99*H99,2)</f>
        <v>0</v>
      </c>
      <c r="BL99" s="18" t="s">
        <v>135</v>
      </c>
      <c r="BM99" s="142" t="s">
        <v>1169</v>
      </c>
    </row>
    <row r="100" spans="1:65" s="12" customFormat="1">
      <c r="B100" s="144"/>
      <c r="D100" s="145" t="s">
        <v>136</v>
      </c>
      <c r="E100" s="146" t="s">
        <v>3</v>
      </c>
      <c r="F100" s="147" t="s">
        <v>1164</v>
      </c>
      <c r="H100" s="146" t="s">
        <v>3</v>
      </c>
      <c r="L100" s="144"/>
      <c r="M100" s="148"/>
      <c r="N100" s="149"/>
      <c r="O100" s="149"/>
      <c r="P100" s="149"/>
      <c r="Q100" s="149"/>
      <c r="R100" s="149"/>
      <c r="S100" s="149"/>
      <c r="T100" s="150"/>
      <c r="AT100" s="146" t="s">
        <v>136</v>
      </c>
      <c r="AU100" s="146" t="s">
        <v>77</v>
      </c>
      <c r="AV100" s="12" t="s">
        <v>75</v>
      </c>
      <c r="AW100" s="12" t="s">
        <v>30</v>
      </c>
      <c r="AX100" s="12" t="s">
        <v>70</v>
      </c>
      <c r="AY100" s="146" t="s">
        <v>130</v>
      </c>
    </row>
    <row r="101" spans="1:65" s="13" customFormat="1">
      <c r="B101" s="151"/>
      <c r="D101" s="145" t="s">
        <v>136</v>
      </c>
      <c r="E101" s="152" t="s">
        <v>3</v>
      </c>
      <c r="F101" s="153" t="s">
        <v>1170</v>
      </c>
      <c r="H101" s="154">
        <v>4</v>
      </c>
      <c r="L101" s="151"/>
      <c r="M101" s="155"/>
      <c r="N101" s="156"/>
      <c r="O101" s="156"/>
      <c r="P101" s="156"/>
      <c r="Q101" s="156"/>
      <c r="R101" s="156"/>
      <c r="S101" s="156"/>
      <c r="T101" s="157"/>
      <c r="AT101" s="152" t="s">
        <v>136</v>
      </c>
      <c r="AU101" s="152" t="s">
        <v>77</v>
      </c>
      <c r="AV101" s="13" t="s">
        <v>77</v>
      </c>
      <c r="AW101" s="13" t="s">
        <v>30</v>
      </c>
      <c r="AX101" s="13" t="s">
        <v>70</v>
      </c>
      <c r="AY101" s="152" t="s">
        <v>130</v>
      </c>
    </row>
    <row r="102" spans="1:65" s="14" customFormat="1">
      <c r="B102" s="158"/>
      <c r="D102" s="145" t="s">
        <v>136</v>
      </c>
      <c r="E102" s="159" t="s">
        <v>3</v>
      </c>
      <c r="F102" s="160" t="s">
        <v>138</v>
      </c>
      <c r="H102" s="161">
        <v>4</v>
      </c>
      <c r="L102" s="158"/>
      <c r="M102" s="162"/>
      <c r="N102" s="163"/>
      <c r="O102" s="163"/>
      <c r="P102" s="163"/>
      <c r="Q102" s="163"/>
      <c r="R102" s="163"/>
      <c r="S102" s="163"/>
      <c r="T102" s="164"/>
      <c r="AT102" s="159" t="s">
        <v>136</v>
      </c>
      <c r="AU102" s="159" t="s">
        <v>77</v>
      </c>
      <c r="AV102" s="14" t="s">
        <v>135</v>
      </c>
      <c r="AW102" s="14" t="s">
        <v>30</v>
      </c>
      <c r="AX102" s="14" t="s">
        <v>75</v>
      </c>
      <c r="AY102" s="159" t="s">
        <v>130</v>
      </c>
    </row>
    <row r="103" spans="1:65" s="2" customFormat="1" ht="24">
      <c r="A103" s="30"/>
      <c r="B103" s="131"/>
      <c r="C103" s="132" t="s">
        <v>135</v>
      </c>
      <c r="D103" s="132" t="s">
        <v>132</v>
      </c>
      <c r="E103" s="133" t="s">
        <v>493</v>
      </c>
      <c r="F103" s="134" t="s">
        <v>494</v>
      </c>
      <c r="G103" s="135" t="s">
        <v>189</v>
      </c>
      <c r="H103" s="136">
        <v>240</v>
      </c>
      <c r="I103" s="137"/>
      <c r="J103" s="137">
        <f>ROUND(I103*H103,2)</f>
        <v>0</v>
      </c>
      <c r="K103" s="134" t="s">
        <v>134</v>
      </c>
      <c r="L103" s="31"/>
      <c r="M103" s="138" t="s">
        <v>3</v>
      </c>
      <c r="N103" s="139" t="s">
        <v>41</v>
      </c>
      <c r="O103" s="140">
        <v>0</v>
      </c>
      <c r="P103" s="140">
        <f>O103*H103</f>
        <v>0</v>
      </c>
      <c r="Q103" s="140">
        <v>0</v>
      </c>
      <c r="R103" s="140">
        <f>Q103*H103</f>
        <v>0</v>
      </c>
      <c r="S103" s="140">
        <v>0</v>
      </c>
      <c r="T103" s="141">
        <f>S103*H103</f>
        <v>0</v>
      </c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R103" s="142" t="s">
        <v>135</v>
      </c>
      <c r="AT103" s="142" t="s">
        <v>132</v>
      </c>
      <c r="AU103" s="142" t="s">
        <v>77</v>
      </c>
      <c r="AY103" s="18" t="s">
        <v>130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18" t="s">
        <v>75</v>
      </c>
      <c r="BK103" s="143">
        <f>ROUND(I103*H103,2)</f>
        <v>0</v>
      </c>
      <c r="BL103" s="18" t="s">
        <v>135</v>
      </c>
      <c r="BM103" s="142" t="s">
        <v>1171</v>
      </c>
    </row>
    <row r="104" spans="1:65" s="12" customFormat="1">
      <c r="B104" s="144"/>
      <c r="D104" s="145" t="s">
        <v>136</v>
      </c>
      <c r="E104" s="146" t="s">
        <v>3</v>
      </c>
      <c r="F104" s="147" t="s">
        <v>495</v>
      </c>
      <c r="H104" s="146" t="s">
        <v>3</v>
      </c>
      <c r="L104" s="144"/>
      <c r="M104" s="148"/>
      <c r="N104" s="149"/>
      <c r="O104" s="149"/>
      <c r="P104" s="149"/>
      <c r="Q104" s="149"/>
      <c r="R104" s="149"/>
      <c r="S104" s="149"/>
      <c r="T104" s="150"/>
      <c r="AT104" s="146" t="s">
        <v>136</v>
      </c>
      <c r="AU104" s="146" t="s">
        <v>77</v>
      </c>
      <c r="AV104" s="12" t="s">
        <v>75</v>
      </c>
      <c r="AW104" s="12" t="s">
        <v>30</v>
      </c>
      <c r="AX104" s="12" t="s">
        <v>70</v>
      </c>
      <c r="AY104" s="146" t="s">
        <v>130</v>
      </c>
    </row>
    <row r="105" spans="1:65" s="13" customFormat="1">
      <c r="B105" s="151"/>
      <c r="D105" s="145" t="s">
        <v>136</v>
      </c>
      <c r="E105" s="152" t="s">
        <v>3</v>
      </c>
      <c r="F105" s="153" t="s">
        <v>1172</v>
      </c>
      <c r="H105" s="154">
        <v>240</v>
      </c>
      <c r="L105" s="151"/>
      <c r="M105" s="155"/>
      <c r="N105" s="156"/>
      <c r="O105" s="156"/>
      <c r="P105" s="156"/>
      <c r="Q105" s="156"/>
      <c r="R105" s="156"/>
      <c r="S105" s="156"/>
      <c r="T105" s="157"/>
      <c r="AT105" s="152" t="s">
        <v>136</v>
      </c>
      <c r="AU105" s="152" t="s">
        <v>77</v>
      </c>
      <c r="AV105" s="13" t="s">
        <v>77</v>
      </c>
      <c r="AW105" s="13" t="s">
        <v>30</v>
      </c>
      <c r="AX105" s="13" t="s">
        <v>75</v>
      </c>
      <c r="AY105" s="152" t="s">
        <v>130</v>
      </c>
    </row>
    <row r="106" spans="1:65" s="2" customFormat="1" ht="16.5" customHeight="1">
      <c r="A106" s="30"/>
      <c r="B106" s="131"/>
      <c r="C106" s="132" t="s">
        <v>144</v>
      </c>
      <c r="D106" s="132" t="s">
        <v>132</v>
      </c>
      <c r="E106" s="133" t="s">
        <v>496</v>
      </c>
      <c r="F106" s="134" t="s">
        <v>497</v>
      </c>
      <c r="G106" s="135" t="s">
        <v>189</v>
      </c>
      <c r="H106" s="136">
        <v>2</v>
      </c>
      <c r="I106" s="137"/>
      <c r="J106" s="137">
        <f>ROUND(I106*H106,2)</f>
        <v>0</v>
      </c>
      <c r="K106" s="134" t="s">
        <v>134</v>
      </c>
      <c r="L106" s="31"/>
      <c r="M106" s="138" t="s">
        <v>3</v>
      </c>
      <c r="N106" s="139" t="s">
        <v>41</v>
      </c>
      <c r="O106" s="140">
        <v>7.4999999999999997E-2</v>
      </c>
      <c r="P106" s="140">
        <f>O106*H106</f>
        <v>0.15</v>
      </c>
      <c r="Q106" s="140">
        <v>0</v>
      </c>
      <c r="R106" s="140">
        <f>Q106*H106</f>
        <v>0</v>
      </c>
      <c r="S106" s="140">
        <v>0</v>
      </c>
      <c r="T106" s="141">
        <f>S106*H106</f>
        <v>0</v>
      </c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R106" s="142" t="s">
        <v>135</v>
      </c>
      <c r="AT106" s="142" t="s">
        <v>132</v>
      </c>
      <c r="AU106" s="142" t="s">
        <v>77</v>
      </c>
      <c r="AY106" s="18" t="s">
        <v>130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8" t="s">
        <v>75</v>
      </c>
      <c r="BK106" s="143">
        <f>ROUND(I106*H106,2)</f>
        <v>0</v>
      </c>
      <c r="BL106" s="18" t="s">
        <v>135</v>
      </c>
      <c r="BM106" s="142" t="s">
        <v>1173</v>
      </c>
    </row>
    <row r="107" spans="1:65" s="12" customFormat="1">
      <c r="B107" s="144"/>
      <c r="D107" s="145" t="s">
        <v>136</v>
      </c>
      <c r="E107" s="146" t="s">
        <v>3</v>
      </c>
      <c r="F107" s="147" t="s">
        <v>1164</v>
      </c>
      <c r="H107" s="146" t="s">
        <v>3</v>
      </c>
      <c r="L107" s="144"/>
      <c r="M107" s="148"/>
      <c r="N107" s="149"/>
      <c r="O107" s="149"/>
      <c r="P107" s="149"/>
      <c r="Q107" s="149"/>
      <c r="R107" s="149"/>
      <c r="S107" s="149"/>
      <c r="T107" s="150"/>
      <c r="AT107" s="146" t="s">
        <v>136</v>
      </c>
      <c r="AU107" s="146" t="s">
        <v>77</v>
      </c>
      <c r="AV107" s="12" t="s">
        <v>75</v>
      </c>
      <c r="AW107" s="12" t="s">
        <v>30</v>
      </c>
      <c r="AX107" s="12" t="s">
        <v>70</v>
      </c>
      <c r="AY107" s="146" t="s">
        <v>130</v>
      </c>
    </row>
    <row r="108" spans="1:65" s="13" customFormat="1">
      <c r="B108" s="151"/>
      <c r="D108" s="145" t="s">
        <v>136</v>
      </c>
      <c r="E108" s="152" t="s">
        <v>3</v>
      </c>
      <c r="F108" s="153" t="s">
        <v>1174</v>
      </c>
      <c r="H108" s="154">
        <v>2</v>
      </c>
      <c r="L108" s="151"/>
      <c r="M108" s="155"/>
      <c r="N108" s="156"/>
      <c r="O108" s="156"/>
      <c r="P108" s="156"/>
      <c r="Q108" s="156"/>
      <c r="R108" s="156"/>
      <c r="S108" s="156"/>
      <c r="T108" s="157"/>
      <c r="AT108" s="152" t="s">
        <v>136</v>
      </c>
      <c r="AU108" s="152" t="s">
        <v>77</v>
      </c>
      <c r="AV108" s="13" t="s">
        <v>77</v>
      </c>
      <c r="AW108" s="13" t="s">
        <v>30</v>
      </c>
      <c r="AX108" s="13" t="s">
        <v>70</v>
      </c>
      <c r="AY108" s="152" t="s">
        <v>130</v>
      </c>
    </row>
    <row r="109" spans="1:65" s="14" customFormat="1">
      <c r="B109" s="158"/>
      <c r="D109" s="145" t="s">
        <v>136</v>
      </c>
      <c r="E109" s="159" t="s">
        <v>3</v>
      </c>
      <c r="F109" s="160" t="s">
        <v>138</v>
      </c>
      <c r="H109" s="161">
        <v>2</v>
      </c>
      <c r="L109" s="158"/>
      <c r="M109" s="162"/>
      <c r="N109" s="163"/>
      <c r="O109" s="163"/>
      <c r="P109" s="163"/>
      <c r="Q109" s="163"/>
      <c r="R109" s="163"/>
      <c r="S109" s="163"/>
      <c r="T109" s="164"/>
      <c r="AT109" s="159" t="s">
        <v>136</v>
      </c>
      <c r="AU109" s="159" t="s">
        <v>77</v>
      </c>
      <c r="AV109" s="14" t="s">
        <v>135</v>
      </c>
      <c r="AW109" s="14" t="s">
        <v>30</v>
      </c>
      <c r="AX109" s="14" t="s">
        <v>75</v>
      </c>
      <c r="AY109" s="159" t="s">
        <v>130</v>
      </c>
    </row>
    <row r="110" spans="1:65" s="2" customFormat="1" ht="24">
      <c r="A110" s="30"/>
      <c r="B110" s="131"/>
      <c r="C110" s="132" t="s">
        <v>147</v>
      </c>
      <c r="D110" s="132" t="s">
        <v>132</v>
      </c>
      <c r="E110" s="133" t="s">
        <v>498</v>
      </c>
      <c r="F110" s="134" t="s">
        <v>499</v>
      </c>
      <c r="G110" s="135" t="s">
        <v>189</v>
      </c>
      <c r="H110" s="136">
        <v>120</v>
      </c>
      <c r="I110" s="137"/>
      <c r="J110" s="137">
        <f>ROUND(I110*H110,2)</f>
        <v>0</v>
      </c>
      <c r="K110" s="134" t="s">
        <v>134</v>
      </c>
      <c r="L110" s="31"/>
      <c r="M110" s="138" t="s">
        <v>3</v>
      </c>
      <c r="N110" s="139" t="s">
        <v>41</v>
      </c>
      <c r="O110" s="140">
        <v>0</v>
      </c>
      <c r="P110" s="140">
        <f>O110*H110</f>
        <v>0</v>
      </c>
      <c r="Q110" s="140">
        <v>0</v>
      </c>
      <c r="R110" s="140">
        <f>Q110*H110</f>
        <v>0</v>
      </c>
      <c r="S110" s="140">
        <v>0</v>
      </c>
      <c r="T110" s="141">
        <f>S110*H110</f>
        <v>0</v>
      </c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R110" s="142" t="s">
        <v>135</v>
      </c>
      <c r="AT110" s="142" t="s">
        <v>132</v>
      </c>
      <c r="AU110" s="142" t="s">
        <v>77</v>
      </c>
      <c r="AY110" s="18" t="s">
        <v>130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18" t="s">
        <v>75</v>
      </c>
      <c r="BK110" s="143">
        <f>ROUND(I110*H110,2)</f>
        <v>0</v>
      </c>
      <c r="BL110" s="18" t="s">
        <v>135</v>
      </c>
      <c r="BM110" s="142" t="s">
        <v>1175</v>
      </c>
    </row>
    <row r="111" spans="1:65" s="12" customFormat="1">
      <c r="B111" s="144"/>
      <c r="D111" s="145" t="s">
        <v>136</v>
      </c>
      <c r="E111" s="146" t="s">
        <v>3</v>
      </c>
      <c r="F111" s="147" t="s">
        <v>500</v>
      </c>
      <c r="H111" s="146" t="s">
        <v>3</v>
      </c>
      <c r="L111" s="144"/>
      <c r="M111" s="148"/>
      <c r="N111" s="149"/>
      <c r="O111" s="149"/>
      <c r="P111" s="149"/>
      <c r="Q111" s="149"/>
      <c r="R111" s="149"/>
      <c r="S111" s="149"/>
      <c r="T111" s="150"/>
      <c r="AT111" s="146" t="s">
        <v>136</v>
      </c>
      <c r="AU111" s="146" t="s">
        <v>77</v>
      </c>
      <c r="AV111" s="12" t="s">
        <v>75</v>
      </c>
      <c r="AW111" s="12" t="s">
        <v>30</v>
      </c>
      <c r="AX111" s="12" t="s">
        <v>70</v>
      </c>
      <c r="AY111" s="146" t="s">
        <v>130</v>
      </c>
    </row>
    <row r="112" spans="1:65" s="13" customFormat="1">
      <c r="B112" s="151"/>
      <c r="D112" s="145" t="s">
        <v>136</v>
      </c>
      <c r="E112" s="152" t="s">
        <v>3</v>
      </c>
      <c r="F112" s="153" t="s">
        <v>1176</v>
      </c>
      <c r="H112" s="154">
        <v>120</v>
      </c>
      <c r="L112" s="151"/>
      <c r="M112" s="165"/>
      <c r="N112" s="166"/>
      <c r="O112" s="166"/>
      <c r="P112" s="166"/>
      <c r="Q112" s="166"/>
      <c r="R112" s="166"/>
      <c r="S112" s="166"/>
      <c r="T112" s="167"/>
      <c r="AT112" s="152" t="s">
        <v>136</v>
      </c>
      <c r="AU112" s="152" t="s">
        <v>77</v>
      </c>
      <c r="AV112" s="13" t="s">
        <v>77</v>
      </c>
      <c r="AW112" s="13" t="s">
        <v>30</v>
      </c>
      <c r="AX112" s="13" t="s">
        <v>75</v>
      </c>
      <c r="AY112" s="152" t="s">
        <v>130</v>
      </c>
    </row>
    <row r="113" spans="1:31" s="2" customFormat="1" ht="6.95" customHeight="1">
      <c r="A113" s="30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31"/>
      <c r="M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</sheetData>
  <autoFilter ref="C86:K112" xr:uid="{00000000-0009-0000-0000-000008000000}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SO 902 - Návrh DIO&amp;CStrana &amp;P z &amp;N&amp;RPoložkový soupis prací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14</vt:i4>
      </vt:variant>
    </vt:vector>
  </HeadingPairs>
  <TitlesOfParts>
    <vt:vector size="26" baseType="lpstr">
      <vt:lpstr>Rekapitulace stavby</vt:lpstr>
      <vt:lpstr>VOP k ceně díla</vt:lpstr>
      <vt:lpstr>SO 101 Komunikace </vt:lpstr>
      <vt:lpstr>SO 401 VO </vt:lpstr>
      <vt:lpstr>SO 402 Chráničky</vt:lpstr>
      <vt:lpstr>SO 701 - Vegetační úpravy</vt:lpstr>
      <vt:lpstr>SO 702 - Městský mobiliář</vt:lpstr>
      <vt:lpstr>SO 901 -DIO obj.</vt:lpstr>
      <vt:lpstr>SO 902 - Návrh DIO</vt:lpstr>
      <vt:lpstr>VON - Vedlejší a ostatní ..._01</vt:lpstr>
      <vt:lpstr>Seznam figur</vt:lpstr>
      <vt:lpstr>Pokyny pro vyplnění</vt:lpstr>
      <vt:lpstr>'Rekapitulace stavby'!Názvy_tisku</vt:lpstr>
      <vt:lpstr>'Seznam figur'!Názvy_tisku</vt:lpstr>
      <vt:lpstr>'SO 701 - Vegetační úpravy'!Názvy_tisku</vt:lpstr>
      <vt:lpstr>'SO 702 - Městský mobiliář'!Názvy_tisku</vt:lpstr>
      <vt:lpstr>'SO 902 - Návrh DIO'!Názvy_tisku</vt:lpstr>
      <vt:lpstr>'VON - Vedlejší a ostatní ..._01'!Názvy_tisku</vt:lpstr>
      <vt:lpstr>'Pokyny pro vyplnění'!Oblast_tisku</vt:lpstr>
      <vt:lpstr>'Rekapitulace stavby'!Oblast_tisku</vt:lpstr>
      <vt:lpstr>'Seznam figur'!Oblast_tisku</vt:lpstr>
      <vt:lpstr>'SO 701 - Vegetační úpravy'!Oblast_tisku</vt:lpstr>
      <vt:lpstr>'SO 702 - Městský mobiliář'!Oblast_tisku</vt:lpstr>
      <vt:lpstr>'SO 902 - Návrh DIO'!Oblast_tisku</vt:lpstr>
      <vt:lpstr>'VON - Vedlejší a ostatní ..._01'!Oblast_tisku</vt:lpstr>
      <vt:lpstr>'VOP k ceně díla'!Oblast_tisku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STAPO\Luděk</dc:creator>
  <cp:lastModifiedBy>Pavlína Tůmová</cp:lastModifiedBy>
  <cp:lastPrinted>2025-06-03T14:22:20Z</cp:lastPrinted>
  <dcterms:created xsi:type="dcterms:W3CDTF">2021-03-02T08:12:10Z</dcterms:created>
  <dcterms:modified xsi:type="dcterms:W3CDTF">2025-06-23T11:02:53Z</dcterms:modified>
</cp:coreProperties>
</file>