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etra.Srubarova\Documents\01_Data_PSRU_C\20250159_ZS_Dukelska_Benesov_zmena\06_VV\250731\v2_HPEJ_oprava\"/>
    </mc:Choice>
  </mc:AlternateContent>
  <xr:revisionPtr revIDLastSave="0" documentId="13_ncr:1_{C8C80170-F82D-42B4-8FA5-106EFF36B806}" xr6:coauthVersionLast="47" xr6:coauthVersionMax="47" xr10:uidLastSave="{00000000-0000-0000-0000-000000000000}"/>
  <bookViews>
    <workbookView xWindow="-108" yWindow="-108" windowWidth="23256" windowHeight="13896" firstSheet="1" activeTab="1" xr2:uid="{00000000-000D-0000-FFFF-FFFF00000000}"/>
  </bookViews>
  <sheets>
    <sheet name="Rekapitulace stavby" sheetId="1" state="veryHidden" r:id="rId1"/>
    <sheet name="05625 - ZŠ Benešov, Dukel..." sheetId="2" r:id="rId2"/>
  </sheets>
  <definedNames>
    <definedName name="_xlnm._FilterDatabase" localSheetId="1" hidden="1">'05625 - ZŠ Benešov, Dukel...'!$C$96:$K$842</definedName>
    <definedName name="_xlnm.Print_Titles" localSheetId="1">'05625 - ZŠ Benešov, Dukel...'!$96:$96</definedName>
    <definedName name="_xlnm.Print_Titles" localSheetId="0">'Rekapitulace stavby'!$52:$52</definedName>
    <definedName name="_xlnm.Print_Area" localSheetId="1">'05625 - ZŠ Benešov, Dukel...'!$C$4:$J$37,'05625 - ZŠ Benešov, Dukel...'!$C$43:$J$80,'05625 - ZŠ Benešov, Dukel...'!$C$86:$K$854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 s="1"/>
  <c r="J33" i="2"/>
  <c r="AX55" i="1" s="1"/>
  <c r="BI841" i="2"/>
  <c r="BH841" i="2"/>
  <c r="BG841" i="2"/>
  <c r="BF841" i="2"/>
  <c r="T841" i="2"/>
  <c r="T840" i="2"/>
  <c r="R841" i="2"/>
  <c r="R840" i="2" s="1"/>
  <c r="P841" i="2"/>
  <c r="P840" i="2"/>
  <c r="BI838" i="2"/>
  <c r="BH838" i="2"/>
  <c r="BG838" i="2"/>
  <c r="BF838" i="2"/>
  <c r="T838" i="2"/>
  <c r="T837" i="2" s="1"/>
  <c r="R838" i="2"/>
  <c r="R837" i="2" s="1"/>
  <c r="P838" i="2"/>
  <c r="P837" i="2"/>
  <c r="BI835" i="2"/>
  <c r="BH835" i="2"/>
  <c r="BG835" i="2"/>
  <c r="BF835" i="2"/>
  <c r="T835" i="2"/>
  <c r="T834" i="2" s="1"/>
  <c r="R835" i="2"/>
  <c r="R834" i="2"/>
  <c r="P835" i="2"/>
  <c r="P834" i="2" s="1"/>
  <c r="BI832" i="2"/>
  <c r="BH832" i="2"/>
  <c r="BG832" i="2"/>
  <c r="BF832" i="2"/>
  <c r="T832" i="2"/>
  <c r="T831" i="2" s="1"/>
  <c r="R832" i="2"/>
  <c r="R831" i="2"/>
  <c r="P832" i="2"/>
  <c r="P831" i="2" s="1"/>
  <c r="BI829" i="2"/>
  <c r="BH829" i="2"/>
  <c r="BG829" i="2"/>
  <c r="BF829" i="2"/>
  <c r="T829" i="2"/>
  <c r="T828" i="2"/>
  <c r="R829" i="2"/>
  <c r="R828" i="2"/>
  <c r="P829" i="2"/>
  <c r="P828" i="2" s="1"/>
  <c r="BI825" i="2"/>
  <c r="BH825" i="2"/>
  <c r="BG825" i="2"/>
  <c r="BF825" i="2"/>
  <c r="T825" i="2"/>
  <c r="R825" i="2"/>
  <c r="P825" i="2"/>
  <c r="BI824" i="2"/>
  <c r="BH824" i="2"/>
  <c r="BG824" i="2"/>
  <c r="BF824" i="2"/>
  <c r="T824" i="2"/>
  <c r="R824" i="2"/>
  <c r="P824" i="2"/>
  <c r="BI823" i="2"/>
  <c r="BH823" i="2"/>
  <c r="BG823" i="2"/>
  <c r="BF823" i="2"/>
  <c r="T823" i="2"/>
  <c r="R823" i="2"/>
  <c r="P823" i="2"/>
  <c r="BI822" i="2"/>
  <c r="BH822" i="2"/>
  <c r="BG822" i="2"/>
  <c r="BF822" i="2"/>
  <c r="T822" i="2"/>
  <c r="R822" i="2"/>
  <c r="P822" i="2"/>
  <c r="BI820" i="2"/>
  <c r="BH820" i="2"/>
  <c r="BG820" i="2"/>
  <c r="BF820" i="2"/>
  <c r="T820" i="2"/>
  <c r="R820" i="2"/>
  <c r="P820" i="2"/>
  <c r="BI817" i="2"/>
  <c r="BH817" i="2"/>
  <c r="BG817" i="2"/>
  <c r="BF817" i="2"/>
  <c r="T817" i="2"/>
  <c r="R817" i="2"/>
  <c r="P817" i="2"/>
  <c r="BI815" i="2"/>
  <c r="BH815" i="2"/>
  <c r="BG815" i="2"/>
  <c r="BF815" i="2"/>
  <c r="T815" i="2"/>
  <c r="R815" i="2"/>
  <c r="P815" i="2"/>
  <c r="BI813" i="2"/>
  <c r="BH813" i="2"/>
  <c r="BG813" i="2"/>
  <c r="BF813" i="2"/>
  <c r="T813" i="2"/>
  <c r="R813" i="2"/>
  <c r="P813" i="2"/>
  <c r="BI804" i="2"/>
  <c r="BH804" i="2"/>
  <c r="BG804" i="2"/>
  <c r="BF804" i="2"/>
  <c r="T804" i="2"/>
  <c r="R804" i="2"/>
  <c r="P804" i="2"/>
  <c r="BI802" i="2"/>
  <c r="BH802" i="2"/>
  <c r="BG802" i="2"/>
  <c r="BF802" i="2"/>
  <c r="T802" i="2"/>
  <c r="R802" i="2"/>
  <c r="P802" i="2"/>
  <c r="BI800" i="2"/>
  <c r="BH800" i="2"/>
  <c r="BG800" i="2"/>
  <c r="BF800" i="2"/>
  <c r="T800" i="2"/>
  <c r="R800" i="2"/>
  <c r="P800" i="2"/>
  <c r="BI798" i="2"/>
  <c r="BH798" i="2"/>
  <c r="BG798" i="2"/>
  <c r="BF798" i="2"/>
  <c r="T798" i="2"/>
  <c r="R798" i="2"/>
  <c r="P798" i="2"/>
  <c r="BI797" i="2"/>
  <c r="BH797" i="2"/>
  <c r="BG797" i="2"/>
  <c r="BF797" i="2"/>
  <c r="T797" i="2"/>
  <c r="R797" i="2"/>
  <c r="P797" i="2"/>
  <c r="BI796" i="2"/>
  <c r="BH796" i="2"/>
  <c r="BG796" i="2"/>
  <c r="BF796" i="2"/>
  <c r="T796" i="2"/>
  <c r="R796" i="2"/>
  <c r="P796" i="2"/>
  <c r="BI795" i="2"/>
  <c r="BH795" i="2"/>
  <c r="BG795" i="2"/>
  <c r="BF795" i="2"/>
  <c r="T795" i="2"/>
  <c r="R795" i="2"/>
  <c r="P795" i="2"/>
  <c r="BI793" i="2"/>
  <c r="BH793" i="2"/>
  <c r="BG793" i="2"/>
  <c r="BF793" i="2"/>
  <c r="T793" i="2"/>
  <c r="R793" i="2"/>
  <c r="P793" i="2"/>
  <c r="BI790" i="2"/>
  <c r="BH790" i="2"/>
  <c r="BG790" i="2"/>
  <c r="BF790" i="2"/>
  <c r="T790" i="2"/>
  <c r="T789" i="2" s="1"/>
  <c r="R790" i="2"/>
  <c r="R789" i="2"/>
  <c r="P790" i="2"/>
  <c r="P789" i="2" s="1"/>
  <c r="BI787" i="2"/>
  <c r="BH787" i="2"/>
  <c r="BG787" i="2"/>
  <c r="BF787" i="2"/>
  <c r="T787" i="2"/>
  <c r="R787" i="2"/>
  <c r="P787" i="2"/>
  <c r="BI785" i="2"/>
  <c r="BH785" i="2"/>
  <c r="BG785" i="2"/>
  <c r="BF785" i="2"/>
  <c r="T785" i="2"/>
  <c r="R785" i="2"/>
  <c r="P785" i="2"/>
  <c r="BI780" i="2"/>
  <c r="BH780" i="2"/>
  <c r="BG780" i="2"/>
  <c r="BF780" i="2"/>
  <c r="T780" i="2"/>
  <c r="R780" i="2"/>
  <c r="P780" i="2"/>
  <c r="BI777" i="2"/>
  <c r="BH777" i="2"/>
  <c r="BG777" i="2"/>
  <c r="BF777" i="2"/>
  <c r="T777" i="2"/>
  <c r="R777" i="2"/>
  <c r="P777" i="2"/>
  <c r="BI773" i="2"/>
  <c r="BH773" i="2"/>
  <c r="BG773" i="2"/>
  <c r="BF773" i="2"/>
  <c r="T773" i="2"/>
  <c r="R773" i="2"/>
  <c r="P773" i="2"/>
  <c r="BI769" i="2"/>
  <c r="BH769" i="2"/>
  <c r="BG769" i="2"/>
  <c r="BF769" i="2"/>
  <c r="T769" i="2"/>
  <c r="R769" i="2"/>
  <c r="P769" i="2"/>
  <c r="BI759" i="2"/>
  <c r="BH759" i="2"/>
  <c r="BG759" i="2"/>
  <c r="BF759" i="2"/>
  <c r="T759" i="2"/>
  <c r="R759" i="2"/>
  <c r="P759" i="2"/>
  <c r="BI758" i="2"/>
  <c r="BH758" i="2"/>
  <c r="BG758" i="2"/>
  <c r="BF758" i="2"/>
  <c r="T758" i="2"/>
  <c r="R758" i="2"/>
  <c r="P758" i="2"/>
  <c r="BI744" i="2"/>
  <c r="BH744" i="2"/>
  <c r="BG744" i="2"/>
  <c r="BF744" i="2"/>
  <c r="T744" i="2"/>
  <c r="R744" i="2"/>
  <c r="P744" i="2"/>
  <c r="BI738" i="2"/>
  <c r="BH738" i="2"/>
  <c r="BG738" i="2"/>
  <c r="BF738" i="2"/>
  <c r="T738" i="2"/>
  <c r="R738" i="2"/>
  <c r="P738" i="2"/>
  <c r="BI728" i="2"/>
  <c r="BH728" i="2"/>
  <c r="BG728" i="2"/>
  <c r="BF728" i="2"/>
  <c r="T728" i="2"/>
  <c r="R728" i="2"/>
  <c r="P728" i="2"/>
  <c r="BI726" i="2"/>
  <c r="BH726" i="2"/>
  <c r="BG726" i="2"/>
  <c r="BF726" i="2"/>
  <c r="T726" i="2"/>
  <c r="R726" i="2"/>
  <c r="P726" i="2"/>
  <c r="BI724" i="2"/>
  <c r="BH724" i="2"/>
  <c r="BG724" i="2"/>
  <c r="BF724" i="2"/>
  <c r="T724" i="2"/>
  <c r="R724" i="2"/>
  <c r="P724" i="2"/>
  <c r="BI722" i="2"/>
  <c r="BH722" i="2"/>
  <c r="BG722" i="2"/>
  <c r="BF722" i="2"/>
  <c r="T722" i="2"/>
  <c r="R722" i="2"/>
  <c r="P722" i="2"/>
  <c r="BI718" i="2"/>
  <c r="BH718" i="2"/>
  <c r="BG718" i="2"/>
  <c r="BF718" i="2"/>
  <c r="T718" i="2"/>
  <c r="R718" i="2"/>
  <c r="P718" i="2"/>
  <c r="BI714" i="2"/>
  <c r="BH714" i="2"/>
  <c r="BG714" i="2"/>
  <c r="BF714" i="2"/>
  <c r="T714" i="2"/>
  <c r="R714" i="2"/>
  <c r="P714" i="2"/>
  <c r="BI711" i="2"/>
  <c r="BH711" i="2"/>
  <c r="BG711" i="2"/>
  <c r="BF711" i="2"/>
  <c r="T711" i="2"/>
  <c r="R711" i="2"/>
  <c r="P711" i="2"/>
  <c r="BI710" i="2"/>
  <c r="BH710" i="2"/>
  <c r="BG710" i="2"/>
  <c r="BF710" i="2"/>
  <c r="T710" i="2"/>
  <c r="R710" i="2"/>
  <c r="P710" i="2"/>
  <c r="BI707" i="2"/>
  <c r="BH707" i="2"/>
  <c r="BG707" i="2"/>
  <c r="BF707" i="2"/>
  <c r="T707" i="2"/>
  <c r="R707" i="2"/>
  <c r="P707" i="2"/>
  <c r="BI697" i="2"/>
  <c r="BH697" i="2"/>
  <c r="BG697" i="2"/>
  <c r="BF697" i="2"/>
  <c r="T697" i="2"/>
  <c r="R697" i="2"/>
  <c r="P697" i="2"/>
  <c r="BI679" i="2"/>
  <c r="BH679" i="2"/>
  <c r="BG679" i="2"/>
  <c r="BF679" i="2"/>
  <c r="T679" i="2"/>
  <c r="R679" i="2"/>
  <c r="P679" i="2"/>
  <c r="BI676" i="2"/>
  <c r="BH676" i="2"/>
  <c r="BG676" i="2"/>
  <c r="BF676" i="2"/>
  <c r="T676" i="2"/>
  <c r="R676" i="2"/>
  <c r="P676" i="2"/>
  <c r="BI665" i="2"/>
  <c r="BH665" i="2"/>
  <c r="BG665" i="2"/>
  <c r="BF665" i="2"/>
  <c r="T665" i="2"/>
  <c r="R665" i="2"/>
  <c r="P665" i="2"/>
  <c r="BI663" i="2"/>
  <c r="BH663" i="2"/>
  <c r="BG663" i="2"/>
  <c r="BF663" i="2"/>
  <c r="T663" i="2"/>
  <c r="R663" i="2"/>
  <c r="P663" i="2"/>
  <c r="BI661" i="2"/>
  <c r="BH661" i="2"/>
  <c r="BG661" i="2"/>
  <c r="BF661" i="2"/>
  <c r="T661" i="2"/>
  <c r="R661" i="2"/>
  <c r="P661" i="2"/>
  <c r="BI660" i="2"/>
  <c r="BH660" i="2"/>
  <c r="BG660" i="2"/>
  <c r="BF660" i="2"/>
  <c r="T660" i="2"/>
  <c r="R660" i="2"/>
  <c r="P660" i="2"/>
  <c r="BI656" i="2"/>
  <c r="BH656" i="2"/>
  <c r="BG656" i="2"/>
  <c r="BF656" i="2"/>
  <c r="T656" i="2"/>
  <c r="R656" i="2"/>
  <c r="P656" i="2"/>
  <c r="BI652" i="2"/>
  <c r="BH652" i="2"/>
  <c r="BG652" i="2"/>
  <c r="BF652" i="2"/>
  <c r="T652" i="2"/>
  <c r="R652" i="2"/>
  <c r="P652" i="2"/>
  <c r="BI648" i="2"/>
  <c r="BH648" i="2"/>
  <c r="BG648" i="2"/>
  <c r="BF648" i="2"/>
  <c r="T648" i="2"/>
  <c r="R648" i="2"/>
  <c r="P648" i="2"/>
  <c r="BI645" i="2"/>
  <c r="BH645" i="2"/>
  <c r="BG645" i="2"/>
  <c r="BF645" i="2"/>
  <c r="T645" i="2"/>
  <c r="R645" i="2"/>
  <c r="P645" i="2"/>
  <c r="BI643" i="2"/>
  <c r="BH643" i="2"/>
  <c r="BG643" i="2"/>
  <c r="BF643" i="2"/>
  <c r="T643" i="2"/>
  <c r="R643" i="2"/>
  <c r="P643" i="2"/>
  <c r="BI642" i="2"/>
  <c r="BH642" i="2"/>
  <c r="BG642" i="2"/>
  <c r="BF642" i="2"/>
  <c r="T642" i="2"/>
  <c r="R642" i="2"/>
  <c r="P642" i="2"/>
  <c r="BI641" i="2"/>
  <c r="BH641" i="2"/>
  <c r="BG641" i="2"/>
  <c r="BF641" i="2"/>
  <c r="T641" i="2"/>
  <c r="R641" i="2"/>
  <c r="P641" i="2"/>
  <c r="BI638" i="2"/>
  <c r="BH638" i="2"/>
  <c r="BG638" i="2"/>
  <c r="BF638" i="2"/>
  <c r="T638" i="2"/>
  <c r="R638" i="2"/>
  <c r="P638" i="2"/>
  <c r="BI637" i="2"/>
  <c r="BH637" i="2"/>
  <c r="BG637" i="2"/>
  <c r="BF637" i="2"/>
  <c r="T637" i="2"/>
  <c r="R637" i="2"/>
  <c r="P637" i="2"/>
  <c r="BI636" i="2"/>
  <c r="BH636" i="2"/>
  <c r="BG636" i="2"/>
  <c r="BF636" i="2"/>
  <c r="T636" i="2"/>
  <c r="R636" i="2"/>
  <c r="P636" i="2"/>
  <c r="BI635" i="2"/>
  <c r="BH635" i="2"/>
  <c r="BG635" i="2"/>
  <c r="BF635" i="2"/>
  <c r="T635" i="2"/>
  <c r="R635" i="2"/>
  <c r="P635" i="2"/>
  <c r="BI634" i="2"/>
  <c r="BH634" i="2"/>
  <c r="BG634" i="2"/>
  <c r="BF634" i="2"/>
  <c r="T634" i="2"/>
  <c r="R634" i="2"/>
  <c r="P634" i="2"/>
  <c r="BI633" i="2"/>
  <c r="BH633" i="2"/>
  <c r="BG633" i="2"/>
  <c r="BF633" i="2"/>
  <c r="T633" i="2"/>
  <c r="R633" i="2"/>
  <c r="P633" i="2"/>
  <c r="BI632" i="2"/>
  <c r="BH632" i="2"/>
  <c r="BG632" i="2"/>
  <c r="BF632" i="2"/>
  <c r="T632" i="2"/>
  <c r="R632" i="2"/>
  <c r="P632" i="2"/>
  <c r="BI631" i="2"/>
  <c r="BH631" i="2"/>
  <c r="BG631" i="2"/>
  <c r="BF631" i="2"/>
  <c r="T631" i="2"/>
  <c r="R631" i="2"/>
  <c r="P631" i="2"/>
  <c r="BI628" i="2"/>
  <c r="BH628" i="2"/>
  <c r="BG628" i="2"/>
  <c r="BF628" i="2"/>
  <c r="T628" i="2"/>
  <c r="R628" i="2"/>
  <c r="P628" i="2"/>
  <c r="BI625" i="2"/>
  <c r="BH625" i="2"/>
  <c r="BG625" i="2"/>
  <c r="BF625" i="2"/>
  <c r="T625" i="2"/>
  <c r="R625" i="2"/>
  <c r="P625" i="2"/>
  <c r="BI622" i="2"/>
  <c r="BH622" i="2"/>
  <c r="BG622" i="2"/>
  <c r="BF622" i="2"/>
  <c r="T622" i="2"/>
  <c r="R622" i="2"/>
  <c r="P622" i="2"/>
  <c r="BI619" i="2"/>
  <c r="BH619" i="2"/>
  <c r="BG619" i="2"/>
  <c r="BF619" i="2"/>
  <c r="T619" i="2"/>
  <c r="R619" i="2"/>
  <c r="P619" i="2"/>
  <c r="BI605" i="2"/>
  <c r="BH605" i="2"/>
  <c r="BG605" i="2"/>
  <c r="BF605" i="2"/>
  <c r="T605" i="2"/>
  <c r="R605" i="2"/>
  <c r="P605" i="2"/>
  <c r="BI604" i="2"/>
  <c r="BH604" i="2"/>
  <c r="BG604" i="2"/>
  <c r="BF604" i="2"/>
  <c r="T604" i="2"/>
  <c r="R604" i="2"/>
  <c r="P604" i="2"/>
  <c r="BI600" i="2"/>
  <c r="BH600" i="2"/>
  <c r="BG600" i="2"/>
  <c r="BF600" i="2"/>
  <c r="T600" i="2"/>
  <c r="R600" i="2"/>
  <c r="P600" i="2"/>
  <c r="BI598" i="2"/>
  <c r="BH598" i="2"/>
  <c r="BG598" i="2"/>
  <c r="BF598" i="2"/>
  <c r="T598" i="2"/>
  <c r="R598" i="2"/>
  <c r="P598" i="2"/>
  <c r="BI596" i="2"/>
  <c r="BH596" i="2"/>
  <c r="BG596" i="2"/>
  <c r="BF596" i="2"/>
  <c r="T596" i="2"/>
  <c r="R596" i="2"/>
  <c r="P596" i="2"/>
  <c r="BI591" i="2"/>
  <c r="BH591" i="2"/>
  <c r="BG591" i="2"/>
  <c r="BF591" i="2"/>
  <c r="T591" i="2"/>
  <c r="R591" i="2"/>
  <c r="P591" i="2"/>
  <c r="BI589" i="2"/>
  <c r="BH589" i="2"/>
  <c r="BG589" i="2"/>
  <c r="BF589" i="2"/>
  <c r="T589" i="2"/>
  <c r="R589" i="2"/>
  <c r="P589" i="2"/>
  <c r="BI587" i="2"/>
  <c r="BH587" i="2"/>
  <c r="BG587" i="2"/>
  <c r="BF587" i="2"/>
  <c r="T587" i="2"/>
  <c r="R587" i="2"/>
  <c r="P587" i="2"/>
  <c r="BI579" i="2"/>
  <c r="BH579" i="2"/>
  <c r="BG579" i="2"/>
  <c r="BF579" i="2"/>
  <c r="T579" i="2"/>
  <c r="R579" i="2"/>
  <c r="P579" i="2"/>
  <c r="BI577" i="2"/>
  <c r="BH577" i="2"/>
  <c r="BG577" i="2"/>
  <c r="BF577" i="2"/>
  <c r="T577" i="2"/>
  <c r="R577" i="2"/>
  <c r="P577" i="2"/>
  <c r="BI573" i="2"/>
  <c r="BH573" i="2"/>
  <c r="BG573" i="2"/>
  <c r="BF573" i="2"/>
  <c r="T573" i="2"/>
  <c r="R573" i="2"/>
  <c r="P573" i="2"/>
  <c r="BI564" i="2"/>
  <c r="BH564" i="2"/>
  <c r="BG564" i="2"/>
  <c r="BF564" i="2"/>
  <c r="T564" i="2"/>
  <c r="R564" i="2"/>
  <c r="P564" i="2"/>
  <c r="BI560" i="2"/>
  <c r="BH560" i="2"/>
  <c r="BG560" i="2"/>
  <c r="BF560" i="2"/>
  <c r="T560" i="2"/>
  <c r="R560" i="2"/>
  <c r="P560" i="2"/>
  <c r="BI558" i="2"/>
  <c r="BH558" i="2"/>
  <c r="BG558" i="2"/>
  <c r="BF558" i="2"/>
  <c r="T558" i="2"/>
  <c r="R558" i="2"/>
  <c r="P558" i="2"/>
  <c r="BI555" i="2"/>
  <c r="BH555" i="2"/>
  <c r="BG555" i="2"/>
  <c r="BF555" i="2"/>
  <c r="T555" i="2"/>
  <c r="R555" i="2"/>
  <c r="P555" i="2"/>
  <c r="BI553" i="2"/>
  <c r="BH553" i="2"/>
  <c r="BG553" i="2"/>
  <c r="BF553" i="2"/>
  <c r="T553" i="2"/>
  <c r="R553" i="2"/>
  <c r="P553" i="2"/>
  <c r="BI550" i="2"/>
  <c r="BH550" i="2"/>
  <c r="BG550" i="2"/>
  <c r="BF550" i="2"/>
  <c r="T550" i="2"/>
  <c r="R550" i="2"/>
  <c r="P550" i="2"/>
  <c r="BI547" i="2"/>
  <c r="BH547" i="2"/>
  <c r="BG547" i="2"/>
  <c r="BF547" i="2"/>
  <c r="T547" i="2"/>
  <c r="R547" i="2"/>
  <c r="P547" i="2"/>
  <c r="BI530" i="2"/>
  <c r="BH530" i="2"/>
  <c r="BG530" i="2"/>
  <c r="BF530" i="2"/>
  <c r="T530" i="2"/>
  <c r="R530" i="2"/>
  <c r="P530" i="2"/>
  <c r="BI528" i="2"/>
  <c r="BH528" i="2"/>
  <c r="BG528" i="2"/>
  <c r="BF528" i="2"/>
  <c r="T528" i="2"/>
  <c r="R528" i="2"/>
  <c r="P528" i="2"/>
  <c r="BI524" i="2"/>
  <c r="BH524" i="2"/>
  <c r="BG524" i="2"/>
  <c r="BF524" i="2"/>
  <c r="T524" i="2"/>
  <c r="R524" i="2"/>
  <c r="P524" i="2"/>
  <c r="BI520" i="2"/>
  <c r="BH520" i="2"/>
  <c r="BG520" i="2"/>
  <c r="BF520" i="2"/>
  <c r="T520" i="2"/>
  <c r="R520" i="2"/>
  <c r="P520" i="2"/>
  <c r="BI518" i="2"/>
  <c r="BH518" i="2"/>
  <c r="BG518" i="2"/>
  <c r="BF518" i="2"/>
  <c r="T518" i="2"/>
  <c r="R518" i="2"/>
  <c r="P518" i="2"/>
  <c r="BI510" i="2"/>
  <c r="BH510" i="2"/>
  <c r="BG510" i="2"/>
  <c r="BF510" i="2"/>
  <c r="T510" i="2"/>
  <c r="R510" i="2"/>
  <c r="P510" i="2"/>
  <c r="BI507" i="2"/>
  <c r="BH507" i="2"/>
  <c r="BG507" i="2"/>
  <c r="BF507" i="2"/>
  <c r="T507" i="2"/>
  <c r="R507" i="2"/>
  <c r="P507" i="2"/>
  <c r="BI506" i="2"/>
  <c r="BH506" i="2"/>
  <c r="BG506" i="2"/>
  <c r="BF506" i="2"/>
  <c r="T506" i="2"/>
  <c r="R506" i="2"/>
  <c r="P506" i="2"/>
  <c r="BI505" i="2"/>
  <c r="BH505" i="2"/>
  <c r="BG505" i="2"/>
  <c r="BF505" i="2"/>
  <c r="T505" i="2"/>
  <c r="R505" i="2"/>
  <c r="P505" i="2"/>
  <c r="BI504" i="2"/>
  <c r="BH504" i="2"/>
  <c r="BG504" i="2"/>
  <c r="BF504" i="2"/>
  <c r="T504" i="2"/>
  <c r="R504" i="2"/>
  <c r="P504" i="2"/>
  <c r="BI503" i="2"/>
  <c r="BH503" i="2"/>
  <c r="BG503" i="2"/>
  <c r="BF503" i="2"/>
  <c r="T503" i="2"/>
  <c r="R503" i="2"/>
  <c r="P503" i="2"/>
  <c r="BI502" i="2"/>
  <c r="BH502" i="2"/>
  <c r="BG502" i="2"/>
  <c r="BF502" i="2"/>
  <c r="T502" i="2"/>
  <c r="R502" i="2"/>
  <c r="P502" i="2"/>
  <c r="BI499" i="2"/>
  <c r="BH499" i="2"/>
  <c r="BG499" i="2"/>
  <c r="BF499" i="2"/>
  <c r="T499" i="2"/>
  <c r="R499" i="2"/>
  <c r="P499" i="2"/>
  <c r="BI494" i="2"/>
  <c r="BH494" i="2"/>
  <c r="BG494" i="2"/>
  <c r="BF494" i="2"/>
  <c r="T494" i="2"/>
  <c r="R494" i="2"/>
  <c r="P494" i="2"/>
  <c r="BI491" i="2"/>
  <c r="BH491" i="2"/>
  <c r="BG491" i="2"/>
  <c r="BF491" i="2"/>
  <c r="T491" i="2"/>
  <c r="R491" i="2"/>
  <c r="P491" i="2"/>
  <c r="BI488" i="2"/>
  <c r="BH488" i="2"/>
  <c r="BG488" i="2"/>
  <c r="BF488" i="2"/>
  <c r="T488" i="2"/>
  <c r="R488" i="2"/>
  <c r="P488" i="2"/>
  <c r="BI485" i="2"/>
  <c r="BH485" i="2"/>
  <c r="BG485" i="2"/>
  <c r="BF485" i="2"/>
  <c r="T485" i="2"/>
  <c r="R485" i="2"/>
  <c r="P485" i="2"/>
  <c r="BI482" i="2"/>
  <c r="BH482" i="2"/>
  <c r="BG482" i="2"/>
  <c r="BF482" i="2"/>
  <c r="T482" i="2"/>
  <c r="R482" i="2"/>
  <c r="P482" i="2"/>
  <c r="BI479" i="2"/>
  <c r="BH479" i="2"/>
  <c r="BG479" i="2"/>
  <c r="BF479" i="2"/>
  <c r="T479" i="2"/>
  <c r="R479" i="2"/>
  <c r="P479" i="2"/>
  <c r="BI476" i="2"/>
  <c r="BH476" i="2"/>
  <c r="BG476" i="2"/>
  <c r="BF476" i="2"/>
  <c r="T476" i="2"/>
  <c r="R476" i="2"/>
  <c r="P476" i="2"/>
  <c r="BI471" i="2"/>
  <c r="BH471" i="2"/>
  <c r="BG471" i="2"/>
  <c r="BF471" i="2"/>
  <c r="T471" i="2"/>
  <c r="R471" i="2"/>
  <c r="P471" i="2"/>
  <c r="BI468" i="2"/>
  <c r="BH468" i="2"/>
  <c r="BG468" i="2"/>
  <c r="BF468" i="2"/>
  <c r="T468" i="2"/>
  <c r="R468" i="2"/>
  <c r="P468" i="2"/>
  <c r="BI465" i="2"/>
  <c r="BH465" i="2"/>
  <c r="BG465" i="2"/>
  <c r="BF465" i="2"/>
  <c r="T465" i="2"/>
  <c r="R465" i="2"/>
  <c r="P465" i="2"/>
  <c r="BI462" i="2"/>
  <c r="BH462" i="2"/>
  <c r="BG462" i="2"/>
  <c r="BF462" i="2"/>
  <c r="T462" i="2"/>
  <c r="R462" i="2"/>
  <c r="P462" i="2"/>
  <c r="BI459" i="2"/>
  <c r="BH459" i="2"/>
  <c r="BG459" i="2"/>
  <c r="BF459" i="2"/>
  <c r="T459" i="2"/>
  <c r="R459" i="2"/>
  <c r="P459" i="2"/>
  <c r="BI456" i="2"/>
  <c r="BH456" i="2"/>
  <c r="BG456" i="2"/>
  <c r="BF456" i="2"/>
  <c r="T456" i="2"/>
  <c r="R456" i="2"/>
  <c r="P456" i="2"/>
  <c r="BI448" i="2"/>
  <c r="BH448" i="2"/>
  <c r="BG448" i="2"/>
  <c r="BF448" i="2"/>
  <c r="T448" i="2"/>
  <c r="R448" i="2"/>
  <c r="P448" i="2"/>
  <c r="BI440" i="2"/>
  <c r="BH440" i="2"/>
  <c r="BG440" i="2"/>
  <c r="BF440" i="2"/>
  <c r="T440" i="2"/>
  <c r="R440" i="2"/>
  <c r="P440" i="2"/>
  <c r="BI437" i="2"/>
  <c r="BH437" i="2"/>
  <c r="BG437" i="2"/>
  <c r="BF437" i="2"/>
  <c r="T437" i="2"/>
  <c r="R437" i="2"/>
  <c r="P437" i="2"/>
  <c r="BI435" i="2"/>
  <c r="BH435" i="2"/>
  <c r="BG435" i="2"/>
  <c r="BF435" i="2"/>
  <c r="T435" i="2"/>
  <c r="R435" i="2"/>
  <c r="P435" i="2"/>
  <c r="BI418" i="2"/>
  <c r="BH418" i="2"/>
  <c r="BG418" i="2"/>
  <c r="BF418" i="2"/>
  <c r="T418" i="2"/>
  <c r="R418" i="2"/>
  <c r="P418" i="2"/>
  <c r="BI406" i="2"/>
  <c r="BH406" i="2"/>
  <c r="BG406" i="2"/>
  <c r="BF406" i="2"/>
  <c r="T406" i="2"/>
  <c r="R406" i="2"/>
  <c r="P406" i="2"/>
  <c r="BI404" i="2"/>
  <c r="BH404" i="2"/>
  <c r="BG404" i="2"/>
  <c r="BF404" i="2"/>
  <c r="T404" i="2"/>
  <c r="R404" i="2"/>
  <c r="P404" i="2"/>
  <c r="BI388" i="2"/>
  <c r="BH388" i="2"/>
  <c r="BG388" i="2"/>
  <c r="BF388" i="2"/>
  <c r="T388" i="2"/>
  <c r="R388" i="2"/>
  <c r="P388" i="2"/>
  <c r="BI385" i="2"/>
  <c r="BH385" i="2"/>
  <c r="BG385" i="2"/>
  <c r="BF385" i="2"/>
  <c r="T385" i="2"/>
  <c r="R385" i="2"/>
  <c r="P385" i="2"/>
  <c r="BI383" i="2"/>
  <c r="BH383" i="2"/>
  <c r="BG383" i="2"/>
  <c r="BF383" i="2"/>
  <c r="T383" i="2"/>
  <c r="R383" i="2"/>
  <c r="P383" i="2"/>
  <c r="BI373" i="2"/>
  <c r="BH373" i="2"/>
  <c r="BG373" i="2"/>
  <c r="BF373" i="2"/>
  <c r="T373" i="2"/>
  <c r="R373" i="2"/>
  <c r="P373" i="2"/>
  <c r="BI371" i="2"/>
  <c r="BH371" i="2"/>
  <c r="BG371" i="2"/>
  <c r="BF371" i="2"/>
  <c r="T371" i="2"/>
  <c r="R371" i="2"/>
  <c r="P371" i="2"/>
  <c r="BI367" i="2"/>
  <c r="BH367" i="2"/>
  <c r="BG367" i="2"/>
  <c r="BF367" i="2"/>
  <c r="T367" i="2"/>
  <c r="R367" i="2"/>
  <c r="P367" i="2"/>
  <c r="BI359" i="2"/>
  <c r="BH359" i="2"/>
  <c r="BG359" i="2"/>
  <c r="BF359" i="2"/>
  <c r="T359" i="2"/>
  <c r="R359" i="2"/>
  <c r="P359" i="2"/>
  <c r="BI355" i="2"/>
  <c r="BH355" i="2"/>
  <c r="BG355" i="2"/>
  <c r="BF355" i="2"/>
  <c r="T355" i="2"/>
  <c r="R355" i="2"/>
  <c r="P355" i="2"/>
  <c r="BI351" i="2"/>
  <c r="BH351" i="2"/>
  <c r="BG351" i="2"/>
  <c r="BF351" i="2"/>
  <c r="T351" i="2"/>
  <c r="R351" i="2"/>
  <c r="P351" i="2"/>
  <c r="BI347" i="2"/>
  <c r="BH347" i="2"/>
  <c r="BG347" i="2"/>
  <c r="BF347" i="2"/>
  <c r="T347" i="2"/>
  <c r="R347" i="2"/>
  <c r="P347" i="2"/>
  <c r="BI337" i="2"/>
  <c r="BH337" i="2"/>
  <c r="BG337" i="2"/>
  <c r="BF337" i="2"/>
  <c r="T337" i="2"/>
  <c r="R337" i="2"/>
  <c r="P337" i="2"/>
  <c r="BI329" i="2"/>
  <c r="BH329" i="2"/>
  <c r="BG329" i="2"/>
  <c r="BF329" i="2"/>
  <c r="T329" i="2"/>
  <c r="R329" i="2"/>
  <c r="P329" i="2"/>
  <c r="BI324" i="2"/>
  <c r="BH324" i="2"/>
  <c r="BG324" i="2"/>
  <c r="BF324" i="2"/>
  <c r="T324" i="2"/>
  <c r="R324" i="2"/>
  <c r="P324" i="2"/>
  <c r="BI322" i="2"/>
  <c r="BH322" i="2"/>
  <c r="BG322" i="2"/>
  <c r="BF322" i="2"/>
  <c r="T322" i="2"/>
  <c r="R322" i="2"/>
  <c r="P322" i="2"/>
  <c r="BI319" i="2"/>
  <c r="BH319" i="2"/>
  <c r="BG319" i="2"/>
  <c r="BF319" i="2"/>
  <c r="T319" i="2"/>
  <c r="R319" i="2"/>
  <c r="P319" i="2"/>
  <c r="BI316" i="2"/>
  <c r="BH316" i="2"/>
  <c r="BG316" i="2"/>
  <c r="BF316" i="2"/>
  <c r="T316" i="2"/>
  <c r="R316" i="2"/>
  <c r="P316" i="2"/>
  <c r="BI313" i="2"/>
  <c r="BH313" i="2"/>
  <c r="BG313" i="2"/>
  <c r="BF313" i="2"/>
  <c r="T313" i="2"/>
  <c r="R313" i="2"/>
  <c r="P313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1" i="2"/>
  <c r="BH301" i="2"/>
  <c r="BG301" i="2"/>
  <c r="BF301" i="2"/>
  <c r="T301" i="2"/>
  <c r="R301" i="2"/>
  <c r="P301" i="2"/>
  <c r="BI300" i="2"/>
  <c r="BH300" i="2"/>
  <c r="BG300" i="2"/>
  <c r="BF300" i="2"/>
  <c r="T300" i="2"/>
  <c r="R300" i="2"/>
  <c r="P300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88" i="2"/>
  <c r="BH288" i="2"/>
  <c r="BG288" i="2"/>
  <c r="BF288" i="2"/>
  <c r="T288" i="2"/>
  <c r="R288" i="2"/>
  <c r="P288" i="2"/>
  <c r="BI286" i="2"/>
  <c r="BH286" i="2"/>
  <c r="BG286" i="2"/>
  <c r="BF286" i="2"/>
  <c r="T286" i="2"/>
  <c r="R286" i="2"/>
  <c r="P286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6" i="2"/>
  <c r="BH256" i="2"/>
  <c r="BG256" i="2"/>
  <c r="BF256" i="2"/>
  <c r="T256" i="2"/>
  <c r="R256" i="2"/>
  <c r="P256" i="2"/>
  <c r="BI248" i="2"/>
  <c r="BH248" i="2"/>
  <c r="BG248" i="2"/>
  <c r="BF248" i="2"/>
  <c r="T248" i="2"/>
  <c r="R248" i="2"/>
  <c r="P248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194" i="2"/>
  <c r="BH194" i="2"/>
  <c r="BG194" i="2"/>
  <c r="BF194" i="2"/>
  <c r="T194" i="2"/>
  <c r="R194" i="2"/>
  <c r="P194" i="2"/>
  <c r="BI187" i="2"/>
  <c r="BH187" i="2"/>
  <c r="BG187" i="2"/>
  <c r="BF187" i="2"/>
  <c r="T187" i="2"/>
  <c r="R187" i="2"/>
  <c r="P187" i="2"/>
  <c r="BI174" i="2"/>
  <c r="BH174" i="2"/>
  <c r="BG174" i="2"/>
  <c r="BF174" i="2"/>
  <c r="T174" i="2"/>
  <c r="R174" i="2"/>
  <c r="P174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5" i="2"/>
  <c r="BH155" i="2"/>
  <c r="BG155" i="2"/>
  <c r="BF155" i="2"/>
  <c r="T155" i="2"/>
  <c r="T154" i="2" s="1"/>
  <c r="R155" i="2"/>
  <c r="R154" i="2" s="1"/>
  <c r="P155" i="2"/>
  <c r="P154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0" i="2"/>
  <c r="BH130" i="2"/>
  <c r="BG130" i="2"/>
  <c r="BF130" i="2"/>
  <c r="T130" i="2"/>
  <c r="R130" i="2"/>
  <c r="P130" i="2"/>
  <c r="BI116" i="2"/>
  <c r="BH116" i="2"/>
  <c r="BG116" i="2"/>
  <c r="BF116" i="2"/>
  <c r="T116" i="2"/>
  <c r="R116" i="2"/>
  <c r="P116" i="2"/>
  <c r="BI105" i="2"/>
  <c r="BH105" i="2"/>
  <c r="BG105" i="2"/>
  <c r="BF105" i="2"/>
  <c r="T105" i="2"/>
  <c r="R105" i="2"/>
  <c r="P105" i="2"/>
  <c r="BI104" i="2"/>
  <c r="BH104" i="2"/>
  <c r="BG104" i="2"/>
  <c r="BF104" i="2"/>
  <c r="T104" i="2"/>
  <c r="R104" i="2"/>
  <c r="P104" i="2"/>
  <c r="BI103" i="2"/>
  <c r="BH103" i="2"/>
  <c r="BG103" i="2"/>
  <c r="BF103" i="2"/>
  <c r="T103" i="2"/>
  <c r="R103" i="2"/>
  <c r="P103" i="2"/>
  <c r="BI100" i="2"/>
  <c r="BH100" i="2"/>
  <c r="BG100" i="2"/>
  <c r="BF100" i="2"/>
  <c r="T100" i="2"/>
  <c r="R100" i="2"/>
  <c r="P100" i="2"/>
  <c r="J94" i="2"/>
  <c r="J93" i="2"/>
  <c r="F91" i="2"/>
  <c r="E89" i="2"/>
  <c r="J51" i="2"/>
  <c r="J50" i="2"/>
  <c r="F48" i="2"/>
  <c r="E46" i="2"/>
  <c r="J16" i="2"/>
  <c r="E16" i="2"/>
  <c r="F51" i="2" s="1"/>
  <c r="J15" i="2"/>
  <c r="J13" i="2"/>
  <c r="E13" i="2"/>
  <c r="F93" i="2" s="1"/>
  <c r="J12" i="2"/>
  <c r="J10" i="2"/>
  <c r="J48" i="2" s="1"/>
  <c r="L50" i="1"/>
  <c r="AM50" i="1"/>
  <c r="AM49" i="1"/>
  <c r="L49" i="1"/>
  <c r="AM47" i="1"/>
  <c r="L47" i="1"/>
  <c r="L45" i="1"/>
  <c r="L44" i="1"/>
  <c r="J598" i="2"/>
  <c r="J437" i="2"/>
  <c r="J248" i="2"/>
  <c r="BK817" i="2"/>
  <c r="BK642" i="2"/>
  <c r="J604" i="2"/>
  <c r="J506" i="2"/>
  <c r="J440" i="2"/>
  <c r="J286" i="2"/>
  <c r="J758" i="2"/>
  <c r="BK835" i="2"/>
  <c r="BK777" i="2"/>
  <c r="J835" i="2"/>
  <c r="J714" i="2"/>
  <c r="J385" i="2"/>
  <c r="BK139" i="2"/>
  <c r="J293" i="2"/>
  <c r="J815" i="2"/>
  <c r="J636" i="2"/>
  <c r="BK555" i="2"/>
  <c r="BK371" i="2"/>
  <c r="BK468" i="2"/>
  <c r="J710" i="2"/>
  <c r="BK214" i="2"/>
  <c r="J711" i="2"/>
  <c r="BK711" i="2"/>
  <c r="BK605" i="2"/>
  <c r="J488" i="2"/>
  <c r="J718" i="2"/>
  <c r="J665" i="2"/>
  <c r="J697" i="2"/>
  <c r="BK355" i="2"/>
  <c r="BK815" i="2"/>
  <c r="BK759" i="2"/>
  <c r="J637" i="2"/>
  <c r="J728" i="2"/>
  <c r="BK456" i="2"/>
  <c r="J316" i="2"/>
  <c r="J116" i="2"/>
  <c r="BK324" i="2"/>
  <c r="J825" i="2"/>
  <c r="BK707" i="2"/>
  <c r="BK622" i="2"/>
  <c r="J507" i="2"/>
  <c r="J550" i="2"/>
  <c r="BK635" i="2"/>
  <c r="BK619" i="2"/>
  <c r="J459" i="2"/>
  <c r="J679" i="2"/>
  <c r="J295" i="2"/>
  <c r="BK373" i="2"/>
  <c r="BK787" i="2"/>
  <c r="BK499" i="2"/>
  <c r="BK663" i="2"/>
  <c r="BK577" i="2"/>
  <c r="J319" i="2"/>
  <c r="J479" i="2"/>
  <c r="J820" i="2"/>
  <c r="BK665" i="2"/>
  <c r="BK625" i="2"/>
  <c r="J547" i="2"/>
  <c r="J406" i="2"/>
  <c r="BK256" i="2"/>
  <c r="BK187" i="2"/>
  <c r="J823" i="2"/>
  <c r="BK479" i="2"/>
  <c r="BK260" i="2"/>
  <c r="J456" i="2"/>
  <c r="BK558" i="2"/>
  <c r="BK263" i="2"/>
  <c r="BK634" i="2"/>
  <c r="J528" i="2"/>
  <c r="BK385" i="2"/>
  <c r="J337" i="2"/>
  <c r="BK440" i="2"/>
  <c r="BK804" i="2"/>
  <c r="J104" i="2"/>
  <c r="J660" i="2"/>
  <c r="J634" i="2"/>
  <c r="J502" i="2"/>
  <c r="BK301" i="2"/>
  <c r="J163" i="2"/>
  <c r="J148" i="2"/>
  <c r="BK838" i="2"/>
  <c r="BK795" i="2"/>
  <c r="J146" i="2"/>
  <c r="BK824" i="2"/>
  <c r="BK448" i="2"/>
  <c r="BK220" i="2"/>
  <c r="J465" i="2"/>
  <c r="BK573" i="2"/>
  <c r="BK728" i="2"/>
  <c r="BK679" i="2"/>
  <c r="BK631" i="2"/>
  <c r="BK277" i="2"/>
  <c r="J313" i="2"/>
  <c r="BK648" i="2"/>
  <c r="J596" i="2"/>
  <c r="BK437" i="2"/>
  <c r="J301" i="2"/>
  <c r="BK406" i="2"/>
  <c r="BK159" i="2"/>
  <c r="BK459" i="2"/>
  <c r="J355" i="2"/>
  <c r="BK785" i="2"/>
  <c r="BK643" i="2"/>
  <c r="BK591" i="2"/>
  <c r="J476" i="2"/>
  <c r="BK823" i="2"/>
  <c r="BK656" i="2"/>
  <c r="J600" i="2"/>
  <c r="J494" i="2"/>
  <c r="J388" i="2"/>
  <c r="BK793" i="2"/>
  <c r="J105" i="2"/>
  <c r="BK797" i="2"/>
  <c r="BK143" i="2"/>
  <c r="J220" i="2"/>
  <c r="BK800" i="2"/>
  <c r="BK598" i="2"/>
  <c r="BK550" i="2"/>
  <c r="J310" i="2"/>
  <c r="BK293" i="2"/>
  <c r="J404" i="2"/>
  <c r="BK790" i="2"/>
  <c r="BK641" i="2"/>
  <c r="J530" i="2"/>
  <c r="J347" i="2"/>
  <c r="J632" i="2"/>
  <c r="BK628" i="2"/>
  <c r="J793" i="2"/>
  <c r="J619" i="2"/>
  <c r="BK530" i="2"/>
  <c r="BK471" i="2"/>
  <c r="J263" i="2"/>
  <c r="BK726" i="2"/>
  <c r="BK822" i="2"/>
  <c r="J139" i="2"/>
  <c r="J216" i="2"/>
  <c r="BK780" i="2"/>
  <c r="BK579" i="2"/>
  <c r="BK295" i="2"/>
  <c r="BK248" i="2"/>
  <c r="J628" i="2"/>
  <c r="BK494" i="2"/>
  <c r="BK288" i="2"/>
  <c r="BK155" i="2"/>
  <c r="J351" i="2"/>
  <c r="J676" i="2"/>
  <c r="J638" i="2"/>
  <c r="BK587" i="2"/>
  <c r="J485" i="2"/>
  <c r="BK347" i="2"/>
  <c r="BK724" i="2"/>
  <c r="J656" i="2"/>
  <c r="BK802" i="2"/>
  <c r="J641" i="2"/>
  <c r="J631" i="2"/>
  <c r="J555" i="2"/>
  <c r="J491" i="2"/>
  <c r="BK337" i="2"/>
  <c r="BK275" i="2"/>
  <c r="BK222" i="2"/>
  <c r="J777" i="2"/>
  <c r="J103" i="2"/>
  <c r="BK798" i="2"/>
  <c r="J174" i="2"/>
  <c r="BK820" i="2"/>
  <c r="J518" i="2"/>
  <c r="J143" i="2"/>
  <c r="BK313" i="2"/>
  <c r="J724" i="2"/>
  <c r="J787" i="2"/>
  <c r="J663" i="2"/>
  <c r="J577" i="2"/>
  <c r="J505" i="2"/>
  <c r="J482" i="2"/>
  <c r="J645" i="2"/>
  <c r="BK553" i="2"/>
  <c r="BK404" i="2"/>
  <c r="J726" i="2"/>
  <c r="BK697" i="2"/>
  <c r="J383" i="2"/>
  <c r="J802" i="2"/>
  <c r="J160" i="2"/>
  <c r="J504" i="2"/>
  <c r="BK310" i="2"/>
  <c r="J622" i="2"/>
  <c r="BK676" i="2"/>
  <c r="J829" i="2"/>
  <c r="J795" i="2"/>
  <c r="BK638" i="2"/>
  <c r="J587" i="2"/>
  <c r="J510" i="2"/>
  <c r="BK465" i="2"/>
  <c r="BK319" i="2"/>
  <c r="BK116" i="2"/>
  <c r="J159" i="2"/>
  <c r="BK100" i="2"/>
  <c r="BK825" i="2"/>
  <c r="J785" i="2"/>
  <c r="BK104" i="2"/>
  <c r="J773" i="2"/>
  <c r="J499" i="2"/>
  <c r="J275" i="2"/>
  <c r="BK146" i="2"/>
  <c r="J471" i="2"/>
  <c r="BK160" i="2"/>
  <c r="J722" i="2"/>
  <c r="BK645" i="2"/>
  <c r="J564" i="2"/>
  <c r="BK504" i="2"/>
  <c r="J643" i="2"/>
  <c r="BK600" i="2"/>
  <c r="BK502" i="2"/>
  <c r="BK367" i="2"/>
  <c r="BK286" i="2"/>
  <c r="J573" i="2"/>
  <c r="BK351" i="2"/>
  <c r="BK596" i="2"/>
  <c r="J824" i="2"/>
  <c r="BK718" i="2"/>
  <c r="BK589" i="2"/>
  <c r="BK488" i="2"/>
  <c r="J322" i="2"/>
  <c r="J780" i="2"/>
  <c r="J838" i="2"/>
  <c r="J744" i="2"/>
  <c r="J796" i="2"/>
  <c r="BK491" i="2"/>
  <c r="BK528" i="2"/>
  <c r="BK485" i="2"/>
  <c r="J308" i="2"/>
  <c r="BK636" i="2"/>
  <c r="BK507" i="2"/>
  <c r="BK758" i="2"/>
  <c r="BK482" i="2"/>
  <c r="BK660" i="2"/>
  <c r="BK661" i="2"/>
  <c r="J813" i="2"/>
  <c r="J790" i="2"/>
  <c r="BK744" i="2"/>
  <c r="J367" i="2"/>
  <c r="J151" i="2"/>
  <c r="BK813" i="2"/>
  <c r="J822" i="2"/>
  <c r="BK710" i="2"/>
  <c r="J591" i="2"/>
  <c r="BK841" i="2"/>
  <c r="J214" i="2"/>
  <c r="BK518" i="2"/>
  <c r="J329" i="2"/>
  <c r="J155" i="2"/>
  <c r="BK503" i="2"/>
  <c r="BK329" i="2"/>
  <c r="J738" i="2"/>
  <c r="J832" i="2"/>
  <c r="J769" i="2"/>
  <c r="J418" i="2"/>
  <c r="BK194" i="2"/>
  <c r="BK506" i="2"/>
  <c r="BK105" i="2"/>
  <c r="BK738" i="2"/>
  <c r="J648" i="2"/>
  <c r="BK547" i="2"/>
  <c r="J804" i="2"/>
  <c r="J256" i="2"/>
  <c r="BK633" i="2"/>
  <c r="J589" i="2"/>
  <c r="BK418" i="2"/>
  <c r="BK322" i="2"/>
  <c r="BK300" i="2"/>
  <c r="AS54" i="1"/>
  <c r="BK216" i="2"/>
  <c r="BK163" i="2"/>
  <c r="J652" i="2"/>
  <c r="BK604" i="2"/>
  <c r="BK524" i="2"/>
  <c r="BK435" i="2"/>
  <c r="J300" i="2"/>
  <c r="J359" i="2"/>
  <c r="J324" i="2"/>
  <c r="BK796" i="2"/>
  <c r="BK769" i="2"/>
  <c r="J635" i="2"/>
  <c r="BK564" i="2"/>
  <c r="J448" i="2"/>
  <c r="J260" i="2"/>
  <c r="J194" i="2"/>
  <c r="BK141" i="2"/>
  <c r="BK832" i="2"/>
  <c r="BK148" i="2"/>
  <c r="BK829" i="2"/>
  <c r="J520" i="2"/>
  <c r="J435" i="2"/>
  <c r="J277" i="2"/>
  <c r="BK130" i="2"/>
  <c r="BK316" i="2"/>
  <c r="BK510" i="2"/>
  <c r="BK714" i="2"/>
  <c r="J633" i="2"/>
  <c r="J553" i="2"/>
  <c r="J579" i="2"/>
  <c r="BK652" i="2"/>
  <c r="BK637" i="2"/>
  <c r="J503" i="2"/>
  <c r="BK308" i="2"/>
  <c r="J462" i="2"/>
  <c r="J141" i="2"/>
  <c r="BK388" i="2"/>
  <c r="J841" i="2"/>
  <c r="J707" i="2"/>
  <c r="J625" i="2"/>
  <c r="J560" i="2"/>
  <c r="J371" i="2"/>
  <c r="BK151" i="2"/>
  <c r="J800" i="2"/>
  <c r="BK722" i="2"/>
  <c r="BK632" i="2"/>
  <c r="BK560" i="2"/>
  <c r="BK476" i="2"/>
  <c r="J373" i="2"/>
  <c r="J130" i="2"/>
  <c r="J817" i="2"/>
  <c r="J759" i="2"/>
  <c r="J100" i="2"/>
  <c r="J797" i="2"/>
  <c r="BK505" i="2"/>
  <c r="BK359" i="2"/>
  <c r="BK103" i="2"/>
  <c r="J468" i="2"/>
  <c r="J558" i="2"/>
  <c r="BK773" i="2"/>
  <c r="J661" i="2"/>
  <c r="J524" i="2"/>
  <c r="J798" i="2"/>
  <c r="J187" i="2"/>
  <c r="J642" i="2"/>
  <c r="J605" i="2"/>
  <c r="BK520" i="2"/>
  <c r="BK383" i="2"/>
  <c r="BK462" i="2"/>
  <c r="J288" i="2"/>
  <c r="J222" i="2"/>
  <c r="BK174" i="2"/>
  <c r="R827" i="2" l="1"/>
  <c r="T827" i="2"/>
  <c r="P827" i="2"/>
  <c r="BK140" i="2"/>
  <c r="J140" i="2"/>
  <c r="J58" i="2"/>
  <c r="P140" i="2"/>
  <c r="P158" i="2"/>
  <c r="P713" i="2"/>
  <c r="P162" i="2"/>
  <c r="P644" i="2"/>
  <c r="BK819" i="2"/>
  <c r="J819" i="2"/>
  <c r="J73" i="2"/>
  <c r="T162" i="2"/>
  <c r="R640" i="2"/>
  <c r="R713" i="2"/>
  <c r="P99" i="2"/>
  <c r="T140" i="2"/>
  <c r="R158" i="2"/>
  <c r="BK630" i="2"/>
  <c r="J630" i="2"/>
  <c r="J64" i="2" s="1"/>
  <c r="BK713" i="2"/>
  <c r="J713" i="2"/>
  <c r="J68" i="2" s="1"/>
  <c r="P819" i="2"/>
  <c r="R99" i="2"/>
  <c r="R140" i="2"/>
  <c r="BK158" i="2"/>
  <c r="J158" i="2"/>
  <c r="J61" i="2" s="1"/>
  <c r="T158" i="2"/>
  <c r="P630" i="2"/>
  <c r="T662" i="2"/>
  <c r="R799" i="2"/>
  <c r="BK99" i="2"/>
  <c r="J99" i="2"/>
  <c r="J57" i="2"/>
  <c r="BK509" i="2"/>
  <c r="J509" i="2"/>
  <c r="J63" i="2" s="1"/>
  <c r="BK662" i="2"/>
  <c r="J662" i="2" s="1"/>
  <c r="J67" i="2" s="1"/>
  <c r="BK779" i="2"/>
  <c r="J779" i="2"/>
  <c r="J69" i="2" s="1"/>
  <c r="P792" i="2"/>
  <c r="P509" i="2"/>
  <c r="BK640" i="2"/>
  <c r="J640" i="2"/>
  <c r="J65" i="2"/>
  <c r="T640" i="2"/>
  <c r="R644" i="2"/>
  <c r="R792" i="2"/>
  <c r="R509" i="2"/>
  <c r="BK644" i="2"/>
  <c r="J644" i="2" s="1"/>
  <c r="J66" i="2" s="1"/>
  <c r="T644" i="2"/>
  <c r="R779" i="2"/>
  <c r="T799" i="2"/>
  <c r="BK162" i="2"/>
  <c r="J162" i="2" s="1"/>
  <c r="J62" i="2" s="1"/>
  <c r="T630" i="2"/>
  <c r="P662" i="2"/>
  <c r="P779" i="2"/>
  <c r="P799" i="2"/>
  <c r="R162" i="2"/>
  <c r="R630" i="2"/>
  <c r="R662" i="2"/>
  <c r="T779" i="2"/>
  <c r="BK799" i="2"/>
  <c r="J799" i="2" s="1"/>
  <c r="J72" i="2" s="1"/>
  <c r="R819" i="2"/>
  <c r="T99" i="2"/>
  <c r="T509" i="2"/>
  <c r="P640" i="2"/>
  <c r="T713" i="2"/>
  <c r="BK792" i="2"/>
  <c r="J792" i="2"/>
  <c r="J71" i="2"/>
  <c r="T792" i="2"/>
  <c r="T819" i="2"/>
  <c r="BK154" i="2"/>
  <c r="J154" i="2" s="1"/>
  <c r="J59" i="2" s="1"/>
  <c r="BK789" i="2"/>
  <c r="J789" i="2"/>
  <c r="J70" i="2"/>
  <c r="BK828" i="2"/>
  <c r="J828" i="2" s="1"/>
  <c r="J75" i="2" s="1"/>
  <c r="BK834" i="2"/>
  <c r="J834" i="2"/>
  <c r="J77" i="2"/>
  <c r="BK831" i="2"/>
  <c r="J831" i="2"/>
  <c r="J76" i="2"/>
  <c r="BK837" i="2"/>
  <c r="J837" i="2" s="1"/>
  <c r="J78" i="2" s="1"/>
  <c r="BK840" i="2"/>
  <c r="J840" i="2" s="1"/>
  <c r="J79" i="2" s="1"/>
  <c r="F94" i="2"/>
  <c r="BE155" i="2"/>
  <c r="BE263" i="2"/>
  <c r="BE435" i="2"/>
  <c r="BE465" i="2"/>
  <c r="BE476" i="2"/>
  <c r="BE506" i="2"/>
  <c r="BE520" i="2"/>
  <c r="BE679" i="2"/>
  <c r="BE724" i="2"/>
  <c r="BE813" i="2"/>
  <c r="BE385" i="2"/>
  <c r="BE437" i="2"/>
  <c r="F50" i="2"/>
  <c r="BE103" i="2"/>
  <c r="BE143" i="2"/>
  <c r="BE148" i="2"/>
  <c r="BE160" i="2"/>
  <c r="BE222" i="2"/>
  <c r="BE256" i="2"/>
  <c r="BE308" i="2"/>
  <c r="BE373" i="2"/>
  <c r="BE456" i="2"/>
  <c r="BE697" i="2"/>
  <c r="BE337" i="2"/>
  <c r="BE355" i="2"/>
  <c r="BE530" i="2"/>
  <c r="BE564" i="2"/>
  <c r="BE577" i="2"/>
  <c r="BE587" i="2"/>
  <c r="BE598" i="2"/>
  <c r="BE625" i="2"/>
  <c r="BE628" i="2"/>
  <c r="BE632" i="2"/>
  <c r="BE635" i="2"/>
  <c r="BE638" i="2"/>
  <c r="BE141" i="2"/>
  <c r="BE159" i="2"/>
  <c r="BE194" i="2"/>
  <c r="BE216" i="2"/>
  <c r="BE220" i="2"/>
  <c r="BE260" i="2"/>
  <c r="BE286" i="2"/>
  <c r="BE319" i="2"/>
  <c r="BE488" i="2"/>
  <c r="BE505" i="2"/>
  <c r="BE491" i="2"/>
  <c r="BE573" i="2"/>
  <c r="BE589" i="2"/>
  <c r="BE596" i="2"/>
  <c r="BE643" i="2"/>
  <c r="BE652" i="2"/>
  <c r="BE785" i="2"/>
  <c r="BE797" i="2"/>
  <c r="BE518" i="2"/>
  <c r="BE524" i="2"/>
  <c r="BE823" i="2"/>
  <c r="BE841" i="2"/>
  <c r="BE116" i="2"/>
  <c r="BE146" i="2"/>
  <c r="BE151" i="2"/>
  <c r="BE295" i="2"/>
  <c r="BE351" i="2"/>
  <c r="BE359" i="2"/>
  <c r="BE482" i="2"/>
  <c r="BE494" i="2"/>
  <c r="BE503" i="2"/>
  <c r="BE550" i="2"/>
  <c r="BE555" i="2"/>
  <c r="BE591" i="2"/>
  <c r="BE660" i="2"/>
  <c r="BE707" i="2"/>
  <c r="BE105" i="2"/>
  <c r="BE174" i="2"/>
  <c r="BE187" i="2"/>
  <c r="BE313" i="2"/>
  <c r="BE371" i="2"/>
  <c r="BE440" i="2"/>
  <c r="BE504" i="2"/>
  <c r="BE507" i="2"/>
  <c r="BE547" i="2"/>
  <c r="BE560" i="2"/>
  <c r="BE769" i="2"/>
  <c r="BE777" i="2"/>
  <c r="BE787" i="2"/>
  <c r="BE790" i="2"/>
  <c r="BE793" i="2"/>
  <c r="BE795" i="2"/>
  <c r="BE796" i="2"/>
  <c r="BE822" i="2"/>
  <c r="BE832" i="2"/>
  <c r="BE130" i="2"/>
  <c r="BE726" i="2"/>
  <c r="BE728" i="2"/>
  <c r="BE744" i="2"/>
  <c r="BE758" i="2"/>
  <c r="BE773" i="2"/>
  <c r="BE798" i="2"/>
  <c r="BE800" i="2"/>
  <c r="BE815" i="2"/>
  <c r="BE820" i="2"/>
  <c r="BE829" i="2"/>
  <c r="BE835" i="2"/>
  <c r="BE838" i="2"/>
  <c r="J91" i="2"/>
  <c r="BE163" i="2"/>
  <c r="BE214" i="2"/>
  <c r="BE759" i="2"/>
  <c r="BE139" i="2"/>
  <c r="BE248" i="2"/>
  <c r="BE293" i="2"/>
  <c r="BE310" i="2"/>
  <c r="BE316" i="2"/>
  <c r="BE329" i="2"/>
  <c r="BE383" i="2"/>
  <c r="BE388" i="2"/>
  <c r="BE404" i="2"/>
  <c r="BE448" i="2"/>
  <c r="BE459" i="2"/>
  <c r="BE468" i="2"/>
  <c r="BE485" i="2"/>
  <c r="BE502" i="2"/>
  <c r="BE528" i="2"/>
  <c r="BE553" i="2"/>
  <c r="BE558" i="2"/>
  <c r="BE579" i="2"/>
  <c r="BE600" i="2"/>
  <c r="BE605" i="2"/>
  <c r="BE631" i="2"/>
  <c r="BE634" i="2"/>
  <c r="BE636" i="2"/>
  <c r="BE648" i="2"/>
  <c r="BE738" i="2"/>
  <c r="BE780" i="2"/>
  <c r="BE802" i="2"/>
  <c r="BE804" i="2"/>
  <c r="BE817" i="2"/>
  <c r="BE824" i="2"/>
  <c r="BE825" i="2"/>
  <c r="BE633" i="2"/>
  <c r="BE637" i="2"/>
  <c r="BE641" i="2"/>
  <c r="BE663" i="2"/>
  <c r="BE718" i="2"/>
  <c r="BE277" i="2"/>
  <c r="BE324" i="2"/>
  <c r="BE347" i="2"/>
  <c r="BE406" i="2"/>
  <c r="BE471" i="2"/>
  <c r="BE604" i="2"/>
  <c r="BE661" i="2"/>
  <c r="BE676" i="2"/>
  <c r="BE710" i="2"/>
  <c r="BE711" i="2"/>
  <c r="BE714" i="2"/>
  <c r="BE100" i="2"/>
  <c r="BE104" i="2"/>
  <c r="BE275" i="2"/>
  <c r="BE288" i="2"/>
  <c r="BE367" i="2"/>
  <c r="BE300" i="2"/>
  <c r="BE301" i="2"/>
  <c r="BE322" i="2"/>
  <c r="BE418" i="2"/>
  <c r="BE462" i="2"/>
  <c r="BE479" i="2"/>
  <c r="BE499" i="2"/>
  <c r="BE510" i="2"/>
  <c r="BE619" i="2"/>
  <c r="BE622" i="2"/>
  <c r="BE642" i="2"/>
  <c r="BE645" i="2"/>
  <c r="BE656" i="2"/>
  <c r="BE665" i="2"/>
  <c r="BE722" i="2"/>
  <c r="F32" i="2"/>
  <c r="BA55" i="1"/>
  <c r="BA54" i="1"/>
  <c r="W30" i="1" s="1"/>
  <c r="J32" i="2"/>
  <c r="AW55" i="1"/>
  <c r="F35" i="2"/>
  <c r="BD55" i="1" s="1"/>
  <c r="BD54" i="1" s="1"/>
  <c r="W33" i="1" s="1"/>
  <c r="F33" i="2"/>
  <c r="BB55" i="1" s="1"/>
  <c r="BB54" i="1" s="1"/>
  <c r="W31" i="1" s="1"/>
  <c r="F34" i="2"/>
  <c r="BC55" i="1" s="1"/>
  <c r="BC54" i="1" s="1"/>
  <c r="W32" i="1" s="1"/>
  <c r="P98" i="2" l="1"/>
  <c r="T98" i="2"/>
  <c r="T157" i="2"/>
  <c r="T97" i="2"/>
  <c r="R98" i="2"/>
  <c r="R157" i="2"/>
  <c r="P157" i="2"/>
  <c r="P97" i="2" s="1"/>
  <c r="AU55" i="1" s="1"/>
  <c r="AU54" i="1" s="1"/>
  <c r="BK98" i="2"/>
  <c r="BK157" i="2"/>
  <c r="J157" i="2" s="1"/>
  <c r="J60" i="2" s="1"/>
  <c r="BK827" i="2"/>
  <c r="J827" i="2" s="1"/>
  <c r="J74" i="2" s="1"/>
  <c r="AW54" i="1"/>
  <c r="AK30" i="1" s="1"/>
  <c r="AX54" i="1"/>
  <c r="AY54" i="1"/>
  <c r="J31" i="2"/>
  <c r="AV55" i="1" s="1"/>
  <c r="AT55" i="1" s="1"/>
  <c r="F31" i="2"/>
  <c r="AZ55" i="1" s="1"/>
  <c r="AZ54" i="1" s="1"/>
  <c r="AV54" i="1" s="1"/>
  <c r="AK29" i="1" s="1"/>
  <c r="BK97" i="2" l="1"/>
  <c r="J97" i="2"/>
  <c r="R97" i="2"/>
  <c r="J98" i="2"/>
  <c r="J56" i="2"/>
  <c r="J28" i="2"/>
  <c r="AG55" i="1"/>
  <c r="AG54" i="1"/>
  <c r="AK26" i="1" s="1"/>
  <c r="AK35" i="1" s="1"/>
  <c r="W29" i="1"/>
  <c r="AT54" i="1"/>
  <c r="J37" i="2" l="1"/>
  <c r="J55" i="2"/>
  <c r="AN54" i="1"/>
  <c r="AN55" i="1"/>
</calcChain>
</file>

<file path=xl/sharedStrings.xml><?xml version="1.0" encoding="utf-8"?>
<sst xmlns="http://schemas.openxmlformats.org/spreadsheetml/2006/main" count="7730" uniqueCount="1184">
  <si>
    <t>Export Komplet</t>
  </si>
  <si>
    <t>VZ</t>
  </si>
  <si>
    <t>2.0</t>
  </si>
  <si>
    <t/>
  </si>
  <si>
    <t>False</t>
  </si>
  <si>
    <t>{fc0bf539-650c-44da-94ed-37a7a9e61f2f}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</si>
  <si>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</si>
  <si>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</si>
  <si>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</si>
  <si>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</si>
  <si>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</si>
  <si>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</si>
  <si>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</si>
  <si>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</si>
  <si>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</si>
  <si>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05625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</si>
  <si>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</si>
  <si>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</si>
  <si>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ZŠ Benešov, Dukelská 1818, Benešov u Prahy - sanace střešních plášťů A - H</t>
  </si>
  <si>
    <t>KSO:</t>
  </si>
  <si>
    <t>CC-CZ:</t>
  </si>
  <si>
    <t>Místo:</t>
  </si>
  <si>
    <t xml:space="preserve"> Benešov u Prahy</t>
  </si>
  <si>
    <t>Datum:</t>
  </si>
  <si>
    <t>27. 7. 2025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</si>
  <si>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</si>
  <si>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</si>
  <si>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</si>
  <si>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</si>
  <si>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</si>
  <si>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</si>
  <si>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</si>
  <si>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A.W.A.L. expertní a projektová kancelář</t>
  </si>
  <si>
    <t>True</t>
  </si>
  <si>
    <t>Zpracovatel:</t>
  </si>
  <si>
    <t>Hana Pejšová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</si>
  <si>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</si>
  <si>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</si>
  <si>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</si>
  <si>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</si>
  <si>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</si>
  <si>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</si>
  <si>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</si>
  <si>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</si>
  <si>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</si>
  <si>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</si>
  <si>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</si>
  <si>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</si>
  <si>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</si>
  <si>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</si>
  <si>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</si>
  <si>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</si>
  <si>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</si>
  <si>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</si>
  <si>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</si>
  <si>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</si>
  <si>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</si>
  <si>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</si>
  <si>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</si>
  <si>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</si>
  <si>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</si>
  <si>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</si>
  <si>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</si>
  <si>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</si>
  <si>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</si>
  <si>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</si>
  <si>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</si>
  <si>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</si>
  <si>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</si>
  <si>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</si>
  <si>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</si>
  <si>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</si>
  <si>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</si>
  <si>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</si>
  <si>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</si>
  <si>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</si>
  <si>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</si>
  <si>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</si>
  <si>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</si>
  <si>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</si>
  <si>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</si>
  <si>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</si>
  <si>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</si>
  <si>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</si>
  <si>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</si>
  <si>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</si>
  <si>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demontáže,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</si>
  <si>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</si>
  <si>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</si>
  <si>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</si>
  <si>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</si>
  <si>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</si>
  <si>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</si>
  <si>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</si>
  <si>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741 - Elektroinstalace - silnoproud</t>
  </si>
  <si>
    <t xml:space="preserve">    751 - Vzduchotechnika vč přesunů hmot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</si>
  <si>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</si>
  <si>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</si>
  <si>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</si>
  <si>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</si>
  <si>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 vč přesunů hmot</t>
  </si>
  <si>
    <t xml:space="preserve">    783 - Dokončovací práce - nátěry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</si>
  <si>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</si>
  <si>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</si>
  <si>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</si>
  <si>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</si>
  <si>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</si>
  <si>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</si>
  <si>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</si>
  <si>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</si>
  <si>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</si>
  <si>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</si>
  <si>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</si>
  <si>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</si>
  <si>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</si>
  <si>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</si>
  <si>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</si>
  <si>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</si>
  <si>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</si>
  <si>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</si>
  <si>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</si>
  <si>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</si>
  <si>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</si>
  <si>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</si>
  <si>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</si>
  <si>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</si>
  <si>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demontáže, bourání</t>
  </si>
  <si>
    <t>K</t>
  </si>
  <si>
    <t>952902501</t>
  </si>
  <si>
    <t>Čištění budov při provádění oprav a udržovacích prací střešních nebo nadstřešních konstrukcí, střech plochých</t>
  </si>
  <si>
    <t>m2</t>
  </si>
  <si>
    <t>CS ÚRS 2025 02</t>
  </si>
  <si>
    <t>4</t>
  </si>
  <si>
    <t>-1584023349</t>
  </si>
  <si>
    <t>Online PSC</t>
  </si>
  <si>
    <t>https://podminky.urs.cz/item/CS_URS_2025_02/952902501</t>
  </si>
  <si>
    <t>VV</t>
  </si>
  <si>
    <t>3297,1+5*(20,44+14,06)</t>
  </si>
  <si>
    <t>9530000R2</t>
  </si>
  <si>
    <t>Opatření na ochranu rorýse obecného -v případě výskytu rorýse obecného bude realizační firma povinna postupovat v souladu se zákonem č.114/1992Sb</t>
  </si>
  <si>
    <t>1665015578</t>
  </si>
  <si>
    <t>3</t>
  </si>
  <si>
    <t>95394212R</t>
  </si>
  <si>
    <t>Z01 - podkladní profil u dveří z uzavřeného jeklu 100/40/3,kompl prov D+M+povrchová úprava,délka 1,6 m, dle TZ bod 6.9 a det 6</t>
  </si>
  <si>
    <t>kus</t>
  </si>
  <si>
    <t>-1235123648</t>
  </si>
  <si>
    <t>978035117</t>
  </si>
  <si>
    <t>Odstranění tenkovrstvých omítek nebo štuku tloušťky do 2 mm obroušením, rozsahu přes 50 do 100%</t>
  </si>
  <si>
    <t>-1056617950</t>
  </si>
  <si>
    <t>https://podminky.urs.cz/item/CS_URS_2025_02/978035117</t>
  </si>
  <si>
    <t>5a</t>
  </si>
  <si>
    <t>0,2*23,16</t>
  </si>
  <si>
    <t>5b</t>
  </si>
  <si>
    <t>0,2*16,79+0,22*8,48</t>
  </si>
  <si>
    <t>5c-1a</t>
  </si>
  <si>
    <t>0,2*(12,4+12,4+6,25+3,2+6,2-1,6)*2-0,2*12,4</t>
  </si>
  <si>
    <t>5c-1b</t>
  </si>
  <si>
    <t>0,38*12,4</t>
  </si>
  <si>
    <t>Součet</t>
  </si>
  <si>
    <t>5</t>
  </si>
  <si>
    <t>985311111</t>
  </si>
  <si>
    <t>Reprofilace betonu sanačními maltami na cementové bázi ručně stěn, tloušťky do 10 mm</t>
  </si>
  <si>
    <t>936907012</t>
  </si>
  <si>
    <t>https://podminky.urs.cz/item/CS_URS_2025_02/985311111</t>
  </si>
  <si>
    <t>předpoklad 15%</t>
  </si>
  <si>
    <t>zhlaví atik</t>
  </si>
  <si>
    <t>0,4*(32,73+19,47+25,34+85,54*2+110,83+93,6)*0,15</t>
  </si>
  <si>
    <t>0,575*100,78*0,15</t>
  </si>
  <si>
    <t>(0,3*5*2)*2*0,15</t>
  </si>
  <si>
    <t>0,55*(12,67+13,55*2+10,56*2)</t>
  </si>
  <si>
    <t>atika</t>
  </si>
  <si>
    <t>1a a 1b</t>
  </si>
  <si>
    <t>269,312*0,15</t>
  </si>
  <si>
    <t>nástavba det7b</t>
  </si>
  <si>
    <t>(1,6+2,45)*2*0,15</t>
  </si>
  <si>
    <t>6</t>
  </si>
  <si>
    <t>985311311</t>
  </si>
  <si>
    <t>Reprofilace betonu sanačními maltami na cementové bázi ručně podlah, tloušťky do 10 mm</t>
  </si>
  <si>
    <t>1659867475</t>
  </si>
  <si>
    <t>https://podminky.urs.cz/item/CS_URS_2025_02/985311311</t>
  </si>
  <si>
    <t>1b</t>
  </si>
  <si>
    <t>170,109*0,15</t>
  </si>
  <si>
    <t>nástavba</t>
  </si>
  <si>
    <t>(0,7*1,8+0,9*1,5*5+1,6*2,45)*0,15</t>
  </si>
  <si>
    <t>det11</t>
  </si>
  <si>
    <t>0,3*17</t>
  </si>
  <si>
    <t>7</t>
  </si>
  <si>
    <t>999-01</t>
  </si>
  <si>
    <t>Odstranění resp dočasné odstranění veškerých nefunkčních prvků bránících dokonalému řešení opravy izolace</t>
  </si>
  <si>
    <t>kpl</t>
  </si>
  <si>
    <t>-1041908613</t>
  </si>
  <si>
    <t>997</t>
  </si>
  <si>
    <t>Doprava suti a vybouraných hmot</t>
  </si>
  <si>
    <t>8</t>
  </si>
  <si>
    <t>997013153</t>
  </si>
  <si>
    <t>Vnitrostaveništní doprava suti a vybouraných hmot vodorovně do 50 m s naložením s omezením mechanizace pro budovy a haly výšky přes 9 do 12 m</t>
  </si>
  <si>
    <t>t</t>
  </si>
  <si>
    <t>-604257581</t>
  </si>
  <si>
    <t>https://podminky.urs.cz/item/CS_URS_2025_02/997013153</t>
  </si>
  <si>
    <t>997013509</t>
  </si>
  <si>
    <t>Odvoz suti a vybouraných hmot na skládku nebo meziskládku se složením, na vzdálenost Příplatek k ceně za každý další započatý 1 km přes 1 km</t>
  </si>
  <si>
    <t>-968013513</t>
  </si>
  <si>
    <t>https://podminky.urs.cz/item/CS_URS_2025_02/997013509</t>
  </si>
  <si>
    <t>19*27,883</t>
  </si>
  <si>
    <t>10</t>
  </si>
  <si>
    <t>997013511</t>
  </si>
  <si>
    <t>Odvoz suti a vybouraných hmot z meziskládky na skládku s naložením a se složením, na vzdálenost do 1 km</t>
  </si>
  <si>
    <t>-412245265</t>
  </si>
  <si>
    <t>https://podminky.urs.cz/item/CS_URS_2025_02/997013511</t>
  </si>
  <si>
    <t>11</t>
  </si>
  <si>
    <t>997013631</t>
  </si>
  <si>
    <t>Poplatek za uložení stavebního odpadu na skládce (skládkovné) směsného stavebního a demoličního zatříděného do Katalogu odpadů pod kódem 17 09 04</t>
  </si>
  <si>
    <t>799977962</t>
  </si>
  <si>
    <t>https://podminky.urs.cz/item/CS_URS_2025_02/997013631</t>
  </si>
  <si>
    <t>27,883-24,27</t>
  </si>
  <si>
    <t>997013814</t>
  </si>
  <si>
    <t>Poplatek za uložení stavebního odpadu na skládce (skládkovné) z izolačních materiálů zatříděného do Katalogu odpadů pod kódem 17 06 04</t>
  </si>
  <si>
    <t>-331355825</t>
  </si>
  <si>
    <t>https://podminky.urs.cz/item/CS_URS_2025_02/997013814</t>
  </si>
  <si>
    <t>23,023+1,247</t>
  </si>
  <si>
    <t>998</t>
  </si>
  <si>
    <t>Přesun hmot</t>
  </si>
  <si>
    <t>13</t>
  </si>
  <si>
    <t>998014121</t>
  </si>
  <si>
    <t>Přesun hmot pro budovy a haly občanské výstavby, bydlení, výrobu a služby s nosnou svislou konstrukcí montovanou z dílců betonových tyčových s vyzdívaným obvodovým pláštěm vodorovná dopravní vzdálenost do 100 m, pro budovy a haly vícepodlažní, výšky do 18 m</t>
  </si>
  <si>
    <t>178055163</t>
  </si>
  <si>
    <t>https://podminky.urs.cz/item/CS_URS_2025_02/998014121</t>
  </si>
  <si>
    <t>PSV</t>
  </si>
  <si>
    <t>Práce a dodávky PSV</t>
  </si>
  <si>
    <t>711</t>
  </si>
  <si>
    <t>Izolace proti vodě, vlhkosti a plynům</t>
  </si>
  <si>
    <t>14</t>
  </si>
  <si>
    <t>7111130R1</t>
  </si>
  <si>
    <t>Detailová výztužná izolační stěrka na bázi PMMA (3kg/m2) s povrchovou úpravou vč očištění,zdrsnění povrchu a penetrace u dveří,kompl prov D+M det 6 a TZ bod 6.6.2</t>
  </si>
  <si>
    <t>m</t>
  </si>
  <si>
    <t>16</t>
  </si>
  <si>
    <t>773358729</t>
  </si>
  <si>
    <t>15</t>
  </si>
  <si>
    <t>998711212</t>
  </si>
  <si>
    <t>Přesun hmot pro izolace proti vodě, vlhkosti a plynům stanovený procentní sazbou (%) z ceny vodorovná dopravní vzdálenost do 50 m s omezením mechanizace v objektech výšky přes 6 do 12 m</t>
  </si>
  <si>
    <t>%</t>
  </si>
  <si>
    <t>693626204</t>
  </si>
  <si>
    <t>https://podminky.urs.cz/item/CS_URS_2025_02/998711212</t>
  </si>
  <si>
    <t>712</t>
  </si>
  <si>
    <t>Povlakové krytiny</t>
  </si>
  <si>
    <t>712300841</t>
  </si>
  <si>
    <t>Ostatní práce při odstranění povlakové krytiny střech plochých do 10° jiných nečistot odškrabáním a očistěním s urovnáním povrchu</t>
  </si>
  <si>
    <t>1978863569</t>
  </si>
  <si>
    <t>https://podminky.urs.cz/item/CS_URS_2025_02/712300841</t>
  </si>
  <si>
    <t>1a</t>
  </si>
  <si>
    <t>23,4*12,835</t>
  </si>
  <si>
    <t>12,91*(59,61-5)</t>
  </si>
  <si>
    <t>12,91*12,87</t>
  </si>
  <si>
    <t>12,91*12,65</t>
  </si>
  <si>
    <t>9,44*37,49*2</t>
  </si>
  <si>
    <t>17,84*43,705</t>
  </si>
  <si>
    <t>20,11*32,49-(12,4*12,4+3,2*6,2+6,25*1,6)</t>
  </si>
  <si>
    <t>17</t>
  </si>
  <si>
    <t>712300843</t>
  </si>
  <si>
    <t>Ostatní práce při odstranění povlakové krytiny střech plochých do 10° zbytkového asfaltového pásu odsekáním a očištění</t>
  </si>
  <si>
    <t>1231690596</t>
  </si>
  <si>
    <t>https://podminky.urs.cz/item/CS_URS_2025_02/712300843</t>
  </si>
  <si>
    <t>0,4*(32,73+19,47+25,34+85,54*2+110,83+93,6)</t>
  </si>
  <si>
    <t>0,575*100,78</t>
  </si>
  <si>
    <t>174,9</t>
  </si>
  <si>
    <t>atiky</t>
  </si>
  <si>
    <t>269,312</t>
  </si>
  <si>
    <t>0,7*1,8+0,9*1,5*5+1,6*2,45</t>
  </si>
  <si>
    <t>18</t>
  </si>
  <si>
    <t>712300845</t>
  </si>
  <si>
    <t xml:space="preserve">Ostatní práce při odstranění povlakové krytiny střech plochých do 10° doplňků </t>
  </si>
  <si>
    <t>1206563422</t>
  </si>
  <si>
    <t>https://podminky.urs.cz/item/CS_URS_2025_02/712300845</t>
  </si>
  <si>
    <t>ventilační komínky</t>
  </si>
  <si>
    <t>odvěrávací prostupy TZB (průměr 125,150,250 mm)</t>
  </si>
  <si>
    <t>19</t>
  </si>
  <si>
    <t>712311101</t>
  </si>
  <si>
    <t>Provedení povlakové krytiny střech plochých do 10° natěradly a tmely za studena nátěrem lakem penetračním nebo asfaltovým</t>
  </si>
  <si>
    <t>768361664</t>
  </si>
  <si>
    <t>https://podminky.urs.cz/item/CS_URS_2025_02/712311101</t>
  </si>
  <si>
    <t>5,0*(14,06+20,44)-(2,21*1,36-0,5*1,23)</t>
  </si>
  <si>
    <t>3a atika</t>
  </si>
  <si>
    <t>0,3*(29,978+19,47+25,34+85,54*2+110,83+96,3)</t>
  </si>
  <si>
    <t>0,425*100,78</t>
  </si>
  <si>
    <t>3b atika</t>
  </si>
  <si>
    <t>0,45*5*2</t>
  </si>
  <si>
    <t>0,3*5*2</t>
  </si>
  <si>
    <t>7a</t>
  </si>
  <si>
    <t>0,9*1,5*5+0,7*1,8</t>
  </si>
  <si>
    <t>7b</t>
  </si>
  <si>
    <t>2,45*1,6+0,25*2*(2,45+1,6)</t>
  </si>
  <si>
    <t>0,45*17</t>
  </si>
  <si>
    <t>na překližku</t>
  </si>
  <si>
    <t>0,57*17</t>
  </si>
  <si>
    <t>415,043</t>
  </si>
  <si>
    <t>20</t>
  </si>
  <si>
    <t>M</t>
  </si>
  <si>
    <t>11163150</t>
  </si>
  <si>
    <t>lak penetrační asfaltový</t>
  </si>
  <si>
    <t>32</t>
  </si>
  <si>
    <t>2072354027</t>
  </si>
  <si>
    <t>802,678*0,00032 'Přepočtené koeficientem množství</t>
  </si>
  <si>
    <t>71233430R</t>
  </si>
  <si>
    <t>Provedení povlakové krytiny střech plochých do 10° z mechanicky kotvených asfaltových pásů včetně položení asfaltového pásu a natavení v přesahu, kotvené do betonu přes tepelnou izolaci tl. přes 140 do 200 mm vč kotev v počtu kotev dle výpočtu dodavatele</t>
  </si>
  <si>
    <t>77880801</t>
  </si>
  <si>
    <t>(20,2+12,67)*5-(2,45*1,6-0,5*1,35)</t>
  </si>
  <si>
    <t>22</t>
  </si>
  <si>
    <t>628530R1</t>
  </si>
  <si>
    <t>PÁS I - asfaltový SBS modifikovaný pás, do požárně nebezpečného prostoru, tl. 2,65 mm, vložka z PES rohože gramáže 180 g/m2, mechanicky kotvený dle výpočtu sání větru</t>
  </si>
  <si>
    <t>665974184</t>
  </si>
  <si>
    <t>161,105*1,2 'Přepočtené koeficientem množství</t>
  </si>
  <si>
    <t>23</t>
  </si>
  <si>
    <t>712340832</t>
  </si>
  <si>
    <t>Odstranění povlakové krytiny střech plochých do 10° z přitavených pásů NAIP v plné ploše dvouvrstvé</t>
  </si>
  <si>
    <t>261658522</t>
  </si>
  <si>
    <t>https://podminky.urs.cz/item/CS_URS_2025_02/712340832</t>
  </si>
  <si>
    <t>1a-atika</t>
  </si>
  <si>
    <t>0,53*32,73</t>
  </si>
  <si>
    <t>0,60*21,12</t>
  </si>
  <si>
    <t>0,50*19,47</t>
  </si>
  <si>
    <t>0,71*27,1</t>
  </si>
  <si>
    <t>0,65*84,89*2</t>
  </si>
  <si>
    <t>0,65*110,83</t>
  </si>
  <si>
    <t>0,70*93,98</t>
  </si>
  <si>
    <t>(0,3*5*2)*2</t>
  </si>
  <si>
    <t>3c</t>
  </si>
  <si>
    <t>0,2*(5+7,6+12,67+4,24*2)</t>
  </si>
  <si>
    <t>5b okno</t>
  </si>
  <si>
    <t>0,22*4,24*2</t>
  </si>
  <si>
    <t>nástavby</t>
  </si>
  <si>
    <t>1,8*0,7+1,5*0,9*5+1,6*2,45</t>
  </si>
  <si>
    <t>24</t>
  </si>
  <si>
    <t>712340832R</t>
  </si>
  <si>
    <t>Odstranění povlakové krytiny střech plochých do 10° z přitavených pásů NAIP v plné ploše dvouvrstvé-vyříznutí vč TI</t>
  </si>
  <si>
    <t>-1683037572</t>
  </si>
  <si>
    <t>det2a</t>
  </si>
  <si>
    <t>1*1*17</t>
  </si>
  <si>
    <t>det9a</t>
  </si>
  <si>
    <t>1*1*7</t>
  </si>
  <si>
    <t>det10a</t>
  </si>
  <si>
    <t>0,5*0,5*55</t>
  </si>
  <si>
    <t>25</t>
  </si>
  <si>
    <t>712340833</t>
  </si>
  <si>
    <t>Odstranění povlakové krytiny střech plochých do 10° z přitavených pásů NAIP v plné ploše třívrstvé</t>
  </si>
  <si>
    <t>80904262</t>
  </si>
  <si>
    <t>https://podminky.urs.cz/item/CS_URS_2025_02/712340833</t>
  </si>
  <si>
    <t>26</t>
  </si>
  <si>
    <t>712340834</t>
  </si>
  <si>
    <t>Odstranění povlakové krytiny střech plochých do 10° z přitavených pásů NAIP v plné ploše Příplatek k ceně - 0833 za každou další vrstvu</t>
  </si>
  <si>
    <t>489221213</t>
  </si>
  <si>
    <t>https://podminky.urs.cz/item/CS_URS_2025_02/712340834</t>
  </si>
  <si>
    <t>170,109*6</t>
  </si>
  <si>
    <t>27</t>
  </si>
  <si>
    <t>712341559</t>
  </si>
  <si>
    <t>Provedení povlakové krytiny střech plochých do 10° pásy přitavením NAIP v plné ploše</t>
  </si>
  <si>
    <t>-485987280</t>
  </si>
  <si>
    <t>https://podminky.urs.cz/item/CS_URS_2025_02/712341559</t>
  </si>
  <si>
    <t>12,715*23,16</t>
  </si>
  <si>
    <t>12,67*(59,38-5)</t>
  </si>
  <si>
    <t>12,67*12,63</t>
  </si>
  <si>
    <t>12,41*12,67</t>
  </si>
  <si>
    <t>37,25*9,2</t>
  </si>
  <si>
    <t>17,6*43,226</t>
  </si>
  <si>
    <t>32,25*20,2-(6,4*3,2+6,25*1,6+12,4*12,4)</t>
  </si>
  <si>
    <t>28</t>
  </si>
  <si>
    <t>628530R6</t>
  </si>
  <si>
    <t>PÁS VI – sanační asfaltový modifikovaný pás s posypem, vhodný k aplikaci na stávající asf. krytinu s posypem, tl. 4,0 mm, vložka z PES rohože gramáže 180 g/m2, plnoplošně nataven</t>
  </si>
  <si>
    <t>2037966455</t>
  </si>
  <si>
    <t>3214,119*1,2 'Přepočtené koeficientem množství</t>
  </si>
  <si>
    <t>29</t>
  </si>
  <si>
    <t>-1242157302</t>
  </si>
  <si>
    <t>1,8*0,7+1,5*0,9*5</t>
  </si>
  <si>
    <t>30</t>
  </si>
  <si>
    <t>628530R3</t>
  </si>
  <si>
    <t>PÁS III - asfaltový SBS modifikovaný pás tl. 3,0 mm s Al vložkou spřaženou se sklem, sd≥1500m, nataven dle stavu podkladu plnoplošně nebo bodově, v detailech plnoplošně</t>
  </si>
  <si>
    <t>-347425764</t>
  </si>
  <si>
    <t>184,064*1,2 'Přepočtené koeficientem množství</t>
  </si>
  <si>
    <t>31</t>
  </si>
  <si>
    <t>-100886049</t>
  </si>
  <si>
    <t>628530R2</t>
  </si>
  <si>
    <t>PÁS II - asfaltový SBS modifikovaný pás s posypem, do požárně nebezpečného prostoru, tl. 4,0 mm, vložka z PES rohože gramáže 180 g/m2, plnoplošně nataven</t>
  </si>
  <si>
    <t>1515294543</t>
  </si>
  <si>
    <t>33</t>
  </si>
  <si>
    <t>-1125537840</t>
  </si>
  <si>
    <t xml:space="preserve">pochozí chodníček </t>
  </si>
  <si>
    <t>trasy a délka se upřesní při realizaci</t>
  </si>
  <si>
    <t>380*1</t>
  </si>
  <si>
    <t>34</t>
  </si>
  <si>
    <t>6285500R</t>
  </si>
  <si>
    <t>pás asfaltový natavitelný modifikovaný SBS speciální určený pro pohyb osob (bez přesahů)</t>
  </si>
  <si>
    <t>1393623664</t>
  </si>
  <si>
    <t>35</t>
  </si>
  <si>
    <t>-25034283</t>
  </si>
  <si>
    <t>7a-nástavby</t>
  </si>
  <si>
    <t>(2,04*0,94+1,74*1,14*5)*3</t>
  </si>
  <si>
    <t>7a-nástavba</t>
  </si>
  <si>
    <t>2,69*1,84*3</t>
  </si>
  <si>
    <t>36</t>
  </si>
  <si>
    <t>1983343846</t>
  </si>
  <si>
    <t>4,95*1,2 'Přepočtené koeficientem množství</t>
  </si>
  <si>
    <t>37</t>
  </si>
  <si>
    <t>1566383720</t>
  </si>
  <si>
    <t>11,836+4,95</t>
  </si>
  <si>
    <t>16,786*1,2 'Přepočtené koeficientem množství</t>
  </si>
  <si>
    <t>38</t>
  </si>
  <si>
    <t>628530R4</t>
  </si>
  <si>
    <t>PÁS IV - asfaltový SBS modifikovaný pás výztužný, tl. 3,65 mm, vyztužený stabilizovanou polyesterovou rohoží 180 g/m2, plnoplošně nataven</t>
  </si>
  <si>
    <t>-1978423801</t>
  </si>
  <si>
    <t>39</t>
  </si>
  <si>
    <t>628530R7</t>
  </si>
  <si>
    <t>PÁS VII – asfaltový SBS modifikovaný pás, tl. 2,9 mm, s výztužnou vložkou ze skelných vláken, samolepicí</t>
  </si>
  <si>
    <t>-2025151901</t>
  </si>
  <si>
    <t>11,836</t>
  </si>
  <si>
    <t>11,836*1,2 'Přepočtené koeficientem množství</t>
  </si>
  <si>
    <t>40</t>
  </si>
  <si>
    <t>712341559R</t>
  </si>
  <si>
    <t>Provedení povlakové krytiny střech plochých do 10° pásy přitavením NAIP v plné ploše s rozšpachtlováním pro vyspravení a vyrovnání</t>
  </si>
  <si>
    <t>949542411</t>
  </si>
  <si>
    <t>3292,100*0,05</t>
  </si>
  <si>
    <t>41</t>
  </si>
  <si>
    <t>62832134</t>
  </si>
  <si>
    <t>pás asfaltový natavitelný oxidovaný tl 4,0mm</t>
  </si>
  <si>
    <t>613034305</t>
  </si>
  <si>
    <t>164,605*1,2 'Přepočtené koeficientem množství</t>
  </si>
  <si>
    <t>42</t>
  </si>
  <si>
    <t>712341715</t>
  </si>
  <si>
    <t>Provedení povlakové krytiny střech plochých do 10° pásy přitavením NAIP ostatní činnosti při pokládání pásů (materiál ve specifikaci) zaizolování prostupů střešní rovinou kruhový průřez, průměr do 300 mm</t>
  </si>
  <si>
    <t>950905926</t>
  </si>
  <si>
    <t>https://podminky.urs.cz/item/CS_URS_2025_02/712341715</t>
  </si>
  <si>
    <t>ozn 19</t>
  </si>
  <si>
    <t>43</t>
  </si>
  <si>
    <t>712341716</t>
  </si>
  <si>
    <t>Provedení povlakové krytiny střech plochých do 10° pásy přitavením NAIP ostatní činnosti při pokládání pásů (materiál ve specifikaci) zaizolování prostupů střešní rovinou kruhový průřez, průměr přes 300 mm do 500 mm</t>
  </si>
  <si>
    <t>109115360</t>
  </si>
  <si>
    <t>https://podminky.urs.cz/item/CS_URS_2025_02/712341716</t>
  </si>
  <si>
    <t>det7a,b</t>
  </si>
  <si>
    <t>ozn 4</t>
  </si>
  <si>
    <t>3+1</t>
  </si>
  <si>
    <t>ozn 9</t>
  </si>
  <si>
    <t>1+1</t>
  </si>
  <si>
    <t>44</t>
  </si>
  <si>
    <t>1138815074</t>
  </si>
  <si>
    <t>ozn4</t>
  </si>
  <si>
    <t>3,14*0,35*0,32*4</t>
  </si>
  <si>
    <t>ozn9</t>
  </si>
  <si>
    <t>3,14*0,4*0,32*2</t>
  </si>
  <si>
    <t>ozn14</t>
  </si>
  <si>
    <t>3,14*0,25*0,32</t>
  </si>
  <si>
    <t>2,462*1,2 'Přepočtené koeficientem množství</t>
  </si>
  <si>
    <t>45</t>
  </si>
  <si>
    <t>7123417R1</t>
  </si>
  <si>
    <t>Opracování ventilačního potrubí asf pásy (II,IV) vč svěrné nerez pásky,provedení natavování "plakátováním",kompl prov D+M dle det 7a</t>
  </si>
  <si>
    <t>770122254</t>
  </si>
  <si>
    <t>půdorys ozn 19</t>
  </si>
  <si>
    <t>průměr 250 mm</t>
  </si>
  <si>
    <t>46</t>
  </si>
  <si>
    <t>7123417R2</t>
  </si>
  <si>
    <t>Opracování ventilačního potrubí asf pásy (II,IV) vč svěrné nerez pásky,provedení natavování "plakátováním",kompl prov D+M dle det 7a,b</t>
  </si>
  <si>
    <t>1255895650</t>
  </si>
  <si>
    <t>půdorys ozn 4</t>
  </si>
  <si>
    <t>průměr 350 mm</t>
  </si>
  <si>
    <t>47</t>
  </si>
  <si>
    <t>7123417R3</t>
  </si>
  <si>
    <t>-1219384559</t>
  </si>
  <si>
    <t>půdorys ozn 9</t>
  </si>
  <si>
    <t>průměr 400 mm</t>
  </si>
  <si>
    <t>48</t>
  </si>
  <si>
    <t>7123417R7</t>
  </si>
  <si>
    <t>Opracování čtyřhranného potrubí asf pásy (II,IV) vč K03 a dotěsnění prostupu z nehořlahého materiálu,kompl prov D+M dle det 8</t>
  </si>
  <si>
    <t>-809524702</t>
  </si>
  <si>
    <t>půdorys bod 16</t>
  </si>
  <si>
    <t>0,2*4*2</t>
  </si>
  <si>
    <t>půdorys bod 17</t>
  </si>
  <si>
    <t>2*(0,365+0,375)</t>
  </si>
  <si>
    <t>půdorys bod 18</t>
  </si>
  <si>
    <t>0,25*4</t>
  </si>
  <si>
    <t>49</t>
  </si>
  <si>
    <t>712741559</t>
  </si>
  <si>
    <t>Provedení povlakové krytiny střech samostatným zesílením pásy přitavením NAIP, šířky do 330 mm</t>
  </si>
  <si>
    <t>1145857795</t>
  </si>
  <si>
    <t>https://podminky.urs.cz/item/CS_URS_2025_02/712741559</t>
  </si>
  <si>
    <t>12,4</t>
  </si>
  <si>
    <t>50</t>
  </si>
  <si>
    <t>1231352430</t>
  </si>
  <si>
    <t>12,4*0,37 'Přepočtené koeficientem množství</t>
  </si>
  <si>
    <t>51</t>
  </si>
  <si>
    <t>712742559</t>
  </si>
  <si>
    <t>Provedení povlakové krytiny střech samostatným zesílením pásy přitavením NAIP, šířky do 500 mm</t>
  </si>
  <si>
    <t>-997018245</t>
  </si>
  <si>
    <t>https://podminky.urs.cz/item/CS_URS_2025_02/712742559</t>
  </si>
  <si>
    <t>12,67+13,55*2+10,56*2</t>
  </si>
  <si>
    <t>(2,45+1,6)*2</t>
  </si>
  <si>
    <t>7a výztužný</t>
  </si>
  <si>
    <t>(0,9+1,5)*2*5</t>
  </si>
  <si>
    <t>(0,7+1,8)*2</t>
  </si>
  <si>
    <t>52</t>
  </si>
  <si>
    <t>-834360560</t>
  </si>
  <si>
    <t>68,99*0,55 'Přepočtené koeficientem množství</t>
  </si>
  <si>
    <t>53</t>
  </si>
  <si>
    <t>1282415518</t>
  </si>
  <si>
    <t>24+5</t>
  </si>
  <si>
    <t>29*0,55 'Přepočtené koeficientem množství</t>
  </si>
  <si>
    <t>54</t>
  </si>
  <si>
    <t>712811101</t>
  </si>
  <si>
    <t>Provedení povlakové krytiny střech samostatným vytažením izolačního povlaku za studena na konstrukce převyšující úroveň střechy, nátěrem penetračním</t>
  </si>
  <si>
    <t>2146584015</t>
  </si>
  <si>
    <t>https://podminky.urs.cz/item/CS_URS_2025_02/712811101</t>
  </si>
  <si>
    <t>3b</t>
  </si>
  <si>
    <t>střB</t>
  </si>
  <si>
    <t>0,33*5*2</t>
  </si>
  <si>
    <t>střH</t>
  </si>
  <si>
    <t>0,32*5*2</t>
  </si>
  <si>
    <t>5c</t>
  </si>
  <si>
    <t>0,2*77,7+0,38*12,4</t>
  </si>
  <si>
    <t>0,45*(2,45+1,6)*2</t>
  </si>
  <si>
    <t>55</t>
  </si>
  <si>
    <t>-236137026</t>
  </si>
  <si>
    <t>40,645*0,00035 'Přepočtené koeficientem množství</t>
  </si>
  <si>
    <t>56</t>
  </si>
  <si>
    <t>712840862</t>
  </si>
  <si>
    <t>Odstranění povlakové krytiny ze svislých ploch z přitavených pásů na konstrukcích převyšující úroveň střechy NAIP v plné ploše dvouvrstvá</t>
  </si>
  <si>
    <t>-431368376</t>
  </si>
  <si>
    <t>https://podminky.urs.cz/item/CS_URS_2025_02/712840862</t>
  </si>
  <si>
    <t>nástavby det7</t>
  </si>
  <si>
    <t>0,32*(0,7+1,8)*2</t>
  </si>
  <si>
    <t>0,34*(2,45+1,6)*2</t>
  </si>
  <si>
    <t>0,2*(0,9+1,5)*2*4</t>
  </si>
  <si>
    <t>0,32*(0,9+1,5)*2</t>
  </si>
  <si>
    <t>det8</t>
  </si>
  <si>
    <t>0,25*0,2*4*2</t>
  </si>
  <si>
    <t>0,25*(0,36+0,375)*2</t>
  </si>
  <si>
    <t>0,25*0,25*4</t>
  </si>
  <si>
    <t>57</t>
  </si>
  <si>
    <t>712841559</t>
  </si>
  <si>
    <t>Provedení povlakové krytiny střech samostatným vytažením izolačního povlaku pásy přitavením na konstrukce převyšující úroveň střechy, NAIP</t>
  </si>
  <si>
    <t>-1597221646</t>
  </si>
  <si>
    <t>https://podminky.urs.cz/item/CS_URS_2025_02/712841559</t>
  </si>
  <si>
    <t>3a</t>
  </si>
  <si>
    <t>0,6*100,78</t>
  </si>
  <si>
    <t>0,5*19,47</t>
  </si>
  <si>
    <t>0,5*25,34</t>
  </si>
  <si>
    <t>0,65*85,54*2</t>
  </si>
  <si>
    <t>0,75*93,6</t>
  </si>
  <si>
    <t>0,845*5*2</t>
  </si>
  <si>
    <t>0,85*5*2</t>
  </si>
  <si>
    <t>0,55*17</t>
  </si>
  <si>
    <t>58</t>
  </si>
  <si>
    <t>1711027377</t>
  </si>
  <si>
    <t>379,962*1,25 'Přepočtené koeficientem množství</t>
  </si>
  <si>
    <t>59</t>
  </si>
  <si>
    <t>712961R01-1</t>
  </si>
  <si>
    <t>Vytažení hydroizolace z asf pásů (I,VII,IV) na atiku a zhlaví ,kompl prov D+M dle det 3a-A</t>
  </si>
  <si>
    <t>92960938</t>
  </si>
  <si>
    <t>stř A</t>
  </si>
  <si>
    <t>13,285*2+0,88+5,28+0,57*2</t>
  </si>
  <si>
    <t>60</t>
  </si>
  <si>
    <t>712961R01-2</t>
  </si>
  <si>
    <t>Vytažení hydroizolace z asf pásů (I,VII,IV) na atiku a zhlaví ,kompl prov D+M dle det 3a-B+C+D</t>
  </si>
  <si>
    <t>991474917</t>
  </si>
  <si>
    <t>stř B</t>
  </si>
  <si>
    <t>54,38+17,4+29</t>
  </si>
  <si>
    <t>stř C</t>
  </si>
  <si>
    <t>3,4*2+12,67+0,57*2</t>
  </si>
  <si>
    <t>stř D</t>
  </si>
  <si>
    <t>12,67*2</t>
  </si>
  <si>
    <t>61</t>
  </si>
  <si>
    <t>712961R01-3</t>
  </si>
  <si>
    <t>Vytažení hydroizolace z asf pásů (I,VII,IV) na atiku a zhlaví ,kompl prov D+M dle det 3a-E+F+G</t>
  </si>
  <si>
    <t>-1666328454</t>
  </si>
  <si>
    <t>stř E</t>
  </si>
  <si>
    <t>37,52*2+10,5+0,57*2</t>
  </si>
  <si>
    <t>stř F</t>
  </si>
  <si>
    <t>stř G</t>
  </si>
  <si>
    <t>43,465*2+5+18,9+0,57*2</t>
  </si>
  <si>
    <t>62</t>
  </si>
  <si>
    <t>712961R01-4</t>
  </si>
  <si>
    <t>Vytažení hydroizolace z asf pásů (I,VII,IV) na atiku a zhlaví ,kompl prov D+M dle det 3a-H</t>
  </si>
  <si>
    <t>-1613638887</t>
  </si>
  <si>
    <t>stř H</t>
  </si>
  <si>
    <t>32,25*2+21,5+7,6+0,57*2</t>
  </si>
  <si>
    <t>63</t>
  </si>
  <si>
    <t>712961R02</t>
  </si>
  <si>
    <t>Vytažení hydroizolace z asf pásů (I,II,IV) na atiku a zhlaví ,kompl prov D+M dle det 3b</t>
  </si>
  <si>
    <t>1098633210</t>
  </si>
  <si>
    <t>3b-stř B</t>
  </si>
  <si>
    <t>5*2</t>
  </si>
  <si>
    <t>64</t>
  </si>
  <si>
    <t>712961R03</t>
  </si>
  <si>
    <t>508083976</t>
  </si>
  <si>
    <t>3b-stř H</t>
  </si>
  <si>
    <t>65</t>
  </si>
  <si>
    <t>712961R04</t>
  </si>
  <si>
    <t>Vytažení hydroizolace z asf pásů (VII,IV,V,II) na atiku a zhlaví vč asf dilatačního provazce a TI z min vlny v dilat spáře,kompl prov D+M dle det 3c</t>
  </si>
  <si>
    <t>960924523</t>
  </si>
  <si>
    <t>12,67+10,55*2</t>
  </si>
  <si>
    <t>66</t>
  </si>
  <si>
    <t>712961R05</t>
  </si>
  <si>
    <t>Vytažení hydroizolace z asf pásů (VII,IV,V,II) na atiku a zhlaví v rozdílné výšce vč asf dilatačního provazce a TI z min vlny v dilat spáře,kompl prov D+M dle det 3c</t>
  </si>
  <si>
    <t>1429012616</t>
  </si>
  <si>
    <t>13,55*2</t>
  </si>
  <si>
    <t>67</t>
  </si>
  <si>
    <t>712961R06</t>
  </si>
  <si>
    <t>Úprava napojení hydroizolace z asf pásů (VII,IV,II) skladby 1a na 1b vč penetračního nátěru,kompl prov D+M dle det 4</t>
  </si>
  <si>
    <t>47443986</t>
  </si>
  <si>
    <t>det4</t>
  </si>
  <si>
    <t>20,2+6,95+0,85</t>
  </si>
  <si>
    <t>68</t>
  </si>
  <si>
    <t>712961R07</t>
  </si>
  <si>
    <t>Vytažení hydroizolace z asf pásů (V,IV,VI,II) na stěnu s ETICS vč asf dilatačního provazce a K03,kompl prov D+M dle det 5a-A</t>
  </si>
  <si>
    <t>2120648119</t>
  </si>
  <si>
    <t>23,16</t>
  </si>
  <si>
    <t>69</t>
  </si>
  <si>
    <t>712961R08</t>
  </si>
  <si>
    <t>Vytažení hydroizolace z asf pásů (VII,V,IV,VI,II) na stěnu s ETICS vč asf dilatačního provazce a K03,kompl prov D+M dle det 5b-B</t>
  </si>
  <si>
    <t>-823413323</t>
  </si>
  <si>
    <t>5+7,6+12,67-4,24*2</t>
  </si>
  <si>
    <t>70</t>
  </si>
  <si>
    <t>712961R09</t>
  </si>
  <si>
    <t>Vytažení hydroizolace z asf pásů (VII,V,IV,VI,II) na parapet pod okny s ETICS vč asf dilatačního provazce,kompl prov D+M dle det 5b-B</t>
  </si>
  <si>
    <t>164140009</t>
  </si>
  <si>
    <t>4,24*2</t>
  </si>
  <si>
    <t>71</t>
  </si>
  <si>
    <t>712961R10</t>
  </si>
  <si>
    <t>Vytažení hydroizolace z asf pásů (IV,VI,II) na stěnu bez ETICS vč K03,kompl prov D+M dle det 5c-H</t>
  </si>
  <si>
    <t>-1978180331</t>
  </si>
  <si>
    <t>2*(12,4*2+9,45+6,2-1,7)-1,6-12,4</t>
  </si>
  <si>
    <t>72</t>
  </si>
  <si>
    <t>712961R11</t>
  </si>
  <si>
    <t>Vytažení hydroizolace z asf pásů (IV,II) na stěnu bez ETICS vč K03,kompl prov D+M dle det 5c-H</t>
  </si>
  <si>
    <t>1570190121</t>
  </si>
  <si>
    <t>73</t>
  </si>
  <si>
    <t>712961R12</t>
  </si>
  <si>
    <t>Úprava hydroizolace z asf pásů (IV,II) u dveří,kompl prov D+M dle det 6</t>
  </si>
  <si>
    <t>-1810895622</t>
  </si>
  <si>
    <t>det</t>
  </si>
  <si>
    <t>1,6</t>
  </si>
  <si>
    <t>74</t>
  </si>
  <si>
    <t>712961R13</t>
  </si>
  <si>
    <t>Vytažení hydroizolace z asf pásů (II,VI,IV,VII) u nástavby na stěny (mimo vodorovnou plochu),kompl prov D+M dle det 7a</t>
  </si>
  <si>
    <t>-1504727369</t>
  </si>
  <si>
    <t>(2,04+0,94)*2</t>
  </si>
  <si>
    <t>(1,74+1,14)*2*5</t>
  </si>
  <si>
    <t>75</t>
  </si>
  <si>
    <t>712961R14</t>
  </si>
  <si>
    <t>Vytažení hydroizolace z asf pásů (I,IV,II) u nástavby na stěny (mimo vodorovnou plochu),kompl prov D+M dle det 7b</t>
  </si>
  <si>
    <t>408633024</t>
  </si>
  <si>
    <t>(1,84+2,69)*2</t>
  </si>
  <si>
    <t>76</t>
  </si>
  <si>
    <t>712961R15</t>
  </si>
  <si>
    <t xml:space="preserve">Opracování kotvících bodů z asf pásů (II,VII,IV) vč svěrné nerezové pásky,PÁS III a výplň tepelnou izolací,kompl prov D+M dle det 10a </t>
  </si>
  <si>
    <t>-1787564767</t>
  </si>
  <si>
    <t>77</t>
  </si>
  <si>
    <t>712961R16</t>
  </si>
  <si>
    <t xml:space="preserve">Opracování kotvících bodů z asf pásů (II,IV) vč svěrné nerezové pásky,PÁS III a výplň tepelnou izolací,kompl prov D+M dle det 10b </t>
  </si>
  <si>
    <t>652047046</t>
  </si>
  <si>
    <t>78</t>
  </si>
  <si>
    <t>712961R17</t>
  </si>
  <si>
    <t>Vytažení hydroizolace z asf pásů (II,VI,IV,VII) u atiky nad hlavním vstupem,kompl prov D+M dle det 11</t>
  </si>
  <si>
    <t>1370755337</t>
  </si>
  <si>
    <t>79</t>
  </si>
  <si>
    <t>712961R18</t>
  </si>
  <si>
    <t>Úprava u přístavby výtahu střechy G,kompl prov - upřesnění při realizaci (předpoklad)</t>
  </si>
  <si>
    <t>soubor</t>
  </si>
  <si>
    <t>469664862</t>
  </si>
  <si>
    <t>80</t>
  </si>
  <si>
    <t>712961R19</t>
  </si>
  <si>
    <t xml:space="preserve">Záplaty z asf modif pásů přes kotvy+dokotvení vč kotev dle výpočtu - 1a,kompl prov D+M </t>
  </si>
  <si>
    <t>2107123507</t>
  </si>
  <si>
    <t>81</t>
  </si>
  <si>
    <t>998712212</t>
  </si>
  <si>
    <t>Přesun hmot pro povlakové krytiny stanovený procentní sazbou (%) z ceny vodorovná dopravní vzdálenost do 50 m s omezením mechanizace v objektech výšky přes 6 do 12 m</t>
  </si>
  <si>
    <t>1098773076</t>
  </si>
  <si>
    <t>https://podminky.urs.cz/item/CS_URS_2025_02/998712212</t>
  </si>
  <si>
    <t>713</t>
  </si>
  <si>
    <t>Izolace tepelné</t>
  </si>
  <si>
    <t>82</t>
  </si>
  <si>
    <t>71310092R</t>
  </si>
  <si>
    <t xml:space="preserve">Doplnění tepelné izolace střechy(1a) ve dvouvrstvách po osazení prvků </t>
  </si>
  <si>
    <t>723808100</t>
  </si>
  <si>
    <t>2a vpusti</t>
  </si>
  <si>
    <t>9a</t>
  </si>
  <si>
    <t>10a</t>
  </si>
  <si>
    <t>83</t>
  </si>
  <si>
    <t>28375910</t>
  </si>
  <si>
    <t>deska EPS 150 pro konstrukce s vysokým zatížením λ=0,035 tl 60mm</t>
  </si>
  <si>
    <t>1953963168</t>
  </si>
  <si>
    <t>30,75*1,1 'Přepočtené koeficientem množství</t>
  </si>
  <si>
    <t>84</t>
  </si>
  <si>
    <t>63151498</t>
  </si>
  <si>
    <t>deska tepelně izolační minerální plochých střech vrchní vrstva 70kPa λ=0,038-0,039 tl 60mm</t>
  </si>
  <si>
    <t>1144588440</t>
  </si>
  <si>
    <t>7*1,1 'Přepočtené koeficientem množství</t>
  </si>
  <si>
    <t>85</t>
  </si>
  <si>
    <t>63151626</t>
  </si>
  <si>
    <t>deska tepelně izolační minerální plochých střech spodní vrstva 30kPa λ=0,035-0,037 tl 120mm</t>
  </si>
  <si>
    <t>931780841</t>
  </si>
  <si>
    <t>86</t>
  </si>
  <si>
    <t>28375915</t>
  </si>
  <si>
    <t>deska EPS 150 pro konstrukce s vysokým zatížením λ=0,035 tl 120mm</t>
  </si>
  <si>
    <t>-452839803</t>
  </si>
  <si>
    <t>87</t>
  </si>
  <si>
    <t>713131141</t>
  </si>
  <si>
    <t>Montáž tepelné izolace stěn rohožemi, pásy, deskami, dílci, bloky (izolační materiál ve specifikaci) lepením celoplošně bez mechanického kotvení</t>
  </si>
  <si>
    <t>1803796737</t>
  </si>
  <si>
    <t>https://podminky.urs.cz/item/CS_URS_2025_02/713131141</t>
  </si>
  <si>
    <t>0,35*5*2</t>
  </si>
  <si>
    <t>0,6*5*2</t>
  </si>
  <si>
    <t>stř B-C</t>
  </si>
  <si>
    <t>0,28*12,64*2</t>
  </si>
  <si>
    <t>stř C-F a C-E</t>
  </si>
  <si>
    <t>0,28*10,56*2*2</t>
  </si>
  <si>
    <t>D-G a D-H</t>
  </si>
  <si>
    <t>(0,15+0,17+0,32)*13,55*2</t>
  </si>
  <si>
    <t>0,22*17</t>
  </si>
  <si>
    <t>88</t>
  </si>
  <si>
    <t>28372312</t>
  </si>
  <si>
    <t>deska EPS 100 pro konstrukce s běžným zatížením λ=0,037 tl 120mm</t>
  </si>
  <si>
    <t>918796486</t>
  </si>
  <si>
    <t>49,489-3,5-6</t>
  </si>
  <si>
    <t>39,989*1,1 'Přepočtené koeficientem množství</t>
  </si>
  <si>
    <t>89</t>
  </si>
  <si>
    <t>637330958</t>
  </si>
  <si>
    <t>3,5+6</t>
  </si>
  <si>
    <t>9,5*1,1 'Přepočtené koeficientem množství</t>
  </si>
  <si>
    <t>90</t>
  </si>
  <si>
    <t>503024138</t>
  </si>
  <si>
    <t>91</t>
  </si>
  <si>
    <t>-1222354984</t>
  </si>
  <si>
    <t>175,043-4,711</t>
  </si>
  <si>
    <t>170,332*1,1 'Přepočtené koeficientem množství</t>
  </si>
  <si>
    <t>92</t>
  </si>
  <si>
    <t>602166584</t>
  </si>
  <si>
    <t>4,711*1,1 'Přepočtené koeficientem množství</t>
  </si>
  <si>
    <t>93</t>
  </si>
  <si>
    <t>713140863</t>
  </si>
  <si>
    <t>Odstranění tepelné izolace střech plochých z rohoží, pásů, dílců, desek, bloků nadstřešních izolací připevněných lepením z polystyrenu suchého, tloušťka izolace přes 100 do 200 mm</t>
  </si>
  <si>
    <t>-485578945</t>
  </si>
  <si>
    <t>https://podminky.urs.cz/item/CS_URS_2025_02/713140863</t>
  </si>
  <si>
    <t>94</t>
  </si>
  <si>
    <t>-784719723</t>
  </si>
  <si>
    <t>95</t>
  </si>
  <si>
    <t>713141131</t>
  </si>
  <si>
    <t>Montáž tepelné izolace střech plochých rohožemi, pásy, deskami, dílci, bloky (izolační materiál ve specifikaci) přilepenými za studena jednovrstvá zplna</t>
  </si>
  <si>
    <t>-457968887</t>
  </si>
  <si>
    <t>https://podminky.urs.cz/item/CS_URS_2025_02/713141131</t>
  </si>
  <si>
    <t>5b-navýšení</t>
  </si>
  <si>
    <t>0,4*(5+7,6+12,67)</t>
  </si>
  <si>
    <t>96</t>
  </si>
  <si>
    <t>28372305</t>
  </si>
  <si>
    <t>deska EPS 100 pro konstrukce s běžným zatížením λ=0,037 tl 50mm</t>
  </si>
  <si>
    <t>321417852</t>
  </si>
  <si>
    <t>10,108*1,1 'Přepočtené koeficientem množství</t>
  </si>
  <si>
    <t>97</t>
  </si>
  <si>
    <t>713141136</t>
  </si>
  <si>
    <t>Montáž tepelné izolace střech plochých rohožemi, pásy, deskami, dílci, bloky (izolační materiál ve specifikaci) přilepenými za studena jednovrstvá nízkoexpanzní (PUR) pěnou</t>
  </si>
  <si>
    <t>1855443401</t>
  </si>
  <si>
    <t>https://podminky.urs.cz/item/CS_URS_2025_02/713141136</t>
  </si>
  <si>
    <t>2,04*0,94+1,74*1,14*5</t>
  </si>
  <si>
    <t>1,84*2,69-0,5*1,35</t>
  </si>
  <si>
    <t>98</t>
  </si>
  <si>
    <t>1666573769</t>
  </si>
  <si>
    <t>11,836*1,1 'Přepočtené koeficientem množství</t>
  </si>
  <si>
    <t>99</t>
  </si>
  <si>
    <t>1621648516</t>
  </si>
  <si>
    <t>4,275*1,1 'Přepočtené koeficientem množství</t>
  </si>
  <si>
    <t>100</t>
  </si>
  <si>
    <t>713141152</t>
  </si>
  <si>
    <t>Montáž tepelné izolace střech plochých rohožemi, pásy, deskami, dílci, bloky (izolační materiál ve specifikaci) kladenými volně dvouvrstvá</t>
  </si>
  <si>
    <t>571911687</t>
  </si>
  <si>
    <t>https://podminky.urs.cz/item/CS_URS_2025_02/713141152</t>
  </si>
  <si>
    <t>101</t>
  </si>
  <si>
    <t>-1592488294</t>
  </si>
  <si>
    <t>161,105*1,1 'Přepočtené koeficientem množství</t>
  </si>
  <si>
    <t>102</t>
  </si>
  <si>
    <t>-1120013500</t>
  </si>
  <si>
    <t>103</t>
  </si>
  <si>
    <t>713141243</t>
  </si>
  <si>
    <t>Montáž tepelné izolace střech plochých mechanické přikotvení šrouby včetně dodávky šroubů, bez položení tepelné izolace tl. izolace přes 140 do 200 mm do betonu</t>
  </si>
  <si>
    <t>-1635881896</t>
  </si>
  <si>
    <t>https://podminky.urs.cz/item/CS_URS_2025_02/713141243</t>
  </si>
  <si>
    <t>161,105</t>
  </si>
  <si>
    <t>104</t>
  </si>
  <si>
    <t>71314130R</t>
  </si>
  <si>
    <t>Rozháněcí klíny = lokální přespádování,kompl prov D+M</t>
  </si>
  <si>
    <t>1870862931</t>
  </si>
  <si>
    <t>105</t>
  </si>
  <si>
    <t>713141396</t>
  </si>
  <si>
    <t>Montáž tepelné izolace střech plochých na konstrukce stěn převyšující úroveň střechy např. atiky, prostupy střešní krytinou do výšky 1 000 mm přilepenými za studena nízkoexpanzní (PUR) pěnou-mezi hranoly</t>
  </si>
  <si>
    <t>1588756357</t>
  </si>
  <si>
    <t>https://podminky.urs.cz/item/CS_URS_2025_02/713141396</t>
  </si>
  <si>
    <t>0,45*(32,73+19,47+25,34+85,54*2+110,83+93,6)</t>
  </si>
  <si>
    <t>0,55*100,78</t>
  </si>
  <si>
    <t>0,55*5*2</t>
  </si>
  <si>
    <t>0,25*(12,67+10,56*2)*2</t>
  </si>
  <si>
    <t>0,25*13,55*2</t>
  </si>
  <si>
    <t>106</t>
  </si>
  <si>
    <t>1693785636</t>
  </si>
  <si>
    <t>4,5+5,5</t>
  </si>
  <si>
    <t>10*1,1 'Přepočtené koeficientem množství</t>
  </si>
  <si>
    <t>107</t>
  </si>
  <si>
    <t>-54044936</t>
  </si>
  <si>
    <t>300,622-4,5-5,5</t>
  </si>
  <si>
    <t>290,622*1,1 'Přepočtené koeficientem množství</t>
  </si>
  <si>
    <t>108</t>
  </si>
  <si>
    <t>71314139R</t>
  </si>
  <si>
    <t>Příplatek za mech kotvení do dřevěných hranolů dle det 3c rozdílná výška atiky</t>
  </si>
  <si>
    <t>1908435136</t>
  </si>
  <si>
    <t>det3c rozdílná výška</t>
  </si>
  <si>
    <t>0,15*13,55*2</t>
  </si>
  <si>
    <t>109</t>
  </si>
  <si>
    <t>998713212</t>
  </si>
  <si>
    <t>Přesun hmot pro izolace tepelné stanovený procentní sazbou (%) z ceny vodorovná dopravní vzdálenost do 50 m s omezením mechanizace v objektech výšky přes 6 m do 12 m</t>
  </si>
  <si>
    <t>-1924896983</t>
  </si>
  <si>
    <t>https://podminky.urs.cz/item/CS_URS_2025_02/998713212</t>
  </si>
  <si>
    <t>721</t>
  </si>
  <si>
    <t>Zdravotechnika - vnitřní kanalizace</t>
  </si>
  <si>
    <t>110</t>
  </si>
  <si>
    <t>72121082R</t>
  </si>
  <si>
    <t>Demontáž vpustí vč ochranných košů a obnova původního průměru</t>
  </si>
  <si>
    <t>181247195</t>
  </si>
  <si>
    <t>111</t>
  </si>
  <si>
    <t>7212119R1</t>
  </si>
  <si>
    <t>Systémová dvouúrovňová vyhřívaná vpusť (přepoklad DN 100) s integrovanou živičnou manžetou a košem,napojení na stáv potrubí,doplnění výztužného pásu,dotěsnění prostupu z nehořlavého materiálu,protipožární izolace EI 15,kompl prov D+M dle det 2a</t>
  </si>
  <si>
    <t>1329472613</t>
  </si>
  <si>
    <t>112</t>
  </si>
  <si>
    <t>7212119R2</t>
  </si>
  <si>
    <t>Systémová dvouúrovňová vyhřívaná vpusť (přepoklad DN 100) s integrovanou živičnou manžetou a košem,napojení na stáv potrubí,doplnění výztužného pásu,dotěsnění prostupu z nehořlavého materiálu,protipožární izolace EI 15,kompl prov D+M dle det 2b</t>
  </si>
  <si>
    <t>1812526249</t>
  </si>
  <si>
    <t>113</t>
  </si>
  <si>
    <t>7212791R1</t>
  </si>
  <si>
    <t xml:space="preserve">Polyamidový prostup s integrovanou živičnou manžetou vč dešťové krytky (pro napojení na potrubí odvětrání kanalizace) vč PÁSU III a obalení požární izolací EI 15,sanační těsnění,dotěsnění nehořlavým materiálem,použito "plakátování" průměr 125 mm,kompl prov D+M dle det 9b </t>
  </si>
  <si>
    <t>-1680440819</t>
  </si>
  <si>
    <t>114</t>
  </si>
  <si>
    <t>7212791R2</t>
  </si>
  <si>
    <t xml:space="preserve">Polyamidový prostup s integrovanou živičnou manžetou vč dešťové krytky a prodloužení potrubí (pro napojení na potrubí odvětrání kanalizace) vč PÁSU III,IV,VII a obalení požární izolací EI 15,sanační těsnění,dotěsnění nehořlavým materiálem,průměr 150 mm,kompl prov D+M dle det 9a </t>
  </si>
  <si>
    <t>1838611610</t>
  </si>
  <si>
    <t>115</t>
  </si>
  <si>
    <t>7212791R3</t>
  </si>
  <si>
    <t xml:space="preserve">Polyamidový prostup s integrovanou živičnou manžetou vč dešťové krytky a prodloužení potrubí (pro napojení na potrubí odvětrání kanalizace) vč PÁSU III,IV,VII a obalení požární izolací EI 15,sanační těsnění,dotěsnění nehořlavým materiálem,průměr 250 mm,kompl prov D+M dle det 9a </t>
  </si>
  <si>
    <t>-148607064</t>
  </si>
  <si>
    <t>116</t>
  </si>
  <si>
    <t>7212791R4</t>
  </si>
  <si>
    <t>Odvětrávací komínek s integrovanou živičnou manžetou vč opracování a PÁSU III,obalení požární izolací EI 15,sanační těsnění,dotěsnění nehořlavým materiálem,průměr 100 mm,kompl prov D+M dle det 9a</t>
  </si>
  <si>
    <t>440675084</t>
  </si>
  <si>
    <t>117</t>
  </si>
  <si>
    <t>998721212</t>
  </si>
  <si>
    <t>Přesun hmot pro vnitřní kanalizaci stanovený procentní sazbou (%) z ceny vodorovná dopravní vzdálenost do 50 m s omezením mechanizace v objektech výšky přes 6 do 12 m</t>
  </si>
  <si>
    <t>2117475083</t>
  </si>
  <si>
    <t>https://podminky.urs.cz/item/CS_URS_2025_02/998721212</t>
  </si>
  <si>
    <t>741</t>
  </si>
  <si>
    <t>Elektroinstalace - silnoproud</t>
  </si>
  <si>
    <t>118</t>
  </si>
  <si>
    <t>7411R</t>
  </si>
  <si>
    <t>Připojení vyhřívaných vpustí do el sítě</t>
  </si>
  <si>
    <t>-857833774</t>
  </si>
  <si>
    <t>119</t>
  </si>
  <si>
    <t>741R1</t>
  </si>
  <si>
    <t>Demontáž stávajícího hromosvodu vč likvidace</t>
  </si>
  <si>
    <t>-521453330</t>
  </si>
  <si>
    <t>120</t>
  </si>
  <si>
    <t>741R2</t>
  </si>
  <si>
    <t>Nový hromosvod vč návrhu (PD) - není součástí projektu</t>
  </si>
  <si>
    <t>-882989712</t>
  </si>
  <si>
    <t>751</t>
  </si>
  <si>
    <t>Vzduchotechnika vč přesunů hmot</t>
  </si>
  <si>
    <t>121</t>
  </si>
  <si>
    <t>751513860</t>
  </si>
  <si>
    <t>Demontáž ventilačních hlavic CAGI průměru přes 200 do 500 mm</t>
  </si>
  <si>
    <t>CS ÚRS 2025 01</t>
  </si>
  <si>
    <t>-496906148</t>
  </si>
  <si>
    <t>https://podminky.urs.cz/item/CS_URS_2025_01/751513860</t>
  </si>
  <si>
    <t>4+2+1</t>
  </si>
  <si>
    <t>122</t>
  </si>
  <si>
    <t>7515147R1</t>
  </si>
  <si>
    <t xml:space="preserve">Ventilační hlavice typu CIAGI (dle parametrů a průměru stáv) vč nového prodlužovacího potrubí,připojení na stáv a obalení potrubí požární izolací EI 15,kompl prov D+M </t>
  </si>
  <si>
    <t>1875548853</t>
  </si>
  <si>
    <t xml:space="preserve">det7 </t>
  </si>
  <si>
    <t>123</t>
  </si>
  <si>
    <t>7515147R2</t>
  </si>
  <si>
    <t xml:space="preserve">Ventilační hlavice typu CAGI (dle parametrů a průměru stáv) vč nového prodlužovacího potrubí,připojení na stáv a obalení potrubí požární izolací EI 15,kompl prov D+M </t>
  </si>
  <si>
    <t>901973441</t>
  </si>
  <si>
    <t>124</t>
  </si>
  <si>
    <t>7515147R3</t>
  </si>
  <si>
    <t>-1008687179</t>
  </si>
  <si>
    <t>125</t>
  </si>
  <si>
    <t>7517218R1</t>
  </si>
  <si>
    <t>Dočasná demontáž klimatizační jednotky venkovní vč odpojení</t>
  </si>
  <si>
    <t>1633515803</t>
  </si>
  <si>
    <t>126</t>
  </si>
  <si>
    <t>7517218R2</t>
  </si>
  <si>
    <t>Zpětná montáž klimatizační jednotky venkovní s ochranným podložením z asf přířezů a připojení</t>
  </si>
  <si>
    <t>1656791820</t>
  </si>
  <si>
    <t>762</t>
  </si>
  <si>
    <t>Konstrukce tesařské</t>
  </si>
  <si>
    <t>127</t>
  </si>
  <si>
    <t>76213280R</t>
  </si>
  <si>
    <t>Demontáž podkladní desky u oplechování atiky dle det 11</t>
  </si>
  <si>
    <t>-906415251</t>
  </si>
  <si>
    <t>17*0,55</t>
  </si>
  <si>
    <t>128</t>
  </si>
  <si>
    <t>7623611R1</t>
  </si>
  <si>
    <t>Hranoly vel 100/120 mm impregnované pro zvýšení atiky á 600 mm vč podložení klínky pro spád,kompl prov - D+M dle detailů</t>
  </si>
  <si>
    <t>1472246581</t>
  </si>
  <si>
    <t>det3a</t>
  </si>
  <si>
    <t>0,45*756</t>
  </si>
  <si>
    <t>0,55*172</t>
  </si>
  <si>
    <t>det3b</t>
  </si>
  <si>
    <t>0,45*9+0,55*9</t>
  </si>
  <si>
    <t>det3c</t>
  </si>
  <si>
    <t>0,25*2*(24+23*2+19,2)</t>
  </si>
  <si>
    <t>0,55*30</t>
  </si>
  <si>
    <t>129</t>
  </si>
  <si>
    <t>7623611R2</t>
  </si>
  <si>
    <t>Hranoly vel 100/120 mm a 100/140 mm impregnované,kompl prov - D+M dle det 7a,b</t>
  </si>
  <si>
    <t>-1438361461</t>
  </si>
  <si>
    <t>2*(2,69+1,84+0,94+2,04+01,14*5+1,74*5)</t>
  </si>
  <si>
    <t>130</t>
  </si>
  <si>
    <t>762361332</t>
  </si>
  <si>
    <t>Konstrukční vrstva pod klempířské prvky pro oplechování horních ploch zdí a nadezdívek (atik) z vodovzdorné překližky šroubovaných do podkladu, tloušťky desky 21 mm</t>
  </si>
  <si>
    <t>-1574070371</t>
  </si>
  <si>
    <t>https://podminky.urs.cz/item/CS_URS_2025_02/762361332</t>
  </si>
  <si>
    <t>0,57*(32,73+19,47+25,34+85,54*2+110,83+93,6)</t>
  </si>
  <si>
    <t>0,695*100,78</t>
  </si>
  <si>
    <t>0,57*5*2</t>
  </si>
  <si>
    <t>0,695*5*2</t>
  </si>
  <si>
    <t>0,37*2*(12,67+10,56*2)</t>
  </si>
  <si>
    <t>(0,37+0,49)*13,55*2</t>
  </si>
  <si>
    <t>131</t>
  </si>
  <si>
    <t>76236133R</t>
  </si>
  <si>
    <t xml:space="preserve">Obklad stěny u závětrné lišty z vodovzdorné překližky kotvená do hranolů,tloušťky desky 21 mm </t>
  </si>
  <si>
    <t>-1784628349</t>
  </si>
  <si>
    <t>0,12*(32,73+19,47+25,34+85,54*2+110,83+93,6)</t>
  </si>
  <si>
    <t>0,12*100,78</t>
  </si>
  <si>
    <t>0,12*5*2</t>
  </si>
  <si>
    <t>0,12*17</t>
  </si>
  <si>
    <t>132</t>
  </si>
  <si>
    <t>76236133R1</t>
  </si>
  <si>
    <t>Konstrukční vrstva pod klempířské prvky pro oplechování horních ploch zdí a nadezdívek (atik) z vodovzdorné překližky šroubovaných do podkladu, tloušťky desky 32 mm dle det 11</t>
  </si>
  <si>
    <t>-555780420</t>
  </si>
  <si>
    <t>17,1+0,55</t>
  </si>
  <si>
    <t>133</t>
  </si>
  <si>
    <t>76281100R</t>
  </si>
  <si>
    <t>Příplatek za zaoblení hrany vodovzdorné překližky na atiku a vytvoření otvorů pro prostupy</t>
  </si>
  <si>
    <t>-1896591954</t>
  </si>
  <si>
    <t>134</t>
  </si>
  <si>
    <t>998762212</t>
  </si>
  <si>
    <t>Přesun hmot pro konstrukce tesařské stanovený procentní sazbou (%) z ceny vodorovná dopravní vzdálenost do 50 m s omezením mechanizace v objektech výšky přes 6 do 12 m</t>
  </si>
  <si>
    <t>-1007582334</t>
  </si>
  <si>
    <t>https://podminky.urs.cz/item/CS_URS_2025_02/998762212</t>
  </si>
  <si>
    <t>764</t>
  </si>
  <si>
    <t>Konstrukce klempířské</t>
  </si>
  <si>
    <t>135</t>
  </si>
  <si>
    <t>764001821</t>
  </si>
  <si>
    <t>Demontáž klempířských konstrukcí krytiny ze svitků nebo tabulí do suti</t>
  </si>
  <si>
    <t>-2034514367</t>
  </si>
  <si>
    <t>https://podminky.urs.cz/item/CS_URS_2025_02/764001821</t>
  </si>
  <si>
    <t>136</t>
  </si>
  <si>
    <t>764002414</t>
  </si>
  <si>
    <t>Montáž strukturované oddělovací rohože jakékoli rš</t>
  </si>
  <si>
    <t>-2097651235</t>
  </si>
  <si>
    <t>https://podminky.urs.cz/item/CS_URS_2025_02/764002414</t>
  </si>
  <si>
    <t>137</t>
  </si>
  <si>
    <t>28329223</t>
  </si>
  <si>
    <t>fólie difuzně propustné s nakašírovanou strukturovanou rohoží pod hladkou plechovou krytinu</t>
  </si>
  <si>
    <t>-1313198072</t>
  </si>
  <si>
    <t>9,35*1,15 'Přepočtené koeficientem množství</t>
  </si>
  <si>
    <t>138</t>
  </si>
  <si>
    <t>764002801</t>
  </si>
  <si>
    <t>Demontáž klempířských konstrukcí závětrné lišty do suti</t>
  </si>
  <si>
    <t>-1873568397</t>
  </si>
  <si>
    <t>https://podminky.urs.cz/item/CS_URS_2025_02/764002801</t>
  </si>
  <si>
    <t>139</t>
  </si>
  <si>
    <t>764002841</t>
  </si>
  <si>
    <t>Demontáž klempířských konstrukcí oplechování atiky do suti det 11</t>
  </si>
  <si>
    <t>931083538</t>
  </si>
  <si>
    <t>https://podminky.urs.cz/item/CS_URS_2025_02/764002841</t>
  </si>
  <si>
    <t>140</t>
  </si>
  <si>
    <t>764002851</t>
  </si>
  <si>
    <t>Demontáž klempířských konstrukcí oplechování parapetů do suti</t>
  </si>
  <si>
    <t>-1422599473</t>
  </si>
  <si>
    <t>https://podminky.urs.cz/item/CS_URS_2025_02/764002851</t>
  </si>
  <si>
    <t>okna</t>
  </si>
  <si>
    <t>5b-B</t>
  </si>
  <si>
    <t>4,24*2+1,47*2</t>
  </si>
  <si>
    <t>5c-H</t>
  </si>
  <si>
    <t>1,47*2</t>
  </si>
  <si>
    <t>6-H dveře</t>
  </si>
  <si>
    <t>141</t>
  </si>
  <si>
    <t>764212R01</t>
  </si>
  <si>
    <t>K01 - Závětrná lišta z lakovaného plechu rš 370 mm vč příponkového plechu a komprimační páska - atika</t>
  </si>
  <si>
    <t>-132872215</t>
  </si>
  <si>
    <t>32,73+100,78+19,47+25,34+85,54*2+110,83+93,6</t>
  </si>
  <si>
    <t>142</t>
  </si>
  <si>
    <t>764212R02</t>
  </si>
  <si>
    <t xml:space="preserve">K02 - Závětrná lišta z FeZn plechu rš 220 mm - atika </t>
  </si>
  <si>
    <t>-2126701571</t>
  </si>
  <si>
    <t>13,285*2+0,88+5,28</t>
  </si>
  <si>
    <t>3,4*2+12,67</t>
  </si>
  <si>
    <t>(37,52*2+10,5)*2</t>
  </si>
  <si>
    <t>43,465*2+5+18,9</t>
  </si>
  <si>
    <t>32,25*2+21,5+7,6</t>
  </si>
  <si>
    <t>5*2*2</t>
  </si>
  <si>
    <t>143</t>
  </si>
  <si>
    <t>764212R05</t>
  </si>
  <si>
    <t>K05 - Závětrná lišta z lakovaného FeZn plechu rš 940 mm vč příponkového plechu - atika nad hlavním vstupem - dle det 11</t>
  </si>
  <si>
    <t>1208398409</t>
  </si>
  <si>
    <t>144</t>
  </si>
  <si>
    <t>764218R04</t>
  </si>
  <si>
    <t>K04 - Krycí plech z lakovaného FeZn plechu rš 150 mm - stěna det 5 a hranaté prostupy det 8</t>
  </si>
  <si>
    <t>-197483649</t>
  </si>
  <si>
    <t>5,0+7,6+12,67-4,24*2</t>
  </si>
  <si>
    <t>2*(12,4+12,4+9,45+6,2-1,7)-1,6</t>
  </si>
  <si>
    <t>0,2*4*2+(0,36+0,375)*2+0,25*4</t>
  </si>
  <si>
    <t>145</t>
  </si>
  <si>
    <t>764226443</t>
  </si>
  <si>
    <t>Oplechování parapetů systémových hliníkových celoplošně lepené, bez rohů rš 250 mm</t>
  </si>
  <si>
    <t>-1979734122</t>
  </si>
  <si>
    <t>https://podminky.urs.cz/item/CS_URS_2025_02/764226443</t>
  </si>
  <si>
    <t>146</t>
  </si>
  <si>
    <t>764226446</t>
  </si>
  <si>
    <t>Oplechování parapetů systémových hliníkových celoplošně lepené, bez rohů rš do 500 mm</t>
  </si>
  <si>
    <t>1711393398</t>
  </si>
  <si>
    <t>https://podminky.urs.cz/item/CS_URS_2025_02/764226446</t>
  </si>
  <si>
    <t>147</t>
  </si>
  <si>
    <t>998764212</t>
  </si>
  <si>
    <t>Přesun hmot pro konstrukce klempířské stanovený procentní sazbou (%) z ceny vodorovná dopravní vzdálenost do 50 m základní v objektech výšky přes 6 do 12 m</t>
  </si>
  <si>
    <t>1515408798</t>
  </si>
  <si>
    <t>https://podminky.urs.cz/item/CS_URS_2025_02/998764212</t>
  </si>
  <si>
    <t>765</t>
  </si>
  <si>
    <t>Krytina skládaná</t>
  </si>
  <si>
    <t>148</t>
  </si>
  <si>
    <t>765192011</t>
  </si>
  <si>
    <t>Provizorní zakrytí střechy ochrannou plachtou</t>
  </si>
  <si>
    <t>-611671187</t>
  </si>
  <si>
    <t>https://podminky.urs.cz/item/CS_URS_2025_02/765192011</t>
  </si>
  <si>
    <t>6*15+6*21</t>
  </si>
  <si>
    <t>1*(30+10+20+26+86*2+182+94+10*2+13,5+14*2+11*2)</t>
  </si>
  <si>
    <t>149</t>
  </si>
  <si>
    <t>28329204</t>
  </si>
  <si>
    <t>plachta krycí PVC olemovaná s oky 180g/m2</t>
  </si>
  <si>
    <t>-866637269</t>
  </si>
  <si>
    <t>833,5*1,1 'Přepočtené koeficientem množství</t>
  </si>
  <si>
    <t>150</t>
  </si>
  <si>
    <t>998765212</t>
  </si>
  <si>
    <t>Přesun hmot pro krytiny skládané stanovený procentní sazbou (%) z ceny vodorovná dopravní vzdálenost do 50 m s omezením mechanizace na objektech výšky přes 6 do 12 m</t>
  </si>
  <si>
    <t>1443606646</t>
  </si>
  <si>
    <t>https://podminky.urs.cz/item/CS_URS_2025_02/998765212</t>
  </si>
  <si>
    <t>766</t>
  </si>
  <si>
    <t>Konstrukce truhlářské</t>
  </si>
  <si>
    <t>151</t>
  </si>
  <si>
    <t>766491853</t>
  </si>
  <si>
    <t>Demontáž ostatních truhlářských konstrukcí prahů dveří dvoukřídlových</t>
  </si>
  <si>
    <t>1261806900</t>
  </si>
  <si>
    <t>https://podminky.urs.cz/item/CS_URS_2025_02/766491853</t>
  </si>
  <si>
    <t>767</t>
  </si>
  <si>
    <t>Konstrukce zámečnické vč přesunů hmot</t>
  </si>
  <si>
    <t>152</t>
  </si>
  <si>
    <t>767691822</t>
  </si>
  <si>
    <t>Ostatní práce - vyvěšení nebo zavěšení kovových křídel dveří, plochy do 2 m2 (dveře dvoukřídlové )</t>
  </si>
  <si>
    <t>1656585037</t>
  </si>
  <si>
    <t>https://podminky.urs.cz/item/CS_URS_2025_02/767691822</t>
  </si>
  <si>
    <t>153</t>
  </si>
  <si>
    <t>7678811R1</t>
  </si>
  <si>
    <t>Montáž záchytného systému proti pádu bodů do železobetonu chemickou kotvou</t>
  </si>
  <si>
    <t>1486999933</t>
  </si>
  <si>
    <t>154</t>
  </si>
  <si>
    <t>7092131R</t>
  </si>
  <si>
    <t>Úzký kotvicí bod pro betonové konstrukce vč montážního textilního lana-30m</t>
  </si>
  <si>
    <t>566522337</t>
  </si>
  <si>
    <t>155</t>
  </si>
  <si>
    <t>7678811R2</t>
  </si>
  <si>
    <t>Revize záchytného systému</t>
  </si>
  <si>
    <t>-739799400</t>
  </si>
  <si>
    <t>156</t>
  </si>
  <si>
    <t>7678811R3</t>
  </si>
  <si>
    <t>Tahová zkouška pro záchytný systém</t>
  </si>
  <si>
    <t>-227289374</t>
  </si>
  <si>
    <t>783</t>
  </si>
  <si>
    <t>Dokončovací práce - nátěry</t>
  </si>
  <si>
    <t>157</t>
  </si>
  <si>
    <t>783301303</t>
  </si>
  <si>
    <t>Příprava podkladu zámečnických konstrukcí před provedením nátěru odrezivění odrezovačem bezoplachovým-dveře a hranaté prostupy</t>
  </si>
  <si>
    <t>212687490</t>
  </si>
  <si>
    <t>https://podminky.urs.cz/item/CS_URS_2025_02/783301303</t>
  </si>
  <si>
    <t>158</t>
  </si>
  <si>
    <t>783301401</t>
  </si>
  <si>
    <t>Příprava podkladu zámečnických konstrukcí před provedením nátěru ometení-dveře a hranaté prostupy</t>
  </si>
  <si>
    <t>-1865368183</t>
  </si>
  <si>
    <t>https://podminky.urs.cz/item/CS_URS_2025_02/783301401</t>
  </si>
  <si>
    <t>159</t>
  </si>
  <si>
    <t>783306807</t>
  </si>
  <si>
    <t>Odstranění nátěrů ze zámečnických konstrukcí odstraňovačem nátěrů s obroušením-dveře a hranaté prostupy</t>
  </si>
  <si>
    <t>593096679</t>
  </si>
  <si>
    <t>https://podminky.urs.cz/item/CS_URS_2025_02/783306807</t>
  </si>
  <si>
    <t>dveře</t>
  </si>
  <si>
    <t>1,6*2,1*2</t>
  </si>
  <si>
    <t>hranaté potrubí střecha H</t>
  </si>
  <si>
    <t>0,2*4*1,2*2</t>
  </si>
  <si>
    <t>(0,36+0,375)*2*1,2</t>
  </si>
  <si>
    <t>0,25*4*1,2</t>
  </si>
  <si>
    <t>160</t>
  </si>
  <si>
    <t>783314201</t>
  </si>
  <si>
    <t>Základní antikorozní nátěr zámečnických konstrukcí jednonásobný syntetický standardní-dveře a hranaté prostupy</t>
  </si>
  <si>
    <t>-549949212</t>
  </si>
  <si>
    <t>https://podminky.urs.cz/item/CS_URS_2025_02/783314201</t>
  </si>
  <si>
    <t>161</t>
  </si>
  <si>
    <t>783315101</t>
  </si>
  <si>
    <t>Mezinátěr zámečnických konstrukcí jednonásobný syntetický standardní-dveře a hranaté prostupy</t>
  </si>
  <si>
    <t>-316544391</t>
  </si>
  <si>
    <t>https://podminky.urs.cz/item/CS_URS_2025_02/783315101</t>
  </si>
  <si>
    <t>162</t>
  </si>
  <si>
    <t>783317101</t>
  </si>
  <si>
    <t>Krycí nátěr (email) zámečnických konstrukcí jednonásobný syntetický standardní-dveře a hranaté prostupy</t>
  </si>
  <si>
    <t>-746061408</t>
  </si>
  <si>
    <t>https://podminky.urs.cz/item/CS_URS_2025_02/783317101</t>
  </si>
  <si>
    <t>HZS</t>
  </si>
  <si>
    <t>Hodinové zúčtovací sazby</t>
  </si>
  <si>
    <t>163</t>
  </si>
  <si>
    <t>HZS2212</t>
  </si>
  <si>
    <t>Hodinové zúčtovací sazby - kontrola stávajícího potrubí od vpustí - instalatér odborný</t>
  </si>
  <si>
    <t>512</t>
  </si>
  <si>
    <t>-218822266</t>
  </si>
  <si>
    <t>https://podminky.urs.cz/item/CS_URS_2025_02/HZS2212</t>
  </si>
  <si>
    <t>164</t>
  </si>
  <si>
    <t>HZS22R1</t>
  </si>
  <si>
    <t>Součinnost se specialistou TZB pro odvodnění střechy - vtoky,svody dle TZ bod 6.10</t>
  </si>
  <si>
    <t>1622122220</t>
  </si>
  <si>
    <t>165</t>
  </si>
  <si>
    <t>HZS32R1</t>
  </si>
  <si>
    <t>Součinnost s profesí elektro pro vyhřívané vpusti</t>
  </si>
  <si>
    <t>2078825758</t>
  </si>
  <si>
    <t>166</t>
  </si>
  <si>
    <t>HZS32R2</t>
  </si>
  <si>
    <t>Součinnost s profesí VZT</t>
  </si>
  <si>
    <t>332056190</t>
  </si>
  <si>
    <t>167</t>
  </si>
  <si>
    <t>HZS4232</t>
  </si>
  <si>
    <t xml:space="preserve">Hodinová zúčtovací sazba technik odborný-autorizovaný statik pro kontrolu stávajících konstrukcí a případnou sanaci a vyrovnání </t>
  </si>
  <si>
    <t>560803381</t>
  </si>
  <si>
    <t>https://podminky.urs.cz/item/CS_URS_2025_02/HZS4232</t>
  </si>
  <si>
    <t>VRN</t>
  </si>
  <si>
    <t>Vedlejší rozpočtové náklady</t>
  </si>
  <si>
    <t>VRN3</t>
  </si>
  <si>
    <t>Zařízení staveniště</t>
  </si>
  <si>
    <t>168</t>
  </si>
  <si>
    <t>030001000</t>
  </si>
  <si>
    <t>1024</t>
  </si>
  <si>
    <t>1877248111</t>
  </si>
  <si>
    <t>https://podminky.urs.cz/item/CS_URS_2025_02/030001000</t>
  </si>
  <si>
    <t>VRN4</t>
  </si>
  <si>
    <t>Inženýrská činnost</t>
  </si>
  <si>
    <t>169</t>
  </si>
  <si>
    <t>045203000</t>
  </si>
  <si>
    <t>Kompletační činnost</t>
  </si>
  <si>
    <t>645974609</t>
  </si>
  <si>
    <t>https://podminky.urs.cz/item/CS_URS_2025_02/045203000</t>
  </si>
  <si>
    <t>VRN6</t>
  </si>
  <si>
    <t>Územní vlivy</t>
  </si>
  <si>
    <t>170</t>
  </si>
  <si>
    <t>060001000</t>
  </si>
  <si>
    <t>-94910527</t>
  </si>
  <si>
    <t>https://podminky.urs.cz/item/CS_URS_2025_02/060001000</t>
  </si>
  <si>
    <t>VRN7</t>
  </si>
  <si>
    <t>Provozní vlivy</t>
  </si>
  <si>
    <t>171</t>
  </si>
  <si>
    <t>070001000</t>
  </si>
  <si>
    <t>197847223</t>
  </si>
  <si>
    <t>https://podminky.urs.cz/item/CS_URS_2025_02/070001000</t>
  </si>
  <si>
    <t>VRN9</t>
  </si>
  <si>
    <t>Ostatní náklady</t>
  </si>
  <si>
    <t>172</t>
  </si>
  <si>
    <t>090001000</t>
  </si>
  <si>
    <t>-135240842</t>
  </si>
  <si>
    <t>https://podminky.urs.cz/item/CS_URS_2025_02/090001000</t>
  </si>
  <si>
    <t>poznámka</t>
  </si>
  <si>
    <t>Zhotovitel prohlašuje, že podmínky a rozsah poptávky ( výkresové a textové části a soupisu výkonů) podrobně prostudoval, že jsou mu zcela jasné a jednoznačné a tím bere na vědomí, že na veškeré nároky, které vyplynou dodatečně, z důvodu nepochopení či  nenerespektování těchto podmínek, nebude brán zřetel.</t>
  </si>
  <si>
    <t>Zpracovatel nabídky prověřil specifikace a výměry uvedené v soupisu výkonů  s vlastní poptávkou . V případě zjištěných rozdílů na tyto písemně upozornil v nabídce.  Následné změny výměr v průběhu realizace nebudou akceptovány.</t>
  </si>
  <si>
    <t>a) veškeré položky na přípomoce atd... jsou zahrnuty v jednotlivých jednotkových cenách</t>
  </si>
  <si>
    <t>b) součásti prací jsou veškeré zkoušky, potřebná měření, inspekce, uvedení zařízení do provozu, zaškolení obsluhy a revize</t>
  </si>
  <si>
    <t>c) součástí dodávky je zpracování veškeré dílenské dokumentace a projektu skutečného provedení</t>
  </si>
  <si>
    <t>d) v rozsahu prací zhotovitele jsou rovněž jakékoliv prvky, zařízení, práce a pomocné materiály, neuvedené v tomto soupisu výkonů, které jsou ale nezbytně nutné k dodání, instalaci , dokončení a provozování díla v souladu se zákony a předpisy platnými v ČR</t>
  </si>
  <si>
    <t>e) v případě vykonávání zemních prací se dodavatel před zahájením výkopových prací seznámí s geologickými podmínkami</t>
  </si>
  <si>
    <t>f) v rozsahu prací zhotovitele jsou rovněž drobné stavební úpravy na stavebních konstrukcích pro potrubí a strojní zařízení (prostupy, základy, chráničky). Protipožární utěsnění prostupů požárními stěnami. Pomocné zednické práce.</t>
  </si>
  <si>
    <t>g) v případě rozporu mezi výkazem a projektovou dokumentací, platí projektová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</si>
</sst>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9"/>
      <name val="Arial"/>
      <family val="2"/>
      <charset val="238"/>
    </font>
    <font>
      <sz val="11"/>
      <name val="ＭＳ Ｐゴシック"/>
      <family val="3"/>
      <charset val="12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7" fillId="0" borderId="0" applyNumberFormat="0" applyFill="0" applyBorder="0" applyAlignment="0" applyProtection="0"/>
    <xf numFmtId="0" fontId="39" fillId="0" borderId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8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top"/>
    </xf>
    <xf numFmtId="0" fontId="40" fillId="0" borderId="0" xfId="0" applyFont="1" applyAlignment="1">
      <alignment horizontal="left" vertical="top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40" fillId="6" borderId="0" xfId="2" applyNumberFormat="1" applyFont="1" applyFill="1" applyAlignment="1">
      <alignment horizontal="left" vertical="center" wrapText="1"/>
    </xf>
    <xf numFmtId="4" fontId="40" fillId="6" borderId="0" xfId="2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3">
    <cellStyle name="Hypertextový odkaz" xfId="1" builtinId="8"/>
    <cellStyle name="Normální" xfId="0" builtinId="0" customBuiltin="1"/>
    <cellStyle name="normální_BBHT_BoQ_TP4_ELECTRICAL_121011" xfId="2" xr:uid="{00000000-0005-0000-0000-00000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5_02/712741559" TargetMode="External"/><Relationship Id="rId21" Type="http://schemas.openxmlformats.org/officeDocument/2006/relationships/hyperlink" Target="https://podminky.urs.cz/item/CS_URS_2025_02/712341559" TargetMode="External"/><Relationship Id="rId42" Type="http://schemas.openxmlformats.org/officeDocument/2006/relationships/hyperlink" Target="https://podminky.urs.cz/item/CS_URS_2025_02/998721212" TargetMode="External"/><Relationship Id="rId47" Type="http://schemas.openxmlformats.org/officeDocument/2006/relationships/hyperlink" Target="https://podminky.urs.cz/item/CS_URS_2025_02/764002414" TargetMode="External"/><Relationship Id="rId63" Type="http://schemas.openxmlformats.org/officeDocument/2006/relationships/hyperlink" Target="https://podminky.urs.cz/item/CS_URS_2025_02/783317101" TargetMode="External"/><Relationship Id="rId68" Type="http://schemas.openxmlformats.org/officeDocument/2006/relationships/hyperlink" Target="https://podminky.urs.cz/item/CS_URS_2025_02/060001000" TargetMode="External"/><Relationship Id="rId7" Type="http://schemas.openxmlformats.org/officeDocument/2006/relationships/hyperlink" Target="https://podminky.urs.cz/item/CS_URS_2025_02/997013511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podminky.urs.cz/item/CS_URS_2025_02/978035117" TargetMode="External"/><Relationship Id="rId16" Type="http://schemas.openxmlformats.org/officeDocument/2006/relationships/hyperlink" Target="https://podminky.urs.cz/item/CS_URS_2025_02/712340832" TargetMode="External"/><Relationship Id="rId29" Type="http://schemas.openxmlformats.org/officeDocument/2006/relationships/hyperlink" Target="https://podminky.urs.cz/item/CS_URS_2025_02/712840862" TargetMode="External"/><Relationship Id="rId11" Type="http://schemas.openxmlformats.org/officeDocument/2006/relationships/hyperlink" Target="https://podminky.urs.cz/item/CS_URS_2025_02/998711212" TargetMode="External"/><Relationship Id="rId24" Type="http://schemas.openxmlformats.org/officeDocument/2006/relationships/hyperlink" Target="https://podminky.urs.cz/item/CS_URS_2025_02/712341715" TargetMode="External"/><Relationship Id="rId32" Type="http://schemas.openxmlformats.org/officeDocument/2006/relationships/hyperlink" Target="https://podminky.urs.cz/item/CS_URS_2025_02/713131141" TargetMode="External"/><Relationship Id="rId37" Type="http://schemas.openxmlformats.org/officeDocument/2006/relationships/hyperlink" Target="https://podminky.urs.cz/item/CS_URS_2025_02/713141136" TargetMode="External"/><Relationship Id="rId40" Type="http://schemas.openxmlformats.org/officeDocument/2006/relationships/hyperlink" Target="https://podminky.urs.cz/item/CS_URS_2025_02/713141396" TargetMode="External"/><Relationship Id="rId45" Type="http://schemas.openxmlformats.org/officeDocument/2006/relationships/hyperlink" Target="https://podminky.urs.cz/item/CS_URS_2025_02/998762212" TargetMode="External"/><Relationship Id="rId53" Type="http://schemas.openxmlformats.org/officeDocument/2006/relationships/hyperlink" Target="https://podminky.urs.cz/item/CS_URS_2025_02/998764212" TargetMode="External"/><Relationship Id="rId58" Type="http://schemas.openxmlformats.org/officeDocument/2006/relationships/hyperlink" Target="https://podminky.urs.cz/item/CS_URS_2025_02/783301303" TargetMode="External"/><Relationship Id="rId66" Type="http://schemas.openxmlformats.org/officeDocument/2006/relationships/hyperlink" Target="https://podminky.urs.cz/item/CS_URS_2025_02/030001000" TargetMode="External"/><Relationship Id="rId5" Type="http://schemas.openxmlformats.org/officeDocument/2006/relationships/hyperlink" Target="https://podminky.urs.cz/item/CS_URS_2025_02/997013153" TargetMode="External"/><Relationship Id="rId61" Type="http://schemas.openxmlformats.org/officeDocument/2006/relationships/hyperlink" Target="https://podminky.urs.cz/item/CS_URS_2025_02/783314201" TargetMode="External"/><Relationship Id="rId19" Type="http://schemas.openxmlformats.org/officeDocument/2006/relationships/hyperlink" Target="https://podminky.urs.cz/item/CS_URS_2025_02/712341559" TargetMode="External"/><Relationship Id="rId14" Type="http://schemas.openxmlformats.org/officeDocument/2006/relationships/hyperlink" Target="https://podminky.urs.cz/item/CS_URS_2025_02/712300845" TargetMode="External"/><Relationship Id="rId22" Type="http://schemas.openxmlformats.org/officeDocument/2006/relationships/hyperlink" Target="https://podminky.urs.cz/item/CS_URS_2025_02/712341559" TargetMode="External"/><Relationship Id="rId27" Type="http://schemas.openxmlformats.org/officeDocument/2006/relationships/hyperlink" Target="https://podminky.urs.cz/item/CS_URS_2025_02/712742559" TargetMode="External"/><Relationship Id="rId30" Type="http://schemas.openxmlformats.org/officeDocument/2006/relationships/hyperlink" Target="https://podminky.urs.cz/item/CS_URS_2025_02/712841559" TargetMode="External"/><Relationship Id="rId35" Type="http://schemas.openxmlformats.org/officeDocument/2006/relationships/hyperlink" Target="https://podminky.urs.cz/item/CS_URS_2025_02/713140863" TargetMode="External"/><Relationship Id="rId43" Type="http://schemas.openxmlformats.org/officeDocument/2006/relationships/hyperlink" Target="https://podminky.urs.cz/item/CS_URS_2025_01/751513860" TargetMode="External"/><Relationship Id="rId48" Type="http://schemas.openxmlformats.org/officeDocument/2006/relationships/hyperlink" Target="https://podminky.urs.cz/item/CS_URS_2025_02/764002801" TargetMode="External"/><Relationship Id="rId56" Type="http://schemas.openxmlformats.org/officeDocument/2006/relationships/hyperlink" Target="https://podminky.urs.cz/item/CS_URS_2025_02/766491853" TargetMode="External"/><Relationship Id="rId64" Type="http://schemas.openxmlformats.org/officeDocument/2006/relationships/hyperlink" Target="https://podminky.urs.cz/item/CS_URS_2025_02/HZS2212" TargetMode="External"/><Relationship Id="rId69" Type="http://schemas.openxmlformats.org/officeDocument/2006/relationships/hyperlink" Target="https://podminky.urs.cz/item/CS_URS_2025_02/070001000" TargetMode="External"/><Relationship Id="rId8" Type="http://schemas.openxmlformats.org/officeDocument/2006/relationships/hyperlink" Target="https://podminky.urs.cz/item/CS_URS_2025_02/997013631" TargetMode="External"/><Relationship Id="rId51" Type="http://schemas.openxmlformats.org/officeDocument/2006/relationships/hyperlink" Target="https://podminky.urs.cz/item/CS_URS_2025_02/764226443" TargetMode="External"/><Relationship Id="rId72" Type="http://schemas.openxmlformats.org/officeDocument/2006/relationships/drawing" Target="../drawings/drawing2.xml"/><Relationship Id="rId3" Type="http://schemas.openxmlformats.org/officeDocument/2006/relationships/hyperlink" Target="https://podminky.urs.cz/item/CS_URS_2025_02/985311111" TargetMode="External"/><Relationship Id="rId12" Type="http://schemas.openxmlformats.org/officeDocument/2006/relationships/hyperlink" Target="https://podminky.urs.cz/item/CS_URS_2025_02/712300841" TargetMode="External"/><Relationship Id="rId17" Type="http://schemas.openxmlformats.org/officeDocument/2006/relationships/hyperlink" Target="https://podminky.urs.cz/item/CS_URS_2025_02/712340833" TargetMode="External"/><Relationship Id="rId25" Type="http://schemas.openxmlformats.org/officeDocument/2006/relationships/hyperlink" Target="https://podminky.urs.cz/item/CS_URS_2025_02/712341716" TargetMode="External"/><Relationship Id="rId33" Type="http://schemas.openxmlformats.org/officeDocument/2006/relationships/hyperlink" Target="https://podminky.urs.cz/item/CS_URS_2025_02/713131141" TargetMode="External"/><Relationship Id="rId38" Type="http://schemas.openxmlformats.org/officeDocument/2006/relationships/hyperlink" Target="https://podminky.urs.cz/item/CS_URS_2025_02/713141152" TargetMode="External"/><Relationship Id="rId46" Type="http://schemas.openxmlformats.org/officeDocument/2006/relationships/hyperlink" Target="https://podminky.urs.cz/item/CS_URS_2025_02/764001821" TargetMode="External"/><Relationship Id="rId59" Type="http://schemas.openxmlformats.org/officeDocument/2006/relationships/hyperlink" Target="https://podminky.urs.cz/item/CS_URS_2025_02/783301401" TargetMode="External"/><Relationship Id="rId67" Type="http://schemas.openxmlformats.org/officeDocument/2006/relationships/hyperlink" Target="https://podminky.urs.cz/item/CS_URS_2025_02/045203000" TargetMode="External"/><Relationship Id="rId20" Type="http://schemas.openxmlformats.org/officeDocument/2006/relationships/hyperlink" Target="https://podminky.urs.cz/item/CS_URS_2025_02/712341559" TargetMode="External"/><Relationship Id="rId41" Type="http://schemas.openxmlformats.org/officeDocument/2006/relationships/hyperlink" Target="https://podminky.urs.cz/item/CS_URS_2025_02/998713212" TargetMode="External"/><Relationship Id="rId54" Type="http://schemas.openxmlformats.org/officeDocument/2006/relationships/hyperlink" Target="https://podminky.urs.cz/item/CS_URS_2025_02/765192011" TargetMode="External"/><Relationship Id="rId62" Type="http://schemas.openxmlformats.org/officeDocument/2006/relationships/hyperlink" Target="https://podminky.urs.cz/item/CS_URS_2025_02/783315101" TargetMode="External"/><Relationship Id="rId70" Type="http://schemas.openxmlformats.org/officeDocument/2006/relationships/hyperlink" Target="https://podminky.urs.cz/item/CS_URS_2025_02/090001000" TargetMode="External"/><Relationship Id="rId1" Type="http://schemas.openxmlformats.org/officeDocument/2006/relationships/hyperlink" Target="https://podminky.urs.cz/item/CS_URS_2025_02/952902501" TargetMode="External"/><Relationship Id="rId6" Type="http://schemas.openxmlformats.org/officeDocument/2006/relationships/hyperlink" Target="https://podminky.urs.cz/item/CS_URS_2025_02/997013509" TargetMode="External"/><Relationship Id="rId15" Type="http://schemas.openxmlformats.org/officeDocument/2006/relationships/hyperlink" Target="https://podminky.urs.cz/item/CS_URS_2025_02/712311101" TargetMode="External"/><Relationship Id="rId23" Type="http://schemas.openxmlformats.org/officeDocument/2006/relationships/hyperlink" Target="https://podminky.urs.cz/item/CS_URS_2025_02/712341559" TargetMode="External"/><Relationship Id="rId28" Type="http://schemas.openxmlformats.org/officeDocument/2006/relationships/hyperlink" Target="https://podminky.urs.cz/item/CS_URS_2025_02/712811101" TargetMode="External"/><Relationship Id="rId36" Type="http://schemas.openxmlformats.org/officeDocument/2006/relationships/hyperlink" Target="https://podminky.urs.cz/item/CS_URS_2025_02/713141131" TargetMode="External"/><Relationship Id="rId49" Type="http://schemas.openxmlformats.org/officeDocument/2006/relationships/hyperlink" Target="https://podminky.urs.cz/item/CS_URS_2025_02/764002841" TargetMode="External"/><Relationship Id="rId57" Type="http://schemas.openxmlformats.org/officeDocument/2006/relationships/hyperlink" Target="https://podminky.urs.cz/item/CS_URS_2025_02/767691822" TargetMode="External"/><Relationship Id="rId10" Type="http://schemas.openxmlformats.org/officeDocument/2006/relationships/hyperlink" Target="https://podminky.urs.cz/item/CS_URS_2025_02/998014121" TargetMode="External"/><Relationship Id="rId31" Type="http://schemas.openxmlformats.org/officeDocument/2006/relationships/hyperlink" Target="https://podminky.urs.cz/item/CS_URS_2025_02/998712212" TargetMode="External"/><Relationship Id="rId44" Type="http://schemas.openxmlformats.org/officeDocument/2006/relationships/hyperlink" Target="https://podminky.urs.cz/item/CS_URS_2025_02/762361332" TargetMode="External"/><Relationship Id="rId52" Type="http://schemas.openxmlformats.org/officeDocument/2006/relationships/hyperlink" Target="https://podminky.urs.cz/item/CS_URS_2025_02/764226446" TargetMode="External"/><Relationship Id="rId60" Type="http://schemas.openxmlformats.org/officeDocument/2006/relationships/hyperlink" Target="https://podminky.urs.cz/item/CS_URS_2025_02/783306807" TargetMode="External"/><Relationship Id="rId65" Type="http://schemas.openxmlformats.org/officeDocument/2006/relationships/hyperlink" Target="https://podminky.urs.cz/item/CS_URS_2025_02/HZS4232" TargetMode="External"/><Relationship Id="rId4" Type="http://schemas.openxmlformats.org/officeDocument/2006/relationships/hyperlink" Target="https://podminky.urs.cz/item/CS_URS_2025_02/985311311" TargetMode="External"/><Relationship Id="rId9" Type="http://schemas.openxmlformats.org/officeDocument/2006/relationships/hyperlink" Target="https://podminky.urs.cz/item/CS_URS_2025_02/997013814" TargetMode="External"/><Relationship Id="rId13" Type="http://schemas.openxmlformats.org/officeDocument/2006/relationships/hyperlink" Target="https://podminky.urs.cz/item/CS_URS_2025_02/712300843" TargetMode="External"/><Relationship Id="rId18" Type="http://schemas.openxmlformats.org/officeDocument/2006/relationships/hyperlink" Target="https://podminky.urs.cz/item/CS_URS_2025_02/712340834" TargetMode="External"/><Relationship Id="rId39" Type="http://schemas.openxmlformats.org/officeDocument/2006/relationships/hyperlink" Target="https://podminky.urs.cz/item/CS_URS_2025_02/713141243" TargetMode="External"/><Relationship Id="rId34" Type="http://schemas.openxmlformats.org/officeDocument/2006/relationships/hyperlink" Target="https://podminky.urs.cz/item/CS_URS_2025_02/713140863" TargetMode="External"/><Relationship Id="rId50" Type="http://schemas.openxmlformats.org/officeDocument/2006/relationships/hyperlink" Target="https://podminky.urs.cz/item/CS_URS_2025_02/764002851" TargetMode="External"/><Relationship Id="rId55" Type="http://schemas.openxmlformats.org/officeDocument/2006/relationships/hyperlink" Target="https://podminky.urs.cz/item/CS_URS_2025_02/998765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197" t="s">
        <v>6</v>
      </c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S2" s="16" t="s">
        <v>7</v>
      </c>
      <c r="BT2" s="16" t="s">
        <v>8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9</v>
      </c>
    </row>
    <row r="4" spans="1:74" ht="24.9" customHeight="1">
      <c r="B4" s="19"/>
      <c r="D4" s="20" t="s">
        <v>10</v>
      </c>
      <c r="AR4" s="19"/>
      <c r="AS4" s="21" t="s">
        <v>11</v>
      </c>
      <c r="BE4" s="22" t="s">
        <v>12</v>
      </c>
      <c r="BS4" s="16" t="s">
        <v>13</v>
      </c>
    </row>
    <row r="5" spans="1:74" ht="12" customHeight="1">
      <c r="B5" s="19"/>
      <c r="D5" s="23" t="s">
        <v>14</v>
      </c>
      <c r="K5" s="183" t="s">
        <v>15</v>
      </c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R5" s="19"/>
      <c r="BE5" s="180" t="s">
        <v>16</v>
      </c>
      <c r="BS5" s="16" t="s">
        <v>7</v>
      </c>
    </row>
    <row r="6" spans="1:74" ht="36.9" customHeight="1">
      <c r="B6" s="19"/>
      <c r="D6" s="25" t="s">
        <v>17</v>
      </c>
      <c r="K6" s="185" t="s">
        <v>18</v>
      </c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R6" s="19"/>
      <c r="BE6" s="181"/>
      <c r="BS6" s="16" t="s">
        <v>7</v>
      </c>
    </row>
    <row r="7" spans="1:74" ht="12" customHeight="1">
      <c r="B7" s="19"/>
      <c r="D7" s="26" t="s">
        <v>19</v>
      </c>
      <c r="K7" s="24" t="s">
        <v>3</v>
      </c>
      <c r="AK7" s="26" t="s">
        <v>20</v>
      </c>
      <c r="AN7" s="24" t="s">
        <v>3</v>
      </c>
      <c r="AR7" s="19"/>
      <c r="BE7" s="181"/>
      <c r="BS7" s="16" t="s">
        <v>7</v>
      </c>
    </row>
    <row r="8" spans="1:74" ht="12" customHeight="1">
      <c r="B8" s="19"/>
      <c r="D8" s="26" t="s">
        <v>21</v>
      </c>
      <c r="K8" s="24" t="s">
        <v>22</v>
      </c>
      <c r="AK8" s="26" t="s">
        <v>23</v>
      </c>
      <c r="AN8" s="27" t="s">
        <v>24</v>
      </c>
      <c r="AR8" s="19"/>
      <c r="BE8" s="181"/>
      <c r="BS8" s="16" t="s">
        <v>7</v>
      </c>
    </row>
    <row r="9" spans="1:74" ht="14.4" customHeight="1">
      <c r="B9" s="19"/>
      <c r="AR9" s="19"/>
      <c r="BE9" s="181"/>
      <c r="BS9" s="16" t="s">
        <v>7</v>
      </c>
    </row>
    <row r="10" spans="1:74" ht="12" customHeight="1">
      <c r="B10" s="19"/>
      <c r="D10" s="26" t="s">
        <v>25</v>
      </c>
      <c r="AK10" s="26" t="s">
        <v>26</v>
      </c>
      <c r="AN10" s="24" t="s">
        <v>3</v>
      </c>
      <c r="AR10" s="19"/>
      <c r="BE10" s="181"/>
      <c r="BS10" s="16" t="s">
        <v>7</v>
      </c>
    </row>
    <row r="11" spans="1:74" ht="18.45" customHeight="1">
      <c r="B11" s="19"/>
      <c r="E11" s="24" t="s">
        <v>27</v>
      </c>
      <c r="AK11" s="26" t="s">
        <v>28</v>
      </c>
      <c r="AN11" s="24" t="s">
        <v>3</v>
      </c>
      <c r="AR11" s="19"/>
      <c r="BE11" s="181"/>
      <c r="BS11" s="16" t="s">
        <v>7</v>
      </c>
    </row>
    <row r="12" spans="1:74" ht="6.9" customHeight="1">
      <c r="B12" s="19"/>
      <c r="AR12" s="19"/>
      <c r="BE12" s="181"/>
      <c r="BS12" s="16" t="s">
        <v>7</v>
      </c>
    </row>
    <row r="13" spans="1:74" ht="12" customHeight="1">
      <c r="B13" s="19"/>
      <c r="D13" s="26" t="s">
        <v>29</v>
      </c>
      <c r="AK13" s="26" t="s">
        <v>26</v>
      </c>
      <c r="AN13" s="28" t="s">
        <v>30</v>
      </c>
      <c r="AR13" s="19"/>
      <c r="BE13" s="181"/>
      <c r="BS13" s="16" t="s">
        <v>7</v>
      </c>
    </row>
    <row r="14" spans="1:74" ht="13.2">
      <c r="B14" s="19"/>
      <c r="E14" s="186" t="s">
        <v>30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26" t="s">
        <v>28</v>
      </c>
      <c r="AN14" s="28" t="s">
        <v>30</v>
      </c>
      <c r="AR14" s="19"/>
      <c r="BE14" s="181"/>
      <c r="BS14" s="16" t="s">
        <v>7</v>
      </c>
    </row>
    <row r="15" spans="1:74" ht="6.9" customHeight="1">
      <c r="B15" s="19"/>
      <c r="AR15" s="19"/>
      <c r="BE15" s="181"/>
      <c r="BS15" s="16" t="s">
        <v>4</v>
      </c>
    </row>
    <row r="16" spans="1:74" ht="12" customHeight="1">
      <c r="B16" s="19"/>
      <c r="D16" s="26" t="s">
        <v>31</v>
      </c>
      <c r="AK16" s="26" t="s">
        <v>26</v>
      </c>
      <c r="AN16" s="24" t="s">
        <v>3</v>
      </c>
      <c r="AR16" s="19"/>
      <c r="BE16" s="181"/>
      <c r="BS16" s="16" t="s">
        <v>4</v>
      </c>
    </row>
    <row r="17" spans="2:71" ht="18.45" customHeight="1">
      <c r="B17" s="19"/>
      <c r="E17" s="24" t="s">
        <v>32</v>
      </c>
      <c r="AK17" s="26" t="s">
        <v>28</v>
      </c>
      <c r="AN17" s="24" t="s">
        <v>3</v>
      </c>
      <c r="AR17" s="19"/>
      <c r="BE17" s="181"/>
      <c r="BS17" s="16" t="s">
        <v>33</v>
      </c>
    </row>
    <row r="18" spans="2:71" ht="6.9" customHeight="1">
      <c r="B18" s="19"/>
      <c r="AR18" s="19"/>
      <c r="BE18" s="181"/>
      <c r="BS18" s="16" t="s">
        <v>7</v>
      </c>
    </row>
    <row r="19" spans="2:71" ht="12" customHeight="1">
      <c r="B19" s="19"/>
      <c r="D19" s="26" t="s">
        <v>34</v>
      </c>
      <c r="AK19" s="26" t="s">
        <v>26</v>
      </c>
      <c r="AN19" s="24" t="s">
        <v>3</v>
      </c>
      <c r="AR19" s="19"/>
      <c r="BE19" s="181"/>
      <c r="BS19" s="16" t="s">
        <v>7</v>
      </c>
    </row>
    <row r="20" spans="2:71" ht="18.45" customHeight="1">
      <c r="B20" s="19"/>
      <c r="E20" s="24" t="s">
        <v>35</v>
      </c>
      <c r="AK20" s="26" t="s">
        <v>28</v>
      </c>
      <c r="AN20" s="24" t="s">
        <v>3</v>
      </c>
      <c r="AR20" s="19"/>
      <c r="BE20" s="181"/>
      <c r="BS20" s="16" t="s">
        <v>4</v>
      </c>
    </row>
    <row r="21" spans="2:71" ht="6.9" customHeight="1">
      <c r="B21" s="19"/>
      <c r="AR21" s="19"/>
      <c r="BE21" s="181"/>
    </row>
    <row r="22" spans="2:71" ht="12" customHeight="1">
      <c r="B22" s="19"/>
      <c r="D22" s="26" t="s">
        <v>36</v>
      </c>
      <c r="AR22" s="19"/>
      <c r="BE22" s="181"/>
    </row>
    <row r="23" spans="2:71" ht="47.25" customHeight="1">
      <c r="B23" s="19"/>
      <c r="E23" s="188" t="s">
        <v>37</v>
      </c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R23" s="19"/>
      <c r="BE23" s="181"/>
    </row>
    <row r="24" spans="2:71" ht="6.9" customHeight="1">
      <c r="B24" s="19"/>
      <c r="AR24" s="19"/>
      <c r="BE24" s="181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81"/>
    </row>
    <row r="26" spans="2:71" s="1" customFormat="1" ht="25.95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89">
        <f>ROUND(AG54,2)</f>
        <v>0</v>
      </c>
      <c r="AL26" s="190"/>
      <c r="AM26" s="190"/>
      <c r="AN26" s="190"/>
      <c r="AO26" s="190"/>
      <c r="AR26" s="31"/>
      <c r="BE26" s="181"/>
    </row>
    <row r="27" spans="2:71" s="1" customFormat="1" ht="6.9" customHeight="1">
      <c r="B27" s="31"/>
      <c r="AR27" s="31"/>
      <c r="BE27" s="181"/>
    </row>
    <row r="28" spans="2:71" s="1" customFormat="1" ht="13.2">
      <c r="B28" s="31"/>
      <c r="L28" s="191" t="s">
        <v>39</v>
      </c>
      <c r="M28" s="191"/>
      <c r="N28" s="191"/>
      <c r="O28" s="191"/>
      <c r="P28" s="191"/>
      <c r="W28" s="191" t="s">
        <v>40</v>
      </c>
      <c r="X28" s="191"/>
      <c r="Y28" s="191"/>
      <c r="Z28" s="191"/>
      <c r="AA28" s="191"/>
      <c r="AB28" s="191"/>
      <c r="AC28" s="191"/>
      <c r="AD28" s="191"/>
      <c r="AE28" s="191"/>
      <c r="AK28" s="191" t="s">
        <v>41</v>
      </c>
      <c r="AL28" s="191"/>
      <c r="AM28" s="191"/>
      <c r="AN28" s="191"/>
      <c r="AO28" s="191"/>
      <c r="AR28" s="31"/>
      <c r="BE28" s="181"/>
    </row>
    <row r="29" spans="2:71" s="2" customFormat="1" ht="14.4" customHeight="1">
      <c r="B29" s="35"/>
      <c r="D29" s="26" t="s">
        <v>42</v>
      </c>
      <c r="F29" s="26" t="s">
        <v>43</v>
      </c>
      <c r="L29" s="179">
        <v>0.21</v>
      </c>
      <c r="M29" s="178"/>
      <c r="N29" s="178"/>
      <c r="O29" s="178"/>
      <c r="P29" s="178"/>
      <c r="W29" s="177">
        <f>ROUND(AZ54, 2)</f>
        <v>0</v>
      </c>
      <c r="X29" s="178"/>
      <c r="Y29" s="178"/>
      <c r="Z29" s="178"/>
      <c r="AA29" s="178"/>
      <c r="AB29" s="178"/>
      <c r="AC29" s="178"/>
      <c r="AD29" s="178"/>
      <c r="AE29" s="178"/>
      <c r="AK29" s="177">
        <f>ROUND(AV54, 2)</f>
        <v>0</v>
      </c>
      <c r="AL29" s="178"/>
      <c r="AM29" s="178"/>
      <c r="AN29" s="178"/>
      <c r="AO29" s="178"/>
      <c r="AR29" s="35"/>
      <c r="BE29" s="182"/>
    </row>
    <row r="30" spans="2:71" s="2" customFormat="1" ht="14.4" customHeight="1">
      <c r="B30" s="35"/>
      <c r="F30" s="26" t="s">
        <v>44</v>
      </c>
      <c r="L30" s="179">
        <v>0.12</v>
      </c>
      <c r="M30" s="178"/>
      <c r="N30" s="178"/>
      <c r="O30" s="178"/>
      <c r="P30" s="178"/>
      <c r="W30" s="177">
        <f>ROUND(BA54, 2)</f>
        <v>0</v>
      </c>
      <c r="X30" s="178"/>
      <c r="Y30" s="178"/>
      <c r="Z30" s="178"/>
      <c r="AA30" s="178"/>
      <c r="AB30" s="178"/>
      <c r="AC30" s="178"/>
      <c r="AD30" s="178"/>
      <c r="AE30" s="178"/>
      <c r="AK30" s="177">
        <f>ROUND(AW54, 2)</f>
        <v>0</v>
      </c>
      <c r="AL30" s="178"/>
      <c r="AM30" s="178"/>
      <c r="AN30" s="178"/>
      <c r="AO30" s="178"/>
      <c r="AR30" s="35"/>
      <c r="BE30" s="182"/>
    </row>
    <row r="31" spans="2:71" s="2" customFormat="1" ht="14.4" hidden="1" customHeight="1">
      <c r="B31" s="35"/>
      <c r="F31" s="26" t="s">
        <v>45</v>
      </c>
      <c r="L31" s="179">
        <v>0.21</v>
      </c>
      <c r="M31" s="178"/>
      <c r="N31" s="178"/>
      <c r="O31" s="178"/>
      <c r="P31" s="178"/>
      <c r="W31" s="177">
        <f>ROUND(BB54, 2)</f>
        <v>0</v>
      </c>
      <c r="X31" s="178"/>
      <c r="Y31" s="178"/>
      <c r="Z31" s="178"/>
      <c r="AA31" s="178"/>
      <c r="AB31" s="178"/>
      <c r="AC31" s="178"/>
      <c r="AD31" s="178"/>
      <c r="AE31" s="178"/>
      <c r="AK31" s="177">
        <v>0</v>
      </c>
      <c r="AL31" s="178"/>
      <c r="AM31" s="178"/>
      <c r="AN31" s="178"/>
      <c r="AO31" s="178"/>
      <c r="AR31" s="35"/>
      <c r="BE31" s="182"/>
    </row>
    <row r="32" spans="2:71" s="2" customFormat="1" ht="14.4" hidden="1" customHeight="1">
      <c r="B32" s="35"/>
      <c r="F32" s="26" t="s">
        <v>46</v>
      </c>
      <c r="L32" s="179">
        <v>0.12</v>
      </c>
      <c r="M32" s="178"/>
      <c r="N32" s="178"/>
      <c r="O32" s="178"/>
      <c r="P32" s="178"/>
      <c r="W32" s="177">
        <f>ROUND(BC54, 2)</f>
        <v>0</v>
      </c>
      <c r="X32" s="178"/>
      <c r="Y32" s="178"/>
      <c r="Z32" s="178"/>
      <c r="AA32" s="178"/>
      <c r="AB32" s="178"/>
      <c r="AC32" s="178"/>
      <c r="AD32" s="178"/>
      <c r="AE32" s="178"/>
      <c r="AK32" s="177">
        <v>0</v>
      </c>
      <c r="AL32" s="178"/>
      <c r="AM32" s="178"/>
      <c r="AN32" s="178"/>
      <c r="AO32" s="178"/>
      <c r="AR32" s="35"/>
      <c r="BE32" s="182"/>
    </row>
    <row r="33" spans="2:44" s="2" customFormat="1" ht="14.4" hidden="1" customHeight="1">
      <c r="B33" s="35"/>
      <c r="F33" s="26" t="s">
        <v>47</v>
      </c>
      <c r="L33" s="179">
        <v>0</v>
      </c>
      <c r="M33" s="178"/>
      <c r="N33" s="178"/>
      <c r="O33" s="178"/>
      <c r="P33" s="178"/>
      <c r="W33" s="177">
        <f>ROUND(BD54, 2)</f>
        <v>0</v>
      </c>
      <c r="X33" s="178"/>
      <c r="Y33" s="178"/>
      <c r="Z33" s="178"/>
      <c r="AA33" s="178"/>
      <c r="AB33" s="178"/>
      <c r="AC33" s="178"/>
      <c r="AD33" s="178"/>
      <c r="AE33" s="178"/>
      <c r="AK33" s="177">
        <v>0</v>
      </c>
      <c r="AL33" s="178"/>
      <c r="AM33" s="178"/>
      <c r="AN33" s="178"/>
      <c r="AO33" s="178"/>
      <c r="AR33" s="35"/>
    </row>
    <row r="34" spans="2:44" s="1" customFormat="1" ht="6.9" customHeight="1">
      <c r="B34" s="31"/>
      <c r="AR34" s="31"/>
    </row>
    <row r="35" spans="2:44" s="1" customFormat="1" ht="25.95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211" t="s">
        <v>50</v>
      </c>
      <c r="Y35" s="212"/>
      <c r="Z35" s="212"/>
      <c r="AA35" s="212"/>
      <c r="AB35" s="212"/>
      <c r="AC35" s="38"/>
      <c r="AD35" s="38"/>
      <c r="AE35" s="38"/>
      <c r="AF35" s="38"/>
      <c r="AG35" s="38"/>
      <c r="AH35" s="38"/>
      <c r="AI35" s="38"/>
      <c r="AJ35" s="38"/>
      <c r="AK35" s="213">
        <f>SUM(AK26:AK33)</f>
        <v>0</v>
      </c>
      <c r="AL35" s="212"/>
      <c r="AM35" s="212"/>
      <c r="AN35" s="212"/>
      <c r="AO35" s="214"/>
      <c r="AP35" s="36"/>
      <c r="AQ35" s="36"/>
      <c r="AR35" s="31"/>
    </row>
    <row r="36" spans="2:44" s="1" customFormat="1" ht="6.9" customHeight="1">
      <c r="B36" s="31"/>
      <c r="AR36" s="31"/>
    </row>
    <row r="37" spans="2:44" s="1" customFormat="1" ht="6.9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" customHeight="1">
      <c r="B42" s="31"/>
      <c r="C42" s="20" t="s">
        <v>51</v>
      </c>
      <c r="AR42" s="31"/>
    </row>
    <row r="43" spans="2:44" s="1" customFormat="1" ht="6.9" customHeight="1">
      <c r="B43" s="31"/>
      <c r="AR43" s="31"/>
    </row>
    <row r="44" spans="2:44" s="3" customFormat="1" ht="12" customHeight="1">
      <c r="B44" s="44"/>
      <c r="C44" s="26" t="s">
        <v>14</v>
      </c>
      <c r="L44" s="3" t="str">
        <f>K5</f>
        <v>05625</v>
      </c>
      <c r="AR44" s="44"/>
    </row>
    <row r="45" spans="2:44" s="4" customFormat="1" ht="36.9" customHeight="1">
      <c r="B45" s="45"/>
      <c r="C45" s="46" t="s">
        <v>17</v>
      </c>
      <c r="L45" s="202" t="str">
        <f>K6</f>
        <v>ZŠ Benešov, Dukelská 1818, Benešov u Prahy - sanace střešních plášťů A - H</v>
      </c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R45" s="45"/>
    </row>
    <row r="46" spans="2:44" s="1" customFormat="1" ht="6.9" customHeight="1">
      <c r="B46" s="31"/>
      <c r="AR46" s="31"/>
    </row>
    <row r="47" spans="2:44" s="1" customFormat="1" ht="12" customHeight="1">
      <c r="B47" s="31"/>
      <c r="C47" s="26" t="s">
        <v>21</v>
      </c>
      <c r="L47" s="47" t="str">
        <f>IF(K8="","",K8)</f>
        <v xml:space="preserve"> Benešov u Prahy</v>
      </c>
      <c r="AI47" s="26" t="s">
        <v>23</v>
      </c>
      <c r="AM47" s="204" t="str">
        <f>IF(AN8= "","",AN8)</f>
        <v>27. 7. 2025</v>
      </c>
      <c r="AN47" s="204"/>
      <c r="AR47" s="31"/>
    </row>
    <row r="48" spans="2:44" s="1" customFormat="1" ht="6.9" customHeight="1">
      <c r="B48" s="31"/>
      <c r="AR48" s="31"/>
    </row>
    <row r="49" spans="1:90" s="1" customFormat="1" ht="25.65" customHeight="1">
      <c r="B49" s="31"/>
      <c r="C49" s="26" t="s">
        <v>25</v>
      </c>
      <c r="L49" s="3" t="str">
        <f>IF(E11= "","",E11)</f>
        <v xml:space="preserve"> </v>
      </c>
      <c r="AI49" s="26" t="s">
        <v>31</v>
      </c>
      <c r="AM49" s="205" t="str">
        <f>IF(E17="","",E17)</f>
        <v>A.W.A.L. expertní a projektová kancelář</v>
      </c>
      <c r="AN49" s="206"/>
      <c r="AO49" s="206"/>
      <c r="AP49" s="206"/>
      <c r="AR49" s="31"/>
      <c r="AS49" s="207" t="s">
        <v>52</v>
      </c>
      <c r="AT49" s="208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0" s="1" customFormat="1" ht="15.15" customHeight="1">
      <c r="B50" s="31"/>
      <c r="C50" s="26" t="s">
        <v>29</v>
      </c>
      <c r="L50" s="3" t="str">
        <f>IF(E14= "Vyplň údaj","",E14)</f>
        <v/>
      </c>
      <c r="AI50" s="26" t="s">
        <v>34</v>
      </c>
      <c r="AM50" s="205" t="str">
        <f>IF(E20="","",E20)</f>
        <v>Hana Pejšová</v>
      </c>
      <c r="AN50" s="206"/>
      <c r="AO50" s="206"/>
      <c r="AP50" s="206"/>
      <c r="AR50" s="31"/>
      <c r="AS50" s="209"/>
      <c r="AT50" s="210"/>
      <c r="BD50" s="51"/>
    </row>
    <row r="51" spans="1:90" s="1" customFormat="1" ht="10.95" customHeight="1">
      <c r="B51" s="31"/>
      <c r="AR51" s="31"/>
      <c r="AS51" s="209"/>
      <c r="AT51" s="210"/>
      <c r="BD51" s="51"/>
    </row>
    <row r="52" spans="1:90" s="1" customFormat="1" ht="29.25" customHeight="1">
      <c r="B52" s="31"/>
      <c r="C52" s="198" t="s">
        <v>53</v>
      </c>
      <c r="D52" s="199"/>
      <c r="E52" s="199"/>
      <c r="F52" s="199"/>
      <c r="G52" s="199"/>
      <c r="H52" s="52"/>
      <c r="I52" s="200" t="s">
        <v>54</v>
      </c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201" t="s">
        <v>55</v>
      </c>
      <c r="AH52" s="199"/>
      <c r="AI52" s="199"/>
      <c r="AJ52" s="199"/>
      <c r="AK52" s="199"/>
      <c r="AL52" s="199"/>
      <c r="AM52" s="199"/>
      <c r="AN52" s="200" t="s">
        <v>56</v>
      </c>
      <c r="AO52" s="199"/>
      <c r="AP52" s="199"/>
      <c r="AQ52" s="53" t="s">
        <v>57</v>
      </c>
      <c r="AR52" s="31"/>
      <c r="AS52" s="54" t="s">
        <v>58</v>
      </c>
      <c r="AT52" s="55" t="s">
        <v>59</v>
      </c>
      <c r="AU52" s="55" t="s">
        <v>60</v>
      </c>
      <c r="AV52" s="55" t="s">
        <v>61</v>
      </c>
      <c r="AW52" s="55" t="s">
        <v>62</v>
      </c>
      <c r="AX52" s="55" t="s">
        <v>63</v>
      </c>
      <c r="AY52" s="55" t="s">
        <v>64</v>
      </c>
      <c r="AZ52" s="55" t="s">
        <v>65</v>
      </c>
      <c r="BA52" s="55" t="s">
        <v>66</v>
      </c>
      <c r="BB52" s="55" t="s">
        <v>67</v>
      </c>
      <c r="BC52" s="55" t="s">
        <v>68</v>
      </c>
      <c r="BD52" s="56" t="s">
        <v>69</v>
      </c>
    </row>
    <row r="53" spans="1:90" s="1" customFormat="1" ht="10.95" customHeight="1">
      <c r="B53" s="31"/>
      <c r="AR53" s="31"/>
      <c r="AS53" s="57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0" s="5" customFormat="1" ht="32.4" customHeight="1">
      <c r="B54" s="58"/>
      <c r="C54" s="59" t="s">
        <v>70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195">
        <f>ROUND(AG55,2)</f>
        <v>0</v>
      </c>
      <c r="AH54" s="195"/>
      <c r="AI54" s="195"/>
      <c r="AJ54" s="195"/>
      <c r="AK54" s="195"/>
      <c r="AL54" s="195"/>
      <c r="AM54" s="195"/>
      <c r="AN54" s="196">
        <f>SUM(AG54,AT54)</f>
        <v>0</v>
      </c>
      <c r="AO54" s="196"/>
      <c r="AP54" s="196"/>
      <c r="AQ54" s="62" t="s">
        <v>3</v>
      </c>
      <c r="AR54" s="58"/>
      <c r="AS54" s="63">
        <f>ROUND(AS55,2)</f>
        <v>0</v>
      </c>
      <c r="AT54" s="64">
        <f>ROUND(SUM(AV54:AW54),2)</f>
        <v>0</v>
      </c>
      <c r="AU54" s="65">
        <f>ROUND(AU55,5)</f>
        <v>0</v>
      </c>
      <c r="AV54" s="64">
        <f>ROUND(AZ54*L29,2)</f>
        <v>0</v>
      </c>
      <c r="AW54" s="64">
        <f>ROUND(BA54*L30,2)</f>
        <v>0</v>
      </c>
      <c r="AX54" s="64">
        <f>ROUND(BB54*L29,2)</f>
        <v>0</v>
      </c>
      <c r="AY54" s="64">
        <f>ROUND(BC54*L30,2)</f>
        <v>0</v>
      </c>
      <c r="AZ54" s="64">
        <f>ROUND(AZ55,2)</f>
        <v>0</v>
      </c>
      <c r="BA54" s="64">
        <f>ROUND(BA55,2)</f>
        <v>0</v>
      </c>
      <c r="BB54" s="64">
        <f>ROUND(BB55,2)</f>
        <v>0</v>
      </c>
      <c r="BC54" s="64">
        <f>ROUND(BC55,2)</f>
        <v>0</v>
      </c>
      <c r="BD54" s="66">
        <f>ROUND(BD55,2)</f>
        <v>0</v>
      </c>
      <c r="BS54" s="67" t="s">
        <v>71</v>
      </c>
      <c r="BT54" s="67" t="s">
        <v>72</v>
      </c>
      <c r="BV54" s="67" t="s">
        <v>73</v>
      </c>
      <c r="BW54" s="67" t="s">
        <v>5</v>
      </c>
      <c r="BX54" s="67" t="s">
        <v>74</v>
      </c>
      <c r="CL54" s="67" t="s">
        <v>3</v>
      </c>
    </row>
    <row r="55" spans="1:90" s="6" customFormat="1" ht="37.5" customHeight="1">
      <c r="A55" s="68" t="s">
        <v>75</v>
      </c>
      <c r="B55" s="69"/>
      <c r="C55" s="70"/>
      <c r="D55" s="194" t="s">
        <v>15</v>
      </c>
      <c r="E55" s="194"/>
      <c r="F55" s="194"/>
      <c r="G55" s="194"/>
      <c r="H55" s="194"/>
      <c r="I55" s="71"/>
      <c r="J55" s="194" t="s">
        <v>18</v>
      </c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2">
        <f>'05625 - ZŠ Benešov, Dukel...'!J28</f>
        <v>0</v>
      </c>
      <c r="AH55" s="193"/>
      <c r="AI55" s="193"/>
      <c r="AJ55" s="193"/>
      <c r="AK55" s="193"/>
      <c r="AL55" s="193"/>
      <c r="AM55" s="193"/>
      <c r="AN55" s="192">
        <f>SUM(AG55,AT55)</f>
        <v>0</v>
      </c>
      <c r="AO55" s="193"/>
      <c r="AP55" s="193"/>
      <c r="AQ55" s="72" t="s">
        <v>76</v>
      </c>
      <c r="AR55" s="69"/>
      <c r="AS55" s="73">
        <v>0</v>
      </c>
      <c r="AT55" s="74">
        <f>ROUND(SUM(AV55:AW55),2)</f>
        <v>0</v>
      </c>
      <c r="AU55" s="75">
        <f>'05625 - ZŠ Benešov, Dukel...'!P97</f>
        <v>0</v>
      </c>
      <c r="AV55" s="74">
        <f>'05625 - ZŠ Benešov, Dukel...'!J31</f>
        <v>0</v>
      </c>
      <c r="AW55" s="74">
        <f>'05625 - ZŠ Benešov, Dukel...'!J32</f>
        <v>0</v>
      </c>
      <c r="AX55" s="74">
        <f>'05625 - ZŠ Benešov, Dukel...'!J33</f>
        <v>0</v>
      </c>
      <c r="AY55" s="74">
        <f>'05625 - ZŠ Benešov, Dukel...'!J34</f>
        <v>0</v>
      </c>
      <c r="AZ55" s="74">
        <f>'05625 - ZŠ Benešov, Dukel...'!F31</f>
        <v>0</v>
      </c>
      <c r="BA55" s="74">
        <f>'05625 - ZŠ Benešov, Dukel...'!F32</f>
        <v>0</v>
      </c>
      <c r="BB55" s="74">
        <f>'05625 - ZŠ Benešov, Dukel...'!F33</f>
        <v>0</v>
      </c>
      <c r="BC55" s="74">
        <f>'05625 - ZŠ Benešov, Dukel...'!F34</f>
        <v>0</v>
      </c>
      <c r="BD55" s="76">
        <f>'05625 - ZŠ Benešov, Dukel...'!F35</f>
        <v>0</v>
      </c>
      <c r="BT55" s="77" t="s">
        <v>77</v>
      </c>
      <c r="BU55" s="77" t="s">
        <v>78</v>
      </c>
      <c r="BV55" s="77" t="s">
        <v>73</v>
      </c>
      <c r="BW55" s="77" t="s">
        <v>5</v>
      </c>
      <c r="BX55" s="77" t="s">
        <v>74</v>
      </c>
      <c r="CL55" s="77" t="s">
        <v>3</v>
      </c>
    </row>
    <row r="56" spans="1:90" s="1" customFormat="1" ht="30" customHeight="1">
      <c r="B56" s="31"/>
      <c r="AR56" s="31"/>
    </row>
    <row r="57" spans="1:90" s="1" customFormat="1" ht="6.9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1"/>
    </row>
  </sheetData>
  <mergeCells count="42"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AN55:AP55"/>
    <mergeCell ref="AG55:AM55"/>
    <mergeCell ref="D55:H55"/>
    <mergeCell ref="J55:AF55"/>
    <mergeCell ref="AG54:AM54"/>
    <mergeCell ref="AN54:AP54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</mergeCells>
  <hyperlinks>
    <hyperlink ref="A55" location="'05625 - ZŠ Benešov, Dukel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854"/>
  <sheetViews>
    <sheetView showGridLines="0" tabSelected="1" topLeftCell="A2" zoomScaleNormal="100" workbookViewId="0">
      <selection activeCell="J28" sqref="J28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7" t="s">
        <v>6</v>
      </c>
      <c r="M2" s="184"/>
      <c r="N2" s="184"/>
      <c r="O2" s="184"/>
      <c r="P2" s="184"/>
      <c r="Q2" s="184"/>
      <c r="R2" s="184"/>
      <c r="S2" s="184"/>
      <c r="T2" s="184"/>
      <c r="U2" s="184"/>
      <c r="V2" s="184"/>
      <c r="AT2" s="16" t="s">
        <v>5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" customHeight="1">
      <c r="B4" s="19"/>
      <c r="D4" s="20" t="s">
        <v>80</v>
      </c>
      <c r="L4" s="19"/>
      <c r="M4" s="78" t="s">
        <v>11</v>
      </c>
      <c r="AT4" s="16" t="s">
        <v>4</v>
      </c>
    </row>
    <row r="5" spans="2:46" ht="6.9" customHeight="1">
      <c r="B5" s="19"/>
      <c r="L5" s="19"/>
    </row>
    <row r="6" spans="2:46" s="1" customFormat="1" ht="12" customHeight="1">
      <c r="B6" s="31"/>
      <c r="D6" s="26" t="s">
        <v>17</v>
      </c>
      <c r="L6" s="31"/>
    </row>
    <row r="7" spans="2:46" s="1" customFormat="1" ht="16.5" customHeight="1">
      <c r="B7" s="31"/>
      <c r="E7" s="202" t="s">
        <v>18</v>
      </c>
      <c r="F7" s="217"/>
      <c r="G7" s="217"/>
      <c r="H7" s="217"/>
      <c r="L7" s="31"/>
    </row>
    <row r="8" spans="2:46" s="1" customFormat="1">
      <c r="B8" s="31"/>
      <c r="L8" s="31"/>
    </row>
    <row r="9" spans="2:46" s="1" customFormat="1" ht="12" customHeight="1">
      <c r="B9" s="31"/>
      <c r="D9" s="26" t="s">
        <v>19</v>
      </c>
      <c r="F9" s="24" t="s">
        <v>3</v>
      </c>
      <c r="I9" s="26" t="s">
        <v>20</v>
      </c>
      <c r="J9" s="24" t="s">
        <v>3</v>
      </c>
      <c r="L9" s="31"/>
    </row>
    <row r="10" spans="2:46" s="1" customFormat="1" ht="12" customHeight="1">
      <c r="B10" s="31"/>
      <c r="D10" s="26" t="s">
        <v>21</v>
      </c>
      <c r="F10" s="24" t="s">
        <v>22</v>
      </c>
      <c r="I10" s="26" t="s">
        <v>23</v>
      </c>
      <c r="J10" s="48" t="str">
        <f>'Rekapitulace stavby'!AN8</f>
        <v>27. 7. 2025</v>
      </c>
      <c r="L10" s="31"/>
    </row>
    <row r="11" spans="2:46" s="1" customFormat="1" ht="10.95" customHeight="1">
      <c r="B11" s="31"/>
      <c r="L11" s="31"/>
    </row>
    <row r="12" spans="2:46" s="1" customFormat="1" ht="12" customHeight="1">
      <c r="B12" s="31"/>
      <c r="D12" s="26" t="s">
        <v>25</v>
      </c>
      <c r="I12" s="26" t="s">
        <v>26</v>
      </c>
      <c r="J12" s="24" t="str">
        <f>IF('Rekapitulace stavby'!AN10="","",'Rekapitulace stavby'!AN10)</f>
        <v/>
      </c>
      <c r="L12" s="31"/>
    </row>
    <row r="13" spans="2:46" s="1" customFormat="1" ht="18" customHeight="1">
      <c r="B13" s="31"/>
      <c r="E13" s="24" t="str">
        <f>IF('Rekapitulace stavby'!E11="","",'Rekapitulace stavby'!E11)</f>
        <v xml:space="preserve"> </v>
      </c>
      <c r="I13" s="26" t="s">
        <v>28</v>
      </c>
      <c r="J13" s="24" t="str">
        <f>IF('Rekapitulace stavby'!AN11="","",'Rekapitulace stavby'!AN11)</f>
        <v/>
      </c>
      <c r="L13" s="31"/>
    </row>
    <row r="14" spans="2:46" s="1" customFormat="1" ht="6.9" customHeight="1">
      <c r="B14" s="31"/>
      <c r="L14" s="31"/>
    </row>
    <row r="15" spans="2:46" s="1" customFormat="1" ht="12" customHeight="1">
      <c r="B15" s="31"/>
      <c r="D15" s="26" t="s">
        <v>29</v>
      </c>
      <c r="I15" s="26" t="s">
        <v>26</v>
      </c>
      <c r="J15" s="27" t="str">
        <f>'Rekapitulace stavby'!AN13</f>
        <v>Vyplň údaj</v>
      </c>
      <c r="L15" s="31"/>
    </row>
    <row r="16" spans="2:46" s="1" customFormat="1" ht="18" customHeight="1">
      <c r="B16" s="31"/>
      <c r="E16" s="218" t="str">
        <f>'Rekapitulace stavby'!E14</f>
        <v>Vyplň údaj</v>
      </c>
      <c r="F16" s="183"/>
      <c r="G16" s="183"/>
      <c r="H16" s="183"/>
      <c r="I16" s="26" t="s">
        <v>28</v>
      </c>
      <c r="J16" s="27" t="str">
        <f>'Rekapitulace stavby'!AN14</f>
        <v>Vyplň údaj</v>
      </c>
      <c r="L16" s="31"/>
    </row>
    <row r="17" spans="2:12" s="1" customFormat="1" ht="6.9" customHeight="1">
      <c r="B17" s="31"/>
      <c r="L17" s="31"/>
    </row>
    <row r="18" spans="2:12" s="1" customFormat="1" ht="12" customHeight="1">
      <c r="B18" s="31"/>
      <c r="D18" s="26" t="s">
        <v>31</v>
      </c>
      <c r="I18" s="26" t="s">
        <v>26</v>
      </c>
      <c r="J18" s="24" t="s">
        <v>3</v>
      </c>
      <c r="L18" s="31"/>
    </row>
    <row r="19" spans="2:12" s="1" customFormat="1" ht="18" customHeight="1">
      <c r="B19" s="31"/>
      <c r="E19" s="24" t="s">
        <v>32</v>
      </c>
      <c r="I19" s="26" t="s">
        <v>28</v>
      </c>
      <c r="J19" s="24" t="s">
        <v>3</v>
      </c>
      <c r="L19" s="31"/>
    </row>
    <row r="20" spans="2:12" s="1" customFormat="1" ht="6.9" customHeight="1">
      <c r="B20" s="31"/>
      <c r="L20" s="31"/>
    </row>
    <row r="21" spans="2:12" s="1" customFormat="1" ht="12" customHeight="1">
      <c r="B21" s="31"/>
      <c r="D21" s="26" t="s">
        <v>34</v>
      </c>
      <c r="I21" s="26" t="s">
        <v>26</v>
      </c>
      <c r="J21" s="24" t="s">
        <v>3</v>
      </c>
      <c r="L21" s="31"/>
    </row>
    <row r="22" spans="2:12" s="1" customFormat="1" ht="18" customHeight="1">
      <c r="B22" s="31"/>
      <c r="E22" s="24" t="s">
        <v>35</v>
      </c>
      <c r="I22" s="26" t="s">
        <v>28</v>
      </c>
      <c r="J22" s="24" t="s">
        <v>3</v>
      </c>
      <c r="L22" s="31"/>
    </row>
    <row r="23" spans="2:12" s="1" customFormat="1" ht="6.9" customHeight="1">
      <c r="B23" s="31"/>
      <c r="L23" s="31"/>
    </row>
    <row r="24" spans="2:12" s="1" customFormat="1" ht="12" customHeight="1">
      <c r="B24" s="31"/>
      <c r="D24" s="26" t="s">
        <v>36</v>
      </c>
      <c r="L24" s="31"/>
    </row>
    <row r="25" spans="2:12" s="7" customFormat="1" ht="47.25" customHeight="1">
      <c r="B25" s="79"/>
      <c r="E25" s="188" t="s">
        <v>37</v>
      </c>
      <c r="F25" s="188"/>
      <c r="G25" s="188"/>
      <c r="H25" s="188"/>
      <c r="L25" s="79"/>
    </row>
    <row r="26" spans="2:12" s="1" customFormat="1" ht="6.9" customHeight="1">
      <c r="B26" s="31"/>
      <c r="L26" s="31"/>
    </row>
    <row r="27" spans="2:12" s="1" customFormat="1" ht="6.9" customHeight="1">
      <c r="B27" s="31"/>
      <c r="D27" s="49"/>
      <c r="E27" s="49"/>
      <c r="F27" s="49"/>
      <c r="G27" s="49"/>
      <c r="H27" s="49"/>
      <c r="I27" s="49"/>
      <c r="J27" s="49"/>
      <c r="K27" s="49"/>
      <c r="L27" s="31"/>
    </row>
    <row r="28" spans="2:12" s="1" customFormat="1" ht="25.35" customHeight="1">
      <c r="B28" s="31"/>
      <c r="D28" s="80" t="s">
        <v>38</v>
      </c>
      <c r="J28" s="61">
        <f>ROUND(J97, 2)</f>
        <v>0</v>
      </c>
      <c r="L28" s="31"/>
    </row>
    <row r="29" spans="2:12" s="1" customFormat="1" ht="6.9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14.4" customHeight="1">
      <c r="B30" s="31"/>
      <c r="F30" s="34" t="s">
        <v>40</v>
      </c>
      <c r="I30" s="34" t="s">
        <v>39</v>
      </c>
      <c r="J30" s="34" t="s">
        <v>41</v>
      </c>
      <c r="L30" s="31"/>
    </row>
    <row r="31" spans="2:12" s="1" customFormat="1" ht="14.4" customHeight="1">
      <c r="B31" s="31"/>
      <c r="D31" s="81" t="s">
        <v>42</v>
      </c>
      <c r="E31" s="26" t="s">
        <v>43</v>
      </c>
      <c r="F31" s="82">
        <f>ROUND((SUM(BE97:BE842)),  2)</f>
        <v>0</v>
      </c>
      <c r="I31" s="83">
        <v>0.21</v>
      </c>
      <c r="J31" s="82">
        <f>ROUND(((SUM(BE97:BE842))*I31),  2)</f>
        <v>0</v>
      </c>
      <c r="L31" s="31"/>
    </row>
    <row r="32" spans="2:12" s="1" customFormat="1" ht="14.4" customHeight="1">
      <c r="B32" s="31"/>
      <c r="E32" s="26" t="s">
        <v>44</v>
      </c>
      <c r="F32" s="82">
        <f>ROUND((SUM(BF97:BF842)),  2)</f>
        <v>0</v>
      </c>
      <c r="I32" s="83">
        <v>0.12</v>
      </c>
      <c r="J32" s="82">
        <f>ROUND(((SUM(BF97:BF842))*I32),  2)</f>
        <v>0</v>
      </c>
      <c r="L32" s="31"/>
    </row>
    <row r="33" spans="2:12" s="1" customFormat="1" ht="14.4" hidden="1" customHeight="1">
      <c r="B33" s="31"/>
      <c r="E33" s="26" t="s">
        <v>45</v>
      </c>
      <c r="F33" s="82">
        <f>ROUND((SUM(BG97:BG842)),  2)</f>
        <v>0</v>
      </c>
      <c r="I33" s="83">
        <v>0.21</v>
      </c>
      <c r="J33" s="82">
        <f>0</f>
        <v>0</v>
      </c>
      <c r="L33" s="31"/>
    </row>
    <row r="34" spans="2:12" s="1" customFormat="1" ht="14.4" hidden="1" customHeight="1">
      <c r="B34" s="31"/>
      <c r="E34" s="26" t="s">
        <v>46</v>
      </c>
      <c r="F34" s="82">
        <f>ROUND((SUM(BH97:BH842)),  2)</f>
        <v>0</v>
      </c>
      <c r="I34" s="83">
        <v>0.12</v>
      </c>
      <c r="J34" s="82">
        <f>0</f>
        <v>0</v>
      </c>
      <c r="L34" s="31"/>
    </row>
    <row r="35" spans="2:12" s="1" customFormat="1" ht="14.4" hidden="1" customHeight="1">
      <c r="B35" s="31"/>
      <c r="E35" s="26" t="s">
        <v>47</v>
      </c>
      <c r="F35" s="82">
        <f>ROUND((SUM(BI97:BI842)),  2)</f>
        <v>0</v>
      </c>
      <c r="I35" s="83">
        <v>0</v>
      </c>
      <c r="J35" s="82">
        <f>0</f>
        <v>0</v>
      </c>
      <c r="L35" s="31"/>
    </row>
    <row r="36" spans="2:12" s="1" customFormat="1" ht="6.9" customHeight="1">
      <c r="B36" s="31"/>
      <c r="L36" s="31"/>
    </row>
    <row r="37" spans="2:12" s="1" customFormat="1" ht="25.35" customHeight="1">
      <c r="B37" s="31"/>
      <c r="C37" s="84"/>
      <c r="D37" s="85" t="s">
        <v>48</v>
      </c>
      <c r="E37" s="52"/>
      <c r="F37" s="52"/>
      <c r="G37" s="86" t="s">
        <v>49</v>
      </c>
      <c r="H37" s="87" t="s">
        <v>50</v>
      </c>
      <c r="I37" s="52"/>
      <c r="J37" s="88">
        <f>SUM(J28:J35)</f>
        <v>0</v>
      </c>
      <c r="K37" s="89"/>
      <c r="L37" s="31"/>
    </row>
    <row r="38" spans="2:12" s="1" customFormat="1" ht="14.4" customHeight="1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31"/>
    </row>
    <row r="42" spans="2:12" s="1" customFormat="1" ht="6.9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1"/>
    </row>
    <row r="43" spans="2:12" s="1" customFormat="1" ht="24.9" customHeight="1">
      <c r="B43" s="31"/>
      <c r="C43" s="20" t="s">
        <v>81</v>
      </c>
      <c r="L43" s="31"/>
    </row>
    <row r="44" spans="2:12" s="1" customFormat="1" ht="6.9" customHeight="1">
      <c r="B44" s="31"/>
      <c r="L44" s="31"/>
    </row>
    <row r="45" spans="2:12" s="1" customFormat="1" ht="12" customHeight="1">
      <c r="B45" s="31"/>
      <c r="C45" s="26" t="s">
        <v>17</v>
      </c>
      <c r="L45" s="31"/>
    </row>
    <row r="46" spans="2:12" s="1" customFormat="1" ht="16.5" customHeight="1">
      <c r="B46" s="31"/>
      <c r="E46" s="202" t="str">
        <f>E7</f>
        <v>ZŠ Benešov, Dukelská 1818, Benešov u Prahy - sanace střešních plášťů A - H</v>
      </c>
      <c r="F46" s="217"/>
      <c r="G46" s="217"/>
      <c r="H46" s="217"/>
      <c r="L46" s="31"/>
    </row>
    <row r="47" spans="2:12" s="1" customFormat="1" ht="6.9" customHeight="1">
      <c r="B47" s="31"/>
      <c r="L47" s="31"/>
    </row>
    <row r="48" spans="2:12" s="1" customFormat="1" ht="12" customHeight="1">
      <c r="B48" s="31"/>
      <c r="C48" s="26" t="s">
        <v>21</v>
      </c>
      <c r="F48" s="24" t="str">
        <f>F10</f>
        <v xml:space="preserve"> Benešov u Prahy</v>
      </c>
      <c r="I48" s="26" t="s">
        <v>23</v>
      </c>
      <c r="J48" s="48" t="str">
        <f>IF(J10="","",J10)</f>
        <v>27. 7. 2025</v>
      </c>
      <c r="L48" s="31"/>
    </row>
    <row r="49" spans="2:47" s="1" customFormat="1" ht="6.9" customHeight="1">
      <c r="B49" s="31"/>
      <c r="L49" s="31"/>
    </row>
    <row r="50" spans="2:47" s="1" customFormat="1" ht="25.65" customHeight="1">
      <c r="B50" s="31"/>
      <c r="C50" s="26" t="s">
        <v>25</v>
      </c>
      <c r="F50" s="24" t="str">
        <f>E13</f>
        <v xml:space="preserve"> </v>
      </c>
      <c r="I50" s="26" t="s">
        <v>31</v>
      </c>
      <c r="J50" s="29" t="str">
        <f>E19</f>
        <v>A.W.A.L. expertní a projektová kancelář</v>
      </c>
      <c r="L50" s="31"/>
    </row>
    <row r="51" spans="2:47" s="1" customFormat="1" ht="15.15" customHeight="1">
      <c r="B51" s="31"/>
      <c r="C51" s="26" t="s">
        <v>29</v>
      </c>
      <c r="F51" s="24" t="str">
        <f>IF(E16="","",E16)</f>
        <v>Vyplň údaj</v>
      </c>
      <c r="I51" s="26" t="s">
        <v>34</v>
      </c>
      <c r="J51" s="29" t="str">
        <f>E22</f>
        <v>Hana Pejšová</v>
      </c>
      <c r="L51" s="31"/>
    </row>
    <row r="52" spans="2:47" s="1" customFormat="1" ht="10.35" customHeight="1">
      <c r="B52" s="31"/>
      <c r="L52" s="31"/>
    </row>
    <row r="53" spans="2:47" s="1" customFormat="1" ht="29.25" customHeight="1">
      <c r="B53" s="31"/>
      <c r="C53" s="90" t="s">
        <v>82</v>
      </c>
      <c r="D53" s="84"/>
      <c r="E53" s="84"/>
      <c r="F53" s="84"/>
      <c r="G53" s="84"/>
      <c r="H53" s="84"/>
      <c r="I53" s="84"/>
      <c r="J53" s="91" t="s">
        <v>83</v>
      </c>
      <c r="K53" s="84"/>
      <c r="L53" s="31"/>
    </row>
    <row r="54" spans="2:47" s="1" customFormat="1" ht="10.35" customHeight="1">
      <c r="B54" s="31"/>
      <c r="L54" s="31"/>
    </row>
    <row r="55" spans="2:47" s="1" customFormat="1" ht="22.95" customHeight="1">
      <c r="B55" s="31"/>
      <c r="C55" s="92" t="s">
        <v>70</v>
      </c>
      <c r="J55" s="61">
        <f>J97</f>
        <v>0</v>
      </c>
      <c r="L55" s="31"/>
      <c r="AU55" s="16" t="s">
        <v>84</v>
      </c>
    </row>
    <row r="56" spans="2:47" s="8" customFormat="1" ht="24.9" customHeight="1">
      <c r="B56" s="93"/>
      <c r="D56" s="94" t="s">
        <v>85</v>
      </c>
      <c r="E56" s="95"/>
      <c r="F56" s="95"/>
      <c r="G56" s="95"/>
      <c r="H56" s="95"/>
      <c r="I56" s="95"/>
      <c r="J56" s="96">
        <f>J98</f>
        <v>0</v>
      </c>
      <c r="L56" s="93"/>
    </row>
    <row r="57" spans="2:47" s="9" customFormat="1" ht="19.95" customHeight="1">
      <c r="B57" s="97"/>
      <c r="D57" s="98" t="s">
        <v>86</v>
      </c>
      <c r="E57" s="99"/>
      <c r="F57" s="99"/>
      <c r="G57" s="99"/>
      <c r="H57" s="99"/>
      <c r="I57" s="99"/>
      <c r="J57" s="100">
        <f>J99</f>
        <v>0</v>
      </c>
      <c r="L57" s="97"/>
    </row>
    <row r="58" spans="2:47" s="9" customFormat="1" ht="19.95" customHeight="1">
      <c r="B58" s="97"/>
      <c r="D58" s="98" t="s">
        <v>87</v>
      </c>
      <c r="E58" s="99"/>
      <c r="F58" s="99"/>
      <c r="G58" s="99"/>
      <c r="H58" s="99"/>
      <c r="I58" s="99"/>
      <c r="J58" s="100">
        <f>J140</f>
        <v>0</v>
      </c>
      <c r="L58" s="97"/>
    </row>
    <row r="59" spans="2:47" s="9" customFormat="1" ht="19.95" customHeight="1">
      <c r="B59" s="97"/>
      <c r="D59" s="98" t="s">
        <v>88</v>
      </c>
      <c r="E59" s="99"/>
      <c r="F59" s="99"/>
      <c r="G59" s="99"/>
      <c r="H59" s="99"/>
      <c r="I59" s="99"/>
      <c r="J59" s="100">
        <f>J154</f>
        <v>0</v>
      </c>
      <c r="L59" s="97"/>
    </row>
    <row r="60" spans="2:47" s="8" customFormat="1" ht="24.9" customHeight="1">
      <c r="B60" s="93"/>
      <c r="D60" s="94" t="s">
        <v>89</v>
      </c>
      <c r="E60" s="95"/>
      <c r="F60" s="95"/>
      <c r="G60" s="95"/>
      <c r="H60" s="95"/>
      <c r="I60" s="95"/>
      <c r="J60" s="96">
        <f>J157</f>
        <v>0</v>
      </c>
      <c r="L60" s="93"/>
    </row>
    <row r="61" spans="2:47" s="9" customFormat="1" ht="19.95" customHeight="1">
      <c r="B61" s="97"/>
      <c r="D61" s="98" t="s">
        <v>90</v>
      </c>
      <c r="E61" s="99"/>
      <c r="F61" s="99"/>
      <c r="G61" s="99"/>
      <c r="H61" s="99"/>
      <c r="I61" s="99"/>
      <c r="J61" s="100">
        <f>J158</f>
        <v>0</v>
      </c>
      <c r="L61" s="97"/>
    </row>
    <row r="62" spans="2:47" s="9" customFormat="1" ht="19.95" customHeight="1">
      <c r="B62" s="97"/>
      <c r="D62" s="98" t="s">
        <v>91</v>
      </c>
      <c r="E62" s="99"/>
      <c r="F62" s="99"/>
      <c r="G62" s="99"/>
      <c r="H62" s="99"/>
      <c r="I62" s="99"/>
      <c r="J62" s="100">
        <f>J162</f>
        <v>0</v>
      </c>
      <c r="L62" s="97"/>
    </row>
    <row r="63" spans="2:47" s="9" customFormat="1" ht="19.95" customHeight="1">
      <c r="B63" s="97"/>
      <c r="D63" s="98" t="s">
        <v>92</v>
      </c>
      <c r="E63" s="99"/>
      <c r="F63" s="99"/>
      <c r="G63" s="99"/>
      <c r="H63" s="99"/>
      <c r="I63" s="99"/>
      <c r="J63" s="100">
        <f>J509</f>
        <v>0</v>
      </c>
      <c r="L63" s="97"/>
    </row>
    <row r="64" spans="2:47" s="9" customFormat="1" ht="19.95" customHeight="1">
      <c r="B64" s="97"/>
      <c r="D64" s="98" t="s">
        <v>93</v>
      </c>
      <c r="E64" s="99"/>
      <c r="F64" s="99"/>
      <c r="G64" s="99"/>
      <c r="H64" s="99"/>
      <c r="I64" s="99"/>
      <c r="J64" s="100">
        <f>J630</f>
        <v>0</v>
      </c>
      <c r="L64" s="97"/>
    </row>
    <row r="65" spans="2:12" s="9" customFormat="1" ht="19.95" customHeight="1">
      <c r="B65" s="97"/>
      <c r="D65" s="98" t="s">
        <v>94</v>
      </c>
      <c r="E65" s="99"/>
      <c r="F65" s="99"/>
      <c r="G65" s="99"/>
      <c r="H65" s="99"/>
      <c r="I65" s="99"/>
      <c r="J65" s="100">
        <f>J640</f>
        <v>0</v>
      </c>
      <c r="L65" s="97"/>
    </row>
    <row r="66" spans="2:12" s="9" customFormat="1" ht="19.95" customHeight="1">
      <c r="B66" s="97"/>
      <c r="D66" s="98" t="s">
        <v>95</v>
      </c>
      <c r="E66" s="99"/>
      <c r="F66" s="99"/>
      <c r="G66" s="99"/>
      <c r="H66" s="99"/>
      <c r="I66" s="99"/>
      <c r="J66" s="100">
        <f>J644</f>
        <v>0</v>
      </c>
      <c r="L66" s="97"/>
    </row>
    <row r="67" spans="2:12" s="9" customFormat="1" ht="19.95" customHeight="1">
      <c r="B67" s="97"/>
      <c r="D67" s="98" t="s">
        <v>96</v>
      </c>
      <c r="E67" s="99"/>
      <c r="F67" s="99"/>
      <c r="G67" s="99"/>
      <c r="H67" s="99"/>
      <c r="I67" s="99"/>
      <c r="J67" s="100">
        <f>J662</f>
        <v>0</v>
      </c>
      <c r="L67" s="97"/>
    </row>
    <row r="68" spans="2:12" s="9" customFormat="1" ht="19.95" customHeight="1">
      <c r="B68" s="97"/>
      <c r="D68" s="98" t="s">
        <v>97</v>
      </c>
      <c r="E68" s="99"/>
      <c r="F68" s="99"/>
      <c r="G68" s="99"/>
      <c r="H68" s="99"/>
      <c r="I68" s="99"/>
      <c r="J68" s="100">
        <f>J713</f>
        <v>0</v>
      </c>
      <c r="L68" s="97"/>
    </row>
    <row r="69" spans="2:12" s="9" customFormat="1" ht="19.95" customHeight="1">
      <c r="B69" s="97"/>
      <c r="D69" s="98" t="s">
        <v>98</v>
      </c>
      <c r="E69" s="99"/>
      <c r="F69" s="99"/>
      <c r="G69" s="99"/>
      <c r="H69" s="99"/>
      <c r="I69" s="99"/>
      <c r="J69" s="100">
        <f>J779</f>
        <v>0</v>
      </c>
      <c r="L69" s="97"/>
    </row>
    <row r="70" spans="2:12" s="9" customFormat="1" ht="19.95" customHeight="1">
      <c r="B70" s="97"/>
      <c r="D70" s="98" t="s">
        <v>99</v>
      </c>
      <c r="E70" s="99"/>
      <c r="F70" s="99"/>
      <c r="G70" s="99"/>
      <c r="H70" s="99"/>
      <c r="I70" s="99"/>
      <c r="J70" s="100">
        <f>J789</f>
        <v>0</v>
      </c>
      <c r="L70" s="97"/>
    </row>
    <row r="71" spans="2:12" s="9" customFormat="1" ht="19.95" customHeight="1">
      <c r="B71" s="97"/>
      <c r="D71" s="98" t="s">
        <v>100</v>
      </c>
      <c r="E71" s="99"/>
      <c r="F71" s="99"/>
      <c r="G71" s="99"/>
      <c r="H71" s="99"/>
      <c r="I71" s="99"/>
      <c r="J71" s="100">
        <f>J792</f>
        <v>0</v>
      </c>
      <c r="L71" s="97"/>
    </row>
    <row r="72" spans="2:12" s="9" customFormat="1" ht="19.95" customHeight="1">
      <c r="B72" s="97"/>
      <c r="D72" s="98" t="s">
        <v>101</v>
      </c>
      <c r="E72" s="99"/>
      <c r="F72" s="99"/>
      <c r="G72" s="99"/>
      <c r="H72" s="99"/>
      <c r="I72" s="99"/>
      <c r="J72" s="100">
        <f>J799</f>
        <v>0</v>
      </c>
      <c r="L72" s="97"/>
    </row>
    <row r="73" spans="2:12" s="8" customFormat="1" ht="24.9" customHeight="1">
      <c r="B73" s="93"/>
      <c r="D73" s="94" t="s">
        <v>102</v>
      </c>
      <c r="E73" s="95"/>
      <c r="F73" s="95"/>
      <c r="G73" s="95"/>
      <c r="H73" s="95"/>
      <c r="I73" s="95"/>
      <c r="J73" s="96">
        <f>J819</f>
        <v>0</v>
      </c>
      <c r="L73" s="93"/>
    </row>
    <row r="74" spans="2:12" s="8" customFormat="1" ht="24.9" customHeight="1">
      <c r="B74" s="93"/>
      <c r="D74" s="94" t="s">
        <v>103</v>
      </c>
      <c r="E74" s="95"/>
      <c r="F74" s="95"/>
      <c r="G74" s="95"/>
      <c r="H74" s="95"/>
      <c r="I74" s="95"/>
      <c r="J74" s="96">
        <f>J827</f>
        <v>0</v>
      </c>
      <c r="L74" s="93"/>
    </row>
    <row r="75" spans="2:12" s="9" customFormat="1" ht="19.95" customHeight="1">
      <c r="B75" s="97"/>
      <c r="D75" s="98" t="s">
        <v>104</v>
      </c>
      <c r="E75" s="99"/>
      <c r="F75" s="99"/>
      <c r="G75" s="99"/>
      <c r="H75" s="99"/>
      <c r="I75" s="99"/>
      <c r="J75" s="100">
        <f>J828</f>
        <v>0</v>
      </c>
      <c r="L75" s="97"/>
    </row>
    <row r="76" spans="2:12" s="9" customFormat="1" ht="19.95" customHeight="1">
      <c r="B76" s="97"/>
      <c r="D76" s="98" t="s">
        <v>105</v>
      </c>
      <c r="E76" s="99"/>
      <c r="F76" s="99"/>
      <c r="G76" s="99"/>
      <c r="H76" s="99"/>
      <c r="I76" s="99"/>
      <c r="J76" s="100">
        <f>J831</f>
        <v>0</v>
      </c>
      <c r="L76" s="97"/>
    </row>
    <row r="77" spans="2:12" s="9" customFormat="1" ht="19.95" customHeight="1">
      <c r="B77" s="97"/>
      <c r="D77" s="98" t="s">
        <v>106</v>
      </c>
      <c r="E77" s="99"/>
      <c r="F77" s="99"/>
      <c r="G77" s="99"/>
      <c r="H77" s="99"/>
      <c r="I77" s="99"/>
      <c r="J77" s="100">
        <f>J834</f>
        <v>0</v>
      </c>
      <c r="L77" s="97"/>
    </row>
    <row r="78" spans="2:12" s="9" customFormat="1" ht="19.95" customHeight="1">
      <c r="B78" s="97"/>
      <c r="D78" s="98" t="s">
        <v>107</v>
      </c>
      <c r="E78" s="99"/>
      <c r="F78" s="99"/>
      <c r="G78" s="99"/>
      <c r="H78" s="99"/>
      <c r="I78" s="99"/>
      <c r="J78" s="100">
        <f>J837</f>
        <v>0</v>
      </c>
      <c r="L78" s="97"/>
    </row>
    <row r="79" spans="2:12" s="9" customFormat="1" ht="19.95" customHeight="1">
      <c r="B79" s="97"/>
      <c r="D79" s="98" t="s">
        <v>108</v>
      </c>
      <c r="E79" s="99"/>
      <c r="F79" s="99"/>
      <c r="G79" s="99"/>
      <c r="H79" s="99"/>
      <c r="I79" s="99"/>
      <c r="J79" s="100">
        <f>J840</f>
        <v>0</v>
      </c>
      <c r="L79" s="97"/>
    </row>
    <row r="80" spans="2:12" s="1" customFormat="1" ht="21.75" customHeight="1">
      <c r="B80" s="31"/>
      <c r="L80" s="31"/>
    </row>
    <row r="81" spans="2:20" s="1" customFormat="1" ht="6.9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31"/>
    </row>
    <row r="85" spans="2:20" s="1" customFormat="1" ht="6.9" customHeight="1"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31"/>
    </row>
    <row r="86" spans="2:20" s="1" customFormat="1" ht="24.9" customHeight="1">
      <c r="B86" s="31"/>
      <c r="C86" s="20" t="s">
        <v>109</v>
      </c>
      <c r="L86" s="31"/>
    </row>
    <row r="87" spans="2:20" s="1" customFormat="1" ht="6.9" customHeight="1">
      <c r="B87" s="31"/>
      <c r="L87" s="31"/>
    </row>
    <row r="88" spans="2:20" s="1" customFormat="1" ht="12" customHeight="1">
      <c r="B88" s="31"/>
      <c r="C88" s="26" t="s">
        <v>17</v>
      </c>
      <c r="L88" s="31"/>
    </row>
    <row r="89" spans="2:20" s="1" customFormat="1" ht="16.5" customHeight="1">
      <c r="B89" s="31"/>
      <c r="E89" s="202" t="str">
        <f>E7</f>
        <v>ZŠ Benešov, Dukelská 1818, Benešov u Prahy - sanace střešních plášťů A - H</v>
      </c>
      <c r="F89" s="217"/>
      <c r="G89" s="217"/>
      <c r="H89" s="217"/>
      <c r="L89" s="31"/>
    </row>
    <row r="90" spans="2:20" s="1" customFormat="1" ht="6.9" customHeight="1">
      <c r="B90" s="31"/>
      <c r="L90" s="31"/>
    </row>
    <row r="91" spans="2:20" s="1" customFormat="1" ht="12" customHeight="1">
      <c r="B91" s="31"/>
      <c r="C91" s="26" t="s">
        <v>21</v>
      </c>
      <c r="F91" s="24" t="str">
        <f>F10</f>
        <v xml:space="preserve"> Benešov u Prahy</v>
      </c>
      <c r="I91" s="26" t="s">
        <v>23</v>
      </c>
      <c r="J91" s="48" t="str">
        <f>IF(J10="","",J10)</f>
        <v>27. 7. 2025</v>
      </c>
      <c r="L91" s="31"/>
    </row>
    <row r="92" spans="2:20" s="1" customFormat="1" ht="6.9" customHeight="1">
      <c r="B92" s="31"/>
      <c r="L92" s="31"/>
    </row>
    <row r="93" spans="2:20" s="1" customFormat="1" ht="25.65" customHeight="1">
      <c r="B93" s="31"/>
      <c r="C93" s="26" t="s">
        <v>25</v>
      </c>
      <c r="F93" s="24" t="str">
        <f>E13</f>
        <v xml:space="preserve"> </v>
      </c>
      <c r="I93" s="26" t="s">
        <v>31</v>
      </c>
      <c r="J93" s="29" t="str">
        <f>E19</f>
        <v>A.W.A.L. expertní a projektová kancelář</v>
      </c>
      <c r="L93" s="31"/>
    </row>
    <row r="94" spans="2:20" s="1" customFormat="1" ht="15.15" customHeight="1">
      <c r="B94" s="31"/>
      <c r="C94" s="26" t="s">
        <v>29</v>
      </c>
      <c r="F94" s="24" t="str">
        <f>IF(E16="","",E16)</f>
        <v>Vyplň údaj</v>
      </c>
      <c r="I94" s="26" t="s">
        <v>34</v>
      </c>
      <c r="J94" s="29" t="str">
        <f>E22</f>
        <v>Hana Pejšová</v>
      </c>
      <c r="L94" s="31"/>
    </row>
    <row r="95" spans="2:20" s="1" customFormat="1" ht="10.35" customHeight="1">
      <c r="B95" s="31"/>
      <c r="L95" s="31"/>
    </row>
    <row r="96" spans="2:20" s="10" customFormat="1" ht="29.25" customHeight="1">
      <c r="B96" s="101"/>
      <c r="C96" s="102" t="s">
        <v>110</v>
      </c>
      <c r="D96" s="103" t="s">
        <v>57</v>
      </c>
      <c r="E96" s="103" t="s">
        <v>53</v>
      </c>
      <c r="F96" s="103" t="s">
        <v>54</v>
      </c>
      <c r="G96" s="103" t="s">
        <v>111</v>
      </c>
      <c r="H96" s="103" t="s">
        <v>112</v>
      </c>
      <c r="I96" s="103" t="s">
        <v>113</v>
      </c>
      <c r="J96" s="103" t="s">
        <v>83</v>
      </c>
      <c r="K96" s="104" t="s">
        <v>114</v>
      </c>
      <c r="L96" s="101"/>
      <c r="M96" s="54" t="s">
        <v>3</v>
      </c>
      <c r="N96" s="55" t="s">
        <v>42</v>
      </c>
      <c r="O96" s="55" t="s">
        <v>115</v>
      </c>
      <c r="P96" s="55" t="s">
        <v>116</v>
      </c>
      <c r="Q96" s="55" t="s">
        <v>117</v>
      </c>
      <c r="R96" s="55" t="s">
        <v>118</v>
      </c>
      <c r="S96" s="55" t="s">
        <v>119</v>
      </c>
      <c r="T96" s="56" t="s">
        <v>120</v>
      </c>
    </row>
    <row r="97" spans="2:65" s="1" customFormat="1" ht="22.95" customHeight="1">
      <c r="B97" s="31"/>
      <c r="C97" s="59" t="s">
        <v>121</v>
      </c>
      <c r="J97" s="105">
        <f>BK97</f>
        <v>0</v>
      </c>
      <c r="L97" s="31"/>
      <c r="M97" s="57"/>
      <c r="N97" s="49"/>
      <c r="O97" s="49"/>
      <c r="P97" s="106">
        <f>P98+P157+P819+P827</f>
        <v>0</v>
      </c>
      <c r="Q97" s="49"/>
      <c r="R97" s="106">
        <f>R98+R157+R819+R827</f>
        <v>55.706134269999993</v>
      </c>
      <c r="S97" s="49"/>
      <c r="T97" s="107">
        <f>T98+T157+T819+T827</f>
        <v>27.872975699999994</v>
      </c>
      <c r="AT97" s="16" t="s">
        <v>71</v>
      </c>
      <c r="AU97" s="16" t="s">
        <v>84</v>
      </c>
      <c r="BK97" s="108">
        <f>BK98+BK157+BK819+BK827</f>
        <v>0</v>
      </c>
    </row>
    <row r="98" spans="2:65" s="11" customFormat="1" ht="25.95" customHeight="1">
      <c r="B98" s="109"/>
      <c r="D98" s="110" t="s">
        <v>71</v>
      </c>
      <c r="E98" s="111" t="s">
        <v>122</v>
      </c>
      <c r="F98" s="111" t="s">
        <v>123</v>
      </c>
      <c r="I98" s="112"/>
      <c r="J98" s="113">
        <f>BK98</f>
        <v>0</v>
      </c>
      <c r="L98" s="109"/>
      <c r="M98" s="114"/>
      <c r="P98" s="115">
        <f>P99+P140+P154</f>
        <v>0</v>
      </c>
      <c r="R98" s="115">
        <f>R99+R140+R154</f>
        <v>2.92670962</v>
      </c>
      <c r="T98" s="116">
        <f>T99+T140+T154</f>
        <v>7.1832800000000002E-2</v>
      </c>
      <c r="AR98" s="110" t="s">
        <v>77</v>
      </c>
      <c r="AT98" s="117" t="s">
        <v>71</v>
      </c>
      <c r="AU98" s="117" t="s">
        <v>72</v>
      </c>
      <c r="AY98" s="110" t="s">
        <v>124</v>
      </c>
      <c r="BK98" s="118">
        <f>BK99+BK140+BK154</f>
        <v>0</v>
      </c>
    </row>
    <row r="99" spans="2:65" s="11" customFormat="1" ht="22.95" customHeight="1">
      <c r="B99" s="109"/>
      <c r="D99" s="110" t="s">
        <v>71</v>
      </c>
      <c r="E99" s="119" t="s">
        <v>125</v>
      </c>
      <c r="F99" s="119" t="s">
        <v>126</v>
      </c>
      <c r="I99" s="112"/>
      <c r="J99" s="120">
        <f>BK99</f>
        <v>0</v>
      </c>
      <c r="L99" s="109"/>
      <c r="M99" s="114"/>
      <c r="P99" s="115">
        <f>SUM(P100:P139)</f>
        <v>0</v>
      </c>
      <c r="R99" s="115">
        <f>SUM(R100:R139)</f>
        <v>2.92670962</v>
      </c>
      <c r="T99" s="116">
        <f>SUM(T100:T139)</f>
        <v>7.1832800000000002E-2</v>
      </c>
      <c r="AR99" s="110" t="s">
        <v>77</v>
      </c>
      <c r="AT99" s="117" t="s">
        <v>71</v>
      </c>
      <c r="AU99" s="117" t="s">
        <v>77</v>
      </c>
      <c r="AY99" s="110" t="s">
        <v>124</v>
      </c>
      <c r="BK99" s="118">
        <f>SUM(BK100:BK139)</f>
        <v>0</v>
      </c>
    </row>
    <row r="100" spans="2:65" s="1" customFormat="1" ht="21.75" customHeight="1">
      <c r="B100" s="121"/>
      <c r="C100" s="122" t="s">
        <v>77</v>
      </c>
      <c r="D100" s="122" t="s">
        <v>127</v>
      </c>
      <c r="E100" s="123" t="s">
        <v>128</v>
      </c>
      <c r="F100" s="124" t="s">
        <v>129</v>
      </c>
      <c r="G100" s="125" t="s">
        <v>130</v>
      </c>
      <c r="H100" s="126">
        <v>3469.6</v>
      </c>
      <c r="I100" s="127"/>
      <c r="J100" s="128">
        <f>ROUND(I100*H100,2)</f>
        <v>0</v>
      </c>
      <c r="K100" s="124" t="s">
        <v>131</v>
      </c>
      <c r="L100" s="31"/>
      <c r="M100" s="129" t="s">
        <v>3</v>
      </c>
      <c r="N100" s="130" t="s">
        <v>43</v>
      </c>
      <c r="P100" s="131">
        <f>O100*H100</f>
        <v>0</v>
      </c>
      <c r="Q100" s="131">
        <v>0</v>
      </c>
      <c r="R100" s="131">
        <f>Q100*H100</f>
        <v>0</v>
      </c>
      <c r="S100" s="131">
        <v>0</v>
      </c>
      <c r="T100" s="132">
        <f>S100*H100</f>
        <v>0</v>
      </c>
      <c r="AR100" s="133" t="s">
        <v>132</v>
      </c>
      <c r="AT100" s="133" t="s">
        <v>127</v>
      </c>
      <c r="AU100" s="133" t="s">
        <v>79</v>
      </c>
      <c r="AY100" s="16" t="s">
        <v>124</v>
      </c>
      <c r="BE100" s="134">
        <f>IF(N100="základní",J100,0)</f>
        <v>0</v>
      </c>
      <c r="BF100" s="134">
        <f>IF(N100="snížená",J100,0)</f>
        <v>0</v>
      </c>
      <c r="BG100" s="134">
        <f>IF(N100="zákl. přenesená",J100,0)</f>
        <v>0</v>
      </c>
      <c r="BH100" s="134">
        <f>IF(N100="sníž. přenesená",J100,0)</f>
        <v>0</v>
      </c>
      <c r="BI100" s="134">
        <f>IF(N100="nulová",J100,0)</f>
        <v>0</v>
      </c>
      <c r="BJ100" s="16" t="s">
        <v>77</v>
      </c>
      <c r="BK100" s="134">
        <f>ROUND(I100*H100,2)</f>
        <v>0</v>
      </c>
      <c r="BL100" s="16" t="s">
        <v>132</v>
      </c>
      <c r="BM100" s="133" t="s">
        <v>133</v>
      </c>
    </row>
    <row r="101" spans="2:65" s="1" customFormat="1">
      <c r="B101" s="31"/>
      <c r="D101" s="135" t="s">
        <v>134</v>
      </c>
      <c r="F101" s="136" t="s">
        <v>135</v>
      </c>
      <c r="I101" s="137"/>
      <c r="L101" s="31"/>
      <c r="M101" s="138"/>
      <c r="T101" s="51"/>
      <c r="AT101" s="16" t="s">
        <v>134</v>
      </c>
      <c r="AU101" s="16" t="s">
        <v>79</v>
      </c>
    </row>
    <row r="102" spans="2:65" s="12" customFormat="1">
      <c r="B102" s="139"/>
      <c r="D102" s="140" t="s">
        <v>136</v>
      </c>
      <c r="E102" s="141" t="s">
        <v>3</v>
      </c>
      <c r="F102" s="142" t="s">
        <v>137</v>
      </c>
      <c r="H102" s="143">
        <v>3469.6</v>
      </c>
      <c r="I102" s="144"/>
      <c r="L102" s="139"/>
      <c r="M102" s="145"/>
      <c r="T102" s="146"/>
      <c r="AT102" s="141" t="s">
        <v>136</v>
      </c>
      <c r="AU102" s="141" t="s">
        <v>79</v>
      </c>
      <c r="AV102" s="12" t="s">
        <v>79</v>
      </c>
      <c r="AW102" s="12" t="s">
        <v>33</v>
      </c>
      <c r="AX102" s="12" t="s">
        <v>77</v>
      </c>
      <c r="AY102" s="141" t="s">
        <v>124</v>
      </c>
    </row>
    <row r="103" spans="2:65" s="1" customFormat="1" ht="24.15" customHeight="1">
      <c r="B103" s="121"/>
      <c r="C103" s="122" t="s">
        <v>79</v>
      </c>
      <c r="D103" s="122" t="s">
        <v>127</v>
      </c>
      <c r="E103" s="123" t="s">
        <v>138</v>
      </c>
      <c r="F103" s="124" t="s">
        <v>139</v>
      </c>
      <c r="G103" s="125" t="s">
        <v>3</v>
      </c>
      <c r="H103" s="126">
        <v>0</v>
      </c>
      <c r="I103" s="127"/>
      <c r="J103" s="128">
        <f>ROUND(I103*H103,2)</f>
        <v>0</v>
      </c>
      <c r="K103" s="124" t="s">
        <v>3</v>
      </c>
      <c r="L103" s="31"/>
      <c r="M103" s="129" t="s">
        <v>3</v>
      </c>
      <c r="N103" s="130" t="s">
        <v>43</v>
      </c>
      <c r="P103" s="131">
        <f>O103*H103</f>
        <v>0</v>
      </c>
      <c r="Q103" s="131">
        <v>1.103E-2</v>
      </c>
      <c r="R103" s="131">
        <f>Q103*H103</f>
        <v>0</v>
      </c>
      <c r="S103" s="131">
        <v>0</v>
      </c>
      <c r="T103" s="132">
        <f>S103*H103</f>
        <v>0</v>
      </c>
      <c r="AR103" s="133" t="s">
        <v>132</v>
      </c>
      <c r="AT103" s="133" t="s">
        <v>127</v>
      </c>
      <c r="AU103" s="133" t="s">
        <v>79</v>
      </c>
      <c r="AY103" s="16" t="s">
        <v>124</v>
      </c>
      <c r="BE103" s="134">
        <f>IF(N103="základní",J103,0)</f>
        <v>0</v>
      </c>
      <c r="BF103" s="134">
        <f>IF(N103="snížená",J103,0)</f>
        <v>0</v>
      </c>
      <c r="BG103" s="134">
        <f>IF(N103="zákl. přenesená",J103,0)</f>
        <v>0</v>
      </c>
      <c r="BH103" s="134">
        <f>IF(N103="sníž. přenesená",J103,0)</f>
        <v>0</v>
      </c>
      <c r="BI103" s="134">
        <f>IF(N103="nulová",J103,0)</f>
        <v>0</v>
      </c>
      <c r="BJ103" s="16" t="s">
        <v>77</v>
      </c>
      <c r="BK103" s="134">
        <f>ROUND(I103*H103,2)</f>
        <v>0</v>
      </c>
      <c r="BL103" s="16" t="s">
        <v>132</v>
      </c>
      <c r="BM103" s="133" t="s">
        <v>140</v>
      </c>
    </row>
    <row r="104" spans="2:65" s="1" customFormat="1" ht="24.15" customHeight="1">
      <c r="B104" s="121"/>
      <c r="C104" s="122" t="s">
        <v>141</v>
      </c>
      <c r="D104" s="122" t="s">
        <v>127</v>
      </c>
      <c r="E104" s="123" t="s">
        <v>142</v>
      </c>
      <c r="F104" s="124" t="s">
        <v>143</v>
      </c>
      <c r="G104" s="125" t="s">
        <v>144</v>
      </c>
      <c r="H104" s="126">
        <v>1</v>
      </c>
      <c r="I104" s="127"/>
      <c r="J104" s="128">
        <f>ROUND(I104*H104,2)</f>
        <v>0</v>
      </c>
      <c r="K104" s="124" t="s">
        <v>3</v>
      </c>
      <c r="L104" s="31"/>
      <c r="M104" s="129" t="s">
        <v>3</v>
      </c>
      <c r="N104" s="130" t="s">
        <v>43</v>
      </c>
      <c r="P104" s="131">
        <f>O104*H104</f>
        <v>0</v>
      </c>
      <c r="Q104" s="131">
        <v>2.085E-2</v>
      </c>
      <c r="R104" s="131">
        <f>Q104*H104</f>
        <v>2.085E-2</v>
      </c>
      <c r="S104" s="131">
        <v>0</v>
      </c>
      <c r="T104" s="132">
        <f>S104*H104</f>
        <v>0</v>
      </c>
      <c r="AR104" s="133" t="s">
        <v>132</v>
      </c>
      <c r="AT104" s="133" t="s">
        <v>127</v>
      </c>
      <c r="AU104" s="133" t="s">
        <v>79</v>
      </c>
      <c r="AY104" s="16" t="s">
        <v>124</v>
      </c>
      <c r="BE104" s="134">
        <f>IF(N104="základní",J104,0)</f>
        <v>0</v>
      </c>
      <c r="BF104" s="134">
        <f>IF(N104="snížená",J104,0)</f>
        <v>0</v>
      </c>
      <c r="BG104" s="134">
        <f>IF(N104="zákl. přenesená",J104,0)</f>
        <v>0</v>
      </c>
      <c r="BH104" s="134">
        <f>IF(N104="sníž. přenesená",J104,0)</f>
        <v>0</v>
      </c>
      <c r="BI104" s="134">
        <f>IF(N104="nulová",J104,0)</f>
        <v>0</v>
      </c>
      <c r="BJ104" s="16" t="s">
        <v>77</v>
      </c>
      <c r="BK104" s="134">
        <f>ROUND(I104*H104,2)</f>
        <v>0</v>
      </c>
      <c r="BL104" s="16" t="s">
        <v>132</v>
      </c>
      <c r="BM104" s="133" t="s">
        <v>145</v>
      </c>
    </row>
    <row r="105" spans="2:65" s="1" customFormat="1" ht="21.75" customHeight="1">
      <c r="B105" s="121"/>
      <c r="C105" s="122" t="s">
        <v>132</v>
      </c>
      <c r="D105" s="122" t="s">
        <v>127</v>
      </c>
      <c r="E105" s="123" t="s">
        <v>146</v>
      </c>
      <c r="F105" s="124" t="s">
        <v>147</v>
      </c>
      <c r="G105" s="125" t="s">
        <v>130</v>
      </c>
      <c r="H105" s="126">
        <v>27.628</v>
      </c>
      <c r="I105" s="127"/>
      <c r="J105" s="128">
        <f>ROUND(I105*H105,2)</f>
        <v>0</v>
      </c>
      <c r="K105" s="124" t="s">
        <v>131</v>
      </c>
      <c r="L105" s="31"/>
      <c r="M105" s="129" t="s">
        <v>3</v>
      </c>
      <c r="N105" s="130" t="s">
        <v>43</v>
      </c>
      <c r="P105" s="131">
        <f>O105*H105</f>
        <v>0</v>
      </c>
      <c r="Q105" s="131">
        <v>0</v>
      </c>
      <c r="R105" s="131">
        <f>Q105*H105</f>
        <v>0</v>
      </c>
      <c r="S105" s="131">
        <v>2.5999999999999999E-3</v>
      </c>
      <c r="T105" s="132">
        <f>S105*H105</f>
        <v>7.1832800000000002E-2</v>
      </c>
      <c r="AR105" s="133" t="s">
        <v>132</v>
      </c>
      <c r="AT105" s="133" t="s">
        <v>127</v>
      </c>
      <c r="AU105" s="133" t="s">
        <v>79</v>
      </c>
      <c r="AY105" s="16" t="s">
        <v>124</v>
      </c>
      <c r="BE105" s="134">
        <f>IF(N105="základní",J105,0)</f>
        <v>0</v>
      </c>
      <c r="BF105" s="134">
        <f>IF(N105="snížená",J105,0)</f>
        <v>0</v>
      </c>
      <c r="BG105" s="134">
        <f>IF(N105="zákl. přenesená",J105,0)</f>
        <v>0</v>
      </c>
      <c r="BH105" s="134">
        <f>IF(N105="sníž. přenesená",J105,0)</f>
        <v>0</v>
      </c>
      <c r="BI105" s="134">
        <f>IF(N105="nulová",J105,0)</f>
        <v>0</v>
      </c>
      <c r="BJ105" s="16" t="s">
        <v>77</v>
      </c>
      <c r="BK105" s="134">
        <f>ROUND(I105*H105,2)</f>
        <v>0</v>
      </c>
      <c r="BL105" s="16" t="s">
        <v>132</v>
      </c>
      <c r="BM105" s="133" t="s">
        <v>148</v>
      </c>
    </row>
    <row r="106" spans="2:65" s="1" customFormat="1">
      <c r="B106" s="31"/>
      <c r="D106" s="135" t="s">
        <v>134</v>
      </c>
      <c r="F106" s="136" t="s">
        <v>149</v>
      </c>
      <c r="I106" s="137"/>
      <c r="L106" s="31"/>
      <c r="M106" s="138"/>
      <c r="T106" s="51"/>
      <c r="AT106" s="16" t="s">
        <v>134</v>
      </c>
      <c r="AU106" s="16" t="s">
        <v>79</v>
      </c>
    </row>
    <row r="107" spans="2:65" s="13" customFormat="1">
      <c r="B107" s="147"/>
      <c r="D107" s="140" t="s">
        <v>136</v>
      </c>
      <c r="E107" s="148" t="s">
        <v>3</v>
      </c>
      <c r="F107" s="149" t="s">
        <v>150</v>
      </c>
      <c r="H107" s="148" t="s">
        <v>3</v>
      </c>
      <c r="I107" s="150"/>
      <c r="L107" s="147"/>
      <c r="M107" s="151"/>
      <c r="T107" s="152"/>
      <c r="AT107" s="148" t="s">
        <v>136</v>
      </c>
      <c r="AU107" s="148" t="s">
        <v>79</v>
      </c>
      <c r="AV107" s="13" t="s">
        <v>77</v>
      </c>
      <c r="AW107" s="13" t="s">
        <v>33</v>
      </c>
      <c r="AX107" s="13" t="s">
        <v>72</v>
      </c>
      <c r="AY107" s="148" t="s">
        <v>124</v>
      </c>
    </row>
    <row r="108" spans="2:65" s="12" customFormat="1">
      <c r="B108" s="139"/>
      <c r="D108" s="140" t="s">
        <v>136</v>
      </c>
      <c r="E108" s="141" t="s">
        <v>3</v>
      </c>
      <c r="F108" s="142" t="s">
        <v>151</v>
      </c>
      <c r="H108" s="143">
        <v>4.6319999999999997</v>
      </c>
      <c r="I108" s="144"/>
      <c r="L108" s="139"/>
      <c r="M108" s="145"/>
      <c r="T108" s="146"/>
      <c r="AT108" s="141" t="s">
        <v>136</v>
      </c>
      <c r="AU108" s="141" t="s">
        <v>79</v>
      </c>
      <c r="AV108" s="12" t="s">
        <v>79</v>
      </c>
      <c r="AW108" s="12" t="s">
        <v>33</v>
      </c>
      <c r="AX108" s="12" t="s">
        <v>72</v>
      </c>
      <c r="AY108" s="141" t="s">
        <v>124</v>
      </c>
    </row>
    <row r="109" spans="2:65" s="13" customFormat="1">
      <c r="B109" s="147"/>
      <c r="D109" s="140" t="s">
        <v>136</v>
      </c>
      <c r="E109" s="148" t="s">
        <v>3</v>
      </c>
      <c r="F109" s="149" t="s">
        <v>152</v>
      </c>
      <c r="H109" s="148" t="s">
        <v>3</v>
      </c>
      <c r="I109" s="150"/>
      <c r="L109" s="147"/>
      <c r="M109" s="151"/>
      <c r="T109" s="152"/>
      <c r="AT109" s="148" t="s">
        <v>136</v>
      </c>
      <c r="AU109" s="148" t="s">
        <v>79</v>
      </c>
      <c r="AV109" s="13" t="s">
        <v>77</v>
      </c>
      <c r="AW109" s="13" t="s">
        <v>33</v>
      </c>
      <c r="AX109" s="13" t="s">
        <v>72</v>
      </c>
      <c r="AY109" s="148" t="s">
        <v>124</v>
      </c>
    </row>
    <row r="110" spans="2:65" s="12" customFormat="1">
      <c r="B110" s="139"/>
      <c r="D110" s="140" t="s">
        <v>136</v>
      </c>
      <c r="E110" s="141" t="s">
        <v>3</v>
      </c>
      <c r="F110" s="142" t="s">
        <v>153</v>
      </c>
      <c r="H110" s="143">
        <v>5.2240000000000002</v>
      </c>
      <c r="I110" s="144"/>
      <c r="L110" s="139"/>
      <c r="M110" s="145"/>
      <c r="T110" s="146"/>
      <c r="AT110" s="141" t="s">
        <v>136</v>
      </c>
      <c r="AU110" s="141" t="s">
        <v>79</v>
      </c>
      <c r="AV110" s="12" t="s">
        <v>79</v>
      </c>
      <c r="AW110" s="12" t="s">
        <v>33</v>
      </c>
      <c r="AX110" s="12" t="s">
        <v>72</v>
      </c>
      <c r="AY110" s="141" t="s">
        <v>124</v>
      </c>
    </row>
    <row r="111" spans="2:65" s="13" customFormat="1">
      <c r="B111" s="147"/>
      <c r="D111" s="140" t="s">
        <v>136</v>
      </c>
      <c r="E111" s="148" t="s">
        <v>3</v>
      </c>
      <c r="F111" s="149" t="s">
        <v>154</v>
      </c>
      <c r="H111" s="148" t="s">
        <v>3</v>
      </c>
      <c r="I111" s="150"/>
      <c r="L111" s="147"/>
      <c r="M111" s="151"/>
      <c r="T111" s="152"/>
      <c r="AT111" s="148" t="s">
        <v>136</v>
      </c>
      <c r="AU111" s="148" t="s">
        <v>79</v>
      </c>
      <c r="AV111" s="13" t="s">
        <v>77</v>
      </c>
      <c r="AW111" s="13" t="s">
        <v>33</v>
      </c>
      <c r="AX111" s="13" t="s">
        <v>72</v>
      </c>
      <c r="AY111" s="148" t="s">
        <v>124</v>
      </c>
    </row>
    <row r="112" spans="2:65" s="12" customFormat="1">
      <c r="B112" s="139"/>
      <c r="D112" s="140" t="s">
        <v>136</v>
      </c>
      <c r="E112" s="141" t="s">
        <v>3</v>
      </c>
      <c r="F112" s="142" t="s">
        <v>155</v>
      </c>
      <c r="H112" s="143">
        <v>13.06</v>
      </c>
      <c r="I112" s="144"/>
      <c r="L112" s="139"/>
      <c r="M112" s="145"/>
      <c r="T112" s="146"/>
      <c r="AT112" s="141" t="s">
        <v>136</v>
      </c>
      <c r="AU112" s="141" t="s">
        <v>79</v>
      </c>
      <c r="AV112" s="12" t="s">
        <v>79</v>
      </c>
      <c r="AW112" s="12" t="s">
        <v>33</v>
      </c>
      <c r="AX112" s="12" t="s">
        <v>72</v>
      </c>
      <c r="AY112" s="141" t="s">
        <v>124</v>
      </c>
    </row>
    <row r="113" spans="2:65" s="13" customFormat="1">
      <c r="B113" s="147"/>
      <c r="D113" s="140" t="s">
        <v>136</v>
      </c>
      <c r="E113" s="148" t="s">
        <v>3</v>
      </c>
      <c r="F113" s="149" t="s">
        <v>156</v>
      </c>
      <c r="H113" s="148" t="s">
        <v>3</v>
      </c>
      <c r="I113" s="150"/>
      <c r="L113" s="147"/>
      <c r="M113" s="151"/>
      <c r="T113" s="152"/>
      <c r="AT113" s="148" t="s">
        <v>136</v>
      </c>
      <c r="AU113" s="148" t="s">
        <v>79</v>
      </c>
      <c r="AV113" s="13" t="s">
        <v>77</v>
      </c>
      <c r="AW113" s="13" t="s">
        <v>33</v>
      </c>
      <c r="AX113" s="13" t="s">
        <v>72</v>
      </c>
      <c r="AY113" s="148" t="s">
        <v>124</v>
      </c>
    </row>
    <row r="114" spans="2:65" s="12" customFormat="1">
      <c r="B114" s="139"/>
      <c r="D114" s="140" t="s">
        <v>136</v>
      </c>
      <c r="E114" s="141" t="s">
        <v>3</v>
      </c>
      <c r="F114" s="142" t="s">
        <v>157</v>
      </c>
      <c r="H114" s="143">
        <v>4.7119999999999997</v>
      </c>
      <c r="I114" s="144"/>
      <c r="L114" s="139"/>
      <c r="M114" s="145"/>
      <c r="T114" s="146"/>
      <c r="AT114" s="141" t="s">
        <v>136</v>
      </c>
      <c r="AU114" s="141" t="s">
        <v>79</v>
      </c>
      <c r="AV114" s="12" t="s">
        <v>79</v>
      </c>
      <c r="AW114" s="12" t="s">
        <v>33</v>
      </c>
      <c r="AX114" s="12" t="s">
        <v>72</v>
      </c>
      <c r="AY114" s="141" t="s">
        <v>124</v>
      </c>
    </row>
    <row r="115" spans="2:65" s="14" customFormat="1">
      <c r="B115" s="153"/>
      <c r="D115" s="140" t="s">
        <v>136</v>
      </c>
      <c r="E115" s="154" t="s">
        <v>3</v>
      </c>
      <c r="F115" s="155" t="s">
        <v>158</v>
      </c>
      <c r="H115" s="156">
        <v>27.628</v>
      </c>
      <c r="I115" s="157"/>
      <c r="L115" s="153"/>
      <c r="M115" s="158"/>
      <c r="T115" s="159"/>
      <c r="AT115" s="154" t="s">
        <v>136</v>
      </c>
      <c r="AU115" s="154" t="s">
        <v>79</v>
      </c>
      <c r="AV115" s="14" t="s">
        <v>132</v>
      </c>
      <c r="AW115" s="14" t="s">
        <v>33</v>
      </c>
      <c r="AX115" s="14" t="s">
        <v>77</v>
      </c>
      <c r="AY115" s="154" t="s">
        <v>124</v>
      </c>
    </row>
    <row r="116" spans="2:65" s="1" customFormat="1" ht="16.5" customHeight="1">
      <c r="B116" s="121"/>
      <c r="C116" s="122" t="s">
        <v>159</v>
      </c>
      <c r="D116" s="122" t="s">
        <v>127</v>
      </c>
      <c r="E116" s="123" t="s">
        <v>160</v>
      </c>
      <c r="F116" s="124" t="s">
        <v>161</v>
      </c>
      <c r="G116" s="125" t="s">
        <v>130</v>
      </c>
      <c r="H116" s="126">
        <v>111.877</v>
      </c>
      <c r="I116" s="127"/>
      <c r="J116" s="128">
        <f>ROUND(I116*H116,2)</f>
        <v>0</v>
      </c>
      <c r="K116" s="124" t="s">
        <v>131</v>
      </c>
      <c r="L116" s="31"/>
      <c r="M116" s="129" t="s">
        <v>3</v>
      </c>
      <c r="N116" s="130" t="s">
        <v>43</v>
      </c>
      <c r="P116" s="131">
        <f>O116*H116</f>
        <v>0</v>
      </c>
      <c r="Q116" s="131">
        <v>2.0140000000000002E-2</v>
      </c>
      <c r="R116" s="131">
        <f>Q116*H116</f>
        <v>2.2532027800000001</v>
      </c>
      <c r="S116" s="131">
        <v>0</v>
      </c>
      <c r="T116" s="132">
        <f>S116*H116</f>
        <v>0</v>
      </c>
      <c r="AR116" s="133" t="s">
        <v>132</v>
      </c>
      <c r="AT116" s="133" t="s">
        <v>127</v>
      </c>
      <c r="AU116" s="133" t="s">
        <v>79</v>
      </c>
      <c r="AY116" s="16" t="s">
        <v>124</v>
      </c>
      <c r="BE116" s="134">
        <f>IF(N116="základní",J116,0)</f>
        <v>0</v>
      </c>
      <c r="BF116" s="134">
        <f>IF(N116="snížená",J116,0)</f>
        <v>0</v>
      </c>
      <c r="BG116" s="134">
        <f>IF(N116="zákl. přenesená",J116,0)</f>
        <v>0</v>
      </c>
      <c r="BH116" s="134">
        <f>IF(N116="sníž. přenesená",J116,0)</f>
        <v>0</v>
      </c>
      <c r="BI116" s="134">
        <f>IF(N116="nulová",J116,0)</f>
        <v>0</v>
      </c>
      <c r="BJ116" s="16" t="s">
        <v>77</v>
      </c>
      <c r="BK116" s="134">
        <f>ROUND(I116*H116,2)</f>
        <v>0</v>
      </c>
      <c r="BL116" s="16" t="s">
        <v>132</v>
      </c>
      <c r="BM116" s="133" t="s">
        <v>162</v>
      </c>
    </row>
    <row r="117" spans="2:65" s="1" customFormat="1">
      <c r="B117" s="31"/>
      <c r="D117" s="135" t="s">
        <v>134</v>
      </c>
      <c r="F117" s="136" t="s">
        <v>163</v>
      </c>
      <c r="I117" s="137"/>
      <c r="L117" s="31"/>
      <c r="M117" s="138"/>
      <c r="T117" s="51"/>
      <c r="AT117" s="16" t="s">
        <v>134</v>
      </c>
      <c r="AU117" s="16" t="s">
        <v>79</v>
      </c>
    </row>
    <row r="118" spans="2:65" s="13" customFormat="1">
      <c r="B118" s="147"/>
      <c r="D118" s="140" t="s">
        <v>136</v>
      </c>
      <c r="E118" s="148" t="s">
        <v>3</v>
      </c>
      <c r="F118" s="149" t="s">
        <v>164</v>
      </c>
      <c r="H118" s="148" t="s">
        <v>3</v>
      </c>
      <c r="I118" s="150"/>
      <c r="L118" s="147"/>
      <c r="M118" s="151"/>
      <c r="T118" s="152"/>
      <c r="AT118" s="148" t="s">
        <v>136</v>
      </c>
      <c r="AU118" s="148" t="s">
        <v>79</v>
      </c>
      <c r="AV118" s="13" t="s">
        <v>77</v>
      </c>
      <c r="AW118" s="13" t="s">
        <v>33</v>
      </c>
      <c r="AX118" s="13" t="s">
        <v>72</v>
      </c>
      <c r="AY118" s="148" t="s">
        <v>124</v>
      </c>
    </row>
    <row r="119" spans="2:65" s="13" customFormat="1">
      <c r="B119" s="147"/>
      <c r="D119" s="140" t="s">
        <v>136</v>
      </c>
      <c r="E119" s="148" t="s">
        <v>3</v>
      </c>
      <c r="F119" s="149" t="s">
        <v>165</v>
      </c>
      <c r="H119" s="148" t="s">
        <v>3</v>
      </c>
      <c r="I119" s="150"/>
      <c r="L119" s="147"/>
      <c r="M119" s="151"/>
      <c r="T119" s="152"/>
      <c r="AT119" s="148" t="s">
        <v>136</v>
      </c>
      <c r="AU119" s="148" t="s">
        <v>79</v>
      </c>
      <c r="AV119" s="13" t="s">
        <v>77</v>
      </c>
      <c r="AW119" s="13" t="s">
        <v>33</v>
      </c>
      <c r="AX119" s="13" t="s">
        <v>72</v>
      </c>
      <c r="AY119" s="148" t="s">
        <v>124</v>
      </c>
    </row>
    <row r="120" spans="2:65" s="12" customFormat="1">
      <c r="B120" s="139"/>
      <c r="D120" s="140" t="s">
        <v>136</v>
      </c>
      <c r="E120" s="141" t="s">
        <v>3</v>
      </c>
      <c r="F120" s="142" t="s">
        <v>166</v>
      </c>
      <c r="H120" s="143">
        <v>27.183</v>
      </c>
      <c r="I120" s="144"/>
      <c r="L120" s="139"/>
      <c r="M120" s="145"/>
      <c r="T120" s="146"/>
      <c r="AT120" s="141" t="s">
        <v>136</v>
      </c>
      <c r="AU120" s="141" t="s">
        <v>79</v>
      </c>
      <c r="AV120" s="12" t="s">
        <v>79</v>
      </c>
      <c r="AW120" s="12" t="s">
        <v>33</v>
      </c>
      <c r="AX120" s="12" t="s">
        <v>72</v>
      </c>
      <c r="AY120" s="141" t="s">
        <v>124</v>
      </c>
    </row>
    <row r="121" spans="2:65" s="12" customFormat="1">
      <c r="B121" s="139"/>
      <c r="D121" s="140" t="s">
        <v>136</v>
      </c>
      <c r="E121" s="141" t="s">
        <v>3</v>
      </c>
      <c r="F121" s="142" t="s">
        <v>167</v>
      </c>
      <c r="H121" s="143">
        <v>8.6920000000000002</v>
      </c>
      <c r="I121" s="144"/>
      <c r="L121" s="139"/>
      <c r="M121" s="145"/>
      <c r="T121" s="146"/>
      <c r="AT121" s="141" t="s">
        <v>136</v>
      </c>
      <c r="AU121" s="141" t="s">
        <v>79</v>
      </c>
      <c r="AV121" s="12" t="s">
        <v>79</v>
      </c>
      <c r="AW121" s="12" t="s">
        <v>33</v>
      </c>
      <c r="AX121" s="12" t="s">
        <v>72</v>
      </c>
      <c r="AY121" s="141" t="s">
        <v>124</v>
      </c>
    </row>
    <row r="122" spans="2:65" s="12" customFormat="1">
      <c r="B122" s="139"/>
      <c r="D122" s="140" t="s">
        <v>136</v>
      </c>
      <c r="E122" s="141" t="s">
        <v>3</v>
      </c>
      <c r="F122" s="142" t="s">
        <v>168</v>
      </c>
      <c r="H122" s="143">
        <v>0.9</v>
      </c>
      <c r="I122" s="144"/>
      <c r="L122" s="139"/>
      <c r="M122" s="145"/>
      <c r="T122" s="146"/>
      <c r="AT122" s="141" t="s">
        <v>136</v>
      </c>
      <c r="AU122" s="141" t="s">
        <v>79</v>
      </c>
      <c r="AV122" s="12" t="s">
        <v>79</v>
      </c>
      <c r="AW122" s="12" t="s">
        <v>33</v>
      </c>
      <c r="AX122" s="12" t="s">
        <v>72</v>
      </c>
      <c r="AY122" s="141" t="s">
        <v>124</v>
      </c>
    </row>
    <row r="123" spans="2:65" s="12" customFormat="1">
      <c r="B123" s="139"/>
      <c r="D123" s="140" t="s">
        <v>136</v>
      </c>
      <c r="E123" s="141" t="s">
        <v>3</v>
      </c>
      <c r="F123" s="142" t="s">
        <v>169</v>
      </c>
      <c r="H123" s="143">
        <v>33.49</v>
      </c>
      <c r="I123" s="144"/>
      <c r="L123" s="139"/>
      <c r="M123" s="145"/>
      <c r="T123" s="146"/>
      <c r="AT123" s="141" t="s">
        <v>136</v>
      </c>
      <c r="AU123" s="141" t="s">
        <v>79</v>
      </c>
      <c r="AV123" s="12" t="s">
        <v>79</v>
      </c>
      <c r="AW123" s="12" t="s">
        <v>33</v>
      </c>
      <c r="AX123" s="12" t="s">
        <v>72</v>
      </c>
      <c r="AY123" s="141" t="s">
        <v>124</v>
      </c>
    </row>
    <row r="124" spans="2:65" s="13" customFormat="1">
      <c r="B124" s="147"/>
      <c r="D124" s="140" t="s">
        <v>136</v>
      </c>
      <c r="E124" s="148" t="s">
        <v>3</v>
      </c>
      <c r="F124" s="149" t="s">
        <v>170</v>
      </c>
      <c r="H124" s="148" t="s">
        <v>3</v>
      </c>
      <c r="I124" s="150"/>
      <c r="L124" s="147"/>
      <c r="M124" s="151"/>
      <c r="T124" s="152"/>
      <c r="AT124" s="148" t="s">
        <v>136</v>
      </c>
      <c r="AU124" s="148" t="s">
        <v>79</v>
      </c>
      <c r="AV124" s="13" t="s">
        <v>77</v>
      </c>
      <c r="AW124" s="13" t="s">
        <v>33</v>
      </c>
      <c r="AX124" s="13" t="s">
        <v>72</v>
      </c>
      <c r="AY124" s="148" t="s">
        <v>124</v>
      </c>
    </row>
    <row r="125" spans="2:65" s="13" customFormat="1">
      <c r="B125" s="147"/>
      <c r="D125" s="140" t="s">
        <v>136</v>
      </c>
      <c r="E125" s="148" t="s">
        <v>3</v>
      </c>
      <c r="F125" s="149" t="s">
        <v>171</v>
      </c>
      <c r="H125" s="148" t="s">
        <v>3</v>
      </c>
      <c r="I125" s="150"/>
      <c r="L125" s="147"/>
      <c r="M125" s="151"/>
      <c r="T125" s="152"/>
      <c r="AT125" s="148" t="s">
        <v>136</v>
      </c>
      <c r="AU125" s="148" t="s">
        <v>79</v>
      </c>
      <c r="AV125" s="13" t="s">
        <v>77</v>
      </c>
      <c r="AW125" s="13" t="s">
        <v>33</v>
      </c>
      <c r="AX125" s="13" t="s">
        <v>72</v>
      </c>
      <c r="AY125" s="148" t="s">
        <v>124</v>
      </c>
    </row>
    <row r="126" spans="2:65" s="12" customFormat="1">
      <c r="B126" s="139"/>
      <c r="D126" s="140" t="s">
        <v>136</v>
      </c>
      <c r="E126" s="141" t="s">
        <v>3</v>
      </c>
      <c r="F126" s="142" t="s">
        <v>172</v>
      </c>
      <c r="H126" s="143">
        <v>40.396999999999998</v>
      </c>
      <c r="I126" s="144"/>
      <c r="L126" s="139"/>
      <c r="M126" s="145"/>
      <c r="T126" s="146"/>
      <c r="AT126" s="141" t="s">
        <v>136</v>
      </c>
      <c r="AU126" s="141" t="s">
        <v>79</v>
      </c>
      <c r="AV126" s="12" t="s">
        <v>79</v>
      </c>
      <c r="AW126" s="12" t="s">
        <v>33</v>
      </c>
      <c r="AX126" s="12" t="s">
        <v>72</v>
      </c>
      <c r="AY126" s="141" t="s">
        <v>124</v>
      </c>
    </row>
    <row r="127" spans="2:65" s="13" customFormat="1">
      <c r="B127" s="147"/>
      <c r="D127" s="140" t="s">
        <v>136</v>
      </c>
      <c r="E127" s="148" t="s">
        <v>3</v>
      </c>
      <c r="F127" s="149" t="s">
        <v>173</v>
      </c>
      <c r="H127" s="148" t="s">
        <v>3</v>
      </c>
      <c r="I127" s="150"/>
      <c r="L127" s="147"/>
      <c r="M127" s="151"/>
      <c r="T127" s="152"/>
      <c r="AT127" s="148" t="s">
        <v>136</v>
      </c>
      <c r="AU127" s="148" t="s">
        <v>79</v>
      </c>
      <c r="AV127" s="13" t="s">
        <v>77</v>
      </c>
      <c r="AW127" s="13" t="s">
        <v>33</v>
      </c>
      <c r="AX127" s="13" t="s">
        <v>72</v>
      </c>
      <c r="AY127" s="148" t="s">
        <v>124</v>
      </c>
    </row>
    <row r="128" spans="2:65" s="12" customFormat="1">
      <c r="B128" s="139"/>
      <c r="D128" s="140" t="s">
        <v>136</v>
      </c>
      <c r="E128" s="141" t="s">
        <v>3</v>
      </c>
      <c r="F128" s="142" t="s">
        <v>174</v>
      </c>
      <c r="H128" s="143">
        <v>1.2150000000000001</v>
      </c>
      <c r="I128" s="144"/>
      <c r="L128" s="139"/>
      <c r="M128" s="145"/>
      <c r="T128" s="146"/>
      <c r="AT128" s="141" t="s">
        <v>136</v>
      </c>
      <c r="AU128" s="141" t="s">
        <v>79</v>
      </c>
      <c r="AV128" s="12" t="s">
        <v>79</v>
      </c>
      <c r="AW128" s="12" t="s">
        <v>33</v>
      </c>
      <c r="AX128" s="12" t="s">
        <v>72</v>
      </c>
      <c r="AY128" s="141" t="s">
        <v>124</v>
      </c>
    </row>
    <row r="129" spans="2:65" s="14" customFormat="1">
      <c r="B129" s="153"/>
      <c r="D129" s="140" t="s">
        <v>136</v>
      </c>
      <c r="E129" s="154" t="s">
        <v>3</v>
      </c>
      <c r="F129" s="155" t="s">
        <v>158</v>
      </c>
      <c r="H129" s="156">
        <v>111.87700000000001</v>
      </c>
      <c r="I129" s="157"/>
      <c r="L129" s="153"/>
      <c r="M129" s="158"/>
      <c r="T129" s="159"/>
      <c r="AT129" s="154" t="s">
        <v>136</v>
      </c>
      <c r="AU129" s="154" t="s">
        <v>79</v>
      </c>
      <c r="AV129" s="14" t="s">
        <v>132</v>
      </c>
      <c r="AW129" s="14" t="s">
        <v>33</v>
      </c>
      <c r="AX129" s="14" t="s">
        <v>77</v>
      </c>
      <c r="AY129" s="154" t="s">
        <v>124</v>
      </c>
    </row>
    <row r="130" spans="2:65" s="1" customFormat="1" ht="16.5" customHeight="1">
      <c r="B130" s="121"/>
      <c r="C130" s="122" t="s">
        <v>175</v>
      </c>
      <c r="D130" s="122" t="s">
        <v>127</v>
      </c>
      <c r="E130" s="123" t="s">
        <v>176</v>
      </c>
      <c r="F130" s="124" t="s">
        <v>177</v>
      </c>
      <c r="G130" s="125" t="s">
        <v>130</v>
      </c>
      <c r="H130" s="126">
        <v>32.405999999999999</v>
      </c>
      <c r="I130" s="127"/>
      <c r="J130" s="128">
        <f>ROUND(I130*H130,2)</f>
        <v>0</v>
      </c>
      <c r="K130" s="124" t="s">
        <v>131</v>
      </c>
      <c r="L130" s="31"/>
      <c r="M130" s="129" t="s">
        <v>3</v>
      </c>
      <c r="N130" s="130" t="s">
        <v>43</v>
      </c>
      <c r="P130" s="131">
        <f>O130*H130</f>
        <v>0</v>
      </c>
      <c r="Q130" s="131">
        <v>2.0140000000000002E-2</v>
      </c>
      <c r="R130" s="131">
        <f>Q130*H130</f>
        <v>0.65265684000000002</v>
      </c>
      <c r="S130" s="131">
        <v>0</v>
      </c>
      <c r="T130" s="132">
        <f>S130*H130</f>
        <v>0</v>
      </c>
      <c r="AR130" s="133" t="s">
        <v>132</v>
      </c>
      <c r="AT130" s="133" t="s">
        <v>127</v>
      </c>
      <c r="AU130" s="133" t="s">
        <v>79</v>
      </c>
      <c r="AY130" s="16" t="s">
        <v>124</v>
      </c>
      <c r="BE130" s="134">
        <f>IF(N130="základní",J130,0)</f>
        <v>0</v>
      </c>
      <c r="BF130" s="134">
        <f>IF(N130="snížená",J130,0)</f>
        <v>0</v>
      </c>
      <c r="BG130" s="134">
        <f>IF(N130="zákl. přenesená",J130,0)</f>
        <v>0</v>
      </c>
      <c r="BH130" s="134">
        <f>IF(N130="sníž. přenesená",J130,0)</f>
        <v>0</v>
      </c>
      <c r="BI130" s="134">
        <f>IF(N130="nulová",J130,0)</f>
        <v>0</v>
      </c>
      <c r="BJ130" s="16" t="s">
        <v>77</v>
      </c>
      <c r="BK130" s="134">
        <f>ROUND(I130*H130,2)</f>
        <v>0</v>
      </c>
      <c r="BL130" s="16" t="s">
        <v>132</v>
      </c>
      <c r="BM130" s="133" t="s">
        <v>178</v>
      </c>
    </row>
    <row r="131" spans="2:65" s="1" customFormat="1">
      <c r="B131" s="31"/>
      <c r="D131" s="135" t="s">
        <v>134</v>
      </c>
      <c r="F131" s="136" t="s">
        <v>179</v>
      </c>
      <c r="I131" s="137"/>
      <c r="L131" s="31"/>
      <c r="M131" s="138"/>
      <c r="T131" s="51"/>
      <c r="AT131" s="16" t="s">
        <v>134</v>
      </c>
      <c r="AU131" s="16" t="s">
        <v>79</v>
      </c>
    </row>
    <row r="132" spans="2:65" s="13" customFormat="1">
      <c r="B132" s="147"/>
      <c r="D132" s="140" t="s">
        <v>136</v>
      </c>
      <c r="E132" s="148" t="s">
        <v>3</v>
      </c>
      <c r="F132" s="149" t="s">
        <v>180</v>
      </c>
      <c r="H132" s="148" t="s">
        <v>3</v>
      </c>
      <c r="I132" s="150"/>
      <c r="L132" s="147"/>
      <c r="M132" s="151"/>
      <c r="T132" s="152"/>
      <c r="AT132" s="148" t="s">
        <v>136</v>
      </c>
      <c r="AU132" s="148" t="s">
        <v>79</v>
      </c>
      <c r="AV132" s="13" t="s">
        <v>77</v>
      </c>
      <c r="AW132" s="13" t="s">
        <v>33</v>
      </c>
      <c r="AX132" s="13" t="s">
        <v>72</v>
      </c>
      <c r="AY132" s="148" t="s">
        <v>124</v>
      </c>
    </row>
    <row r="133" spans="2:65" s="12" customFormat="1">
      <c r="B133" s="139"/>
      <c r="D133" s="140" t="s">
        <v>136</v>
      </c>
      <c r="E133" s="141" t="s">
        <v>3</v>
      </c>
      <c r="F133" s="142" t="s">
        <v>181</v>
      </c>
      <c r="H133" s="143">
        <v>25.515999999999998</v>
      </c>
      <c r="I133" s="144"/>
      <c r="L133" s="139"/>
      <c r="M133" s="145"/>
      <c r="T133" s="146"/>
      <c r="AT133" s="141" t="s">
        <v>136</v>
      </c>
      <c r="AU133" s="141" t="s">
        <v>79</v>
      </c>
      <c r="AV133" s="12" t="s">
        <v>79</v>
      </c>
      <c r="AW133" s="12" t="s">
        <v>33</v>
      </c>
      <c r="AX133" s="12" t="s">
        <v>72</v>
      </c>
      <c r="AY133" s="141" t="s">
        <v>124</v>
      </c>
    </row>
    <row r="134" spans="2:65" s="13" customFormat="1">
      <c r="B134" s="147"/>
      <c r="D134" s="140" t="s">
        <v>136</v>
      </c>
      <c r="E134" s="148" t="s">
        <v>3</v>
      </c>
      <c r="F134" s="149" t="s">
        <v>182</v>
      </c>
      <c r="H134" s="148" t="s">
        <v>3</v>
      </c>
      <c r="I134" s="150"/>
      <c r="L134" s="147"/>
      <c r="M134" s="151"/>
      <c r="T134" s="152"/>
      <c r="AT134" s="148" t="s">
        <v>136</v>
      </c>
      <c r="AU134" s="148" t="s">
        <v>79</v>
      </c>
      <c r="AV134" s="13" t="s">
        <v>77</v>
      </c>
      <c r="AW134" s="13" t="s">
        <v>33</v>
      </c>
      <c r="AX134" s="13" t="s">
        <v>72</v>
      </c>
      <c r="AY134" s="148" t="s">
        <v>124</v>
      </c>
    </row>
    <row r="135" spans="2:65" s="12" customFormat="1">
      <c r="B135" s="139"/>
      <c r="D135" s="140" t="s">
        <v>136</v>
      </c>
      <c r="E135" s="141" t="s">
        <v>3</v>
      </c>
      <c r="F135" s="142" t="s">
        <v>183</v>
      </c>
      <c r="H135" s="143">
        <v>1.79</v>
      </c>
      <c r="I135" s="144"/>
      <c r="L135" s="139"/>
      <c r="M135" s="145"/>
      <c r="T135" s="146"/>
      <c r="AT135" s="141" t="s">
        <v>136</v>
      </c>
      <c r="AU135" s="141" t="s">
        <v>79</v>
      </c>
      <c r="AV135" s="12" t="s">
        <v>79</v>
      </c>
      <c r="AW135" s="12" t="s">
        <v>33</v>
      </c>
      <c r="AX135" s="12" t="s">
        <v>72</v>
      </c>
      <c r="AY135" s="141" t="s">
        <v>124</v>
      </c>
    </row>
    <row r="136" spans="2:65" s="13" customFormat="1">
      <c r="B136" s="147"/>
      <c r="D136" s="140" t="s">
        <v>136</v>
      </c>
      <c r="E136" s="148" t="s">
        <v>3</v>
      </c>
      <c r="F136" s="149" t="s">
        <v>184</v>
      </c>
      <c r="H136" s="148" t="s">
        <v>3</v>
      </c>
      <c r="I136" s="150"/>
      <c r="L136" s="147"/>
      <c r="M136" s="151"/>
      <c r="T136" s="152"/>
      <c r="AT136" s="148" t="s">
        <v>136</v>
      </c>
      <c r="AU136" s="148" t="s">
        <v>79</v>
      </c>
      <c r="AV136" s="13" t="s">
        <v>77</v>
      </c>
      <c r="AW136" s="13" t="s">
        <v>33</v>
      </c>
      <c r="AX136" s="13" t="s">
        <v>72</v>
      </c>
      <c r="AY136" s="148" t="s">
        <v>124</v>
      </c>
    </row>
    <row r="137" spans="2:65" s="12" customFormat="1">
      <c r="B137" s="139"/>
      <c r="D137" s="140" t="s">
        <v>136</v>
      </c>
      <c r="E137" s="141" t="s">
        <v>3</v>
      </c>
      <c r="F137" s="142" t="s">
        <v>185</v>
      </c>
      <c r="H137" s="143">
        <v>5.0999999999999996</v>
      </c>
      <c r="I137" s="144"/>
      <c r="L137" s="139"/>
      <c r="M137" s="145"/>
      <c r="T137" s="146"/>
      <c r="AT137" s="141" t="s">
        <v>136</v>
      </c>
      <c r="AU137" s="141" t="s">
        <v>79</v>
      </c>
      <c r="AV137" s="12" t="s">
        <v>79</v>
      </c>
      <c r="AW137" s="12" t="s">
        <v>33</v>
      </c>
      <c r="AX137" s="12" t="s">
        <v>72</v>
      </c>
      <c r="AY137" s="141" t="s">
        <v>124</v>
      </c>
    </row>
    <row r="138" spans="2:65" s="14" customFormat="1">
      <c r="B138" s="153"/>
      <c r="D138" s="140" t="s">
        <v>136</v>
      </c>
      <c r="E138" s="154" t="s">
        <v>3</v>
      </c>
      <c r="F138" s="155" t="s">
        <v>158</v>
      </c>
      <c r="H138" s="156">
        <v>32.405999999999999</v>
      </c>
      <c r="I138" s="157"/>
      <c r="L138" s="153"/>
      <c r="M138" s="158"/>
      <c r="T138" s="159"/>
      <c r="AT138" s="154" t="s">
        <v>136</v>
      </c>
      <c r="AU138" s="154" t="s">
        <v>79</v>
      </c>
      <c r="AV138" s="14" t="s">
        <v>132</v>
      </c>
      <c r="AW138" s="14" t="s">
        <v>33</v>
      </c>
      <c r="AX138" s="14" t="s">
        <v>77</v>
      </c>
      <c r="AY138" s="154" t="s">
        <v>124</v>
      </c>
    </row>
    <row r="139" spans="2:65" s="1" customFormat="1" ht="21.75" customHeight="1">
      <c r="B139" s="121"/>
      <c r="C139" s="122" t="s">
        <v>186</v>
      </c>
      <c r="D139" s="122" t="s">
        <v>127</v>
      </c>
      <c r="E139" s="123" t="s">
        <v>187</v>
      </c>
      <c r="F139" s="124" t="s">
        <v>188</v>
      </c>
      <c r="G139" s="125" t="s">
        <v>189</v>
      </c>
      <c r="H139" s="126">
        <v>1</v>
      </c>
      <c r="I139" s="127"/>
      <c r="J139" s="128">
        <f>ROUND(I139*H139,2)</f>
        <v>0</v>
      </c>
      <c r="K139" s="124" t="s">
        <v>3</v>
      </c>
      <c r="L139" s="31"/>
      <c r="M139" s="129" t="s">
        <v>3</v>
      </c>
      <c r="N139" s="130" t="s">
        <v>43</v>
      </c>
      <c r="P139" s="131">
        <f>O139*H139</f>
        <v>0</v>
      </c>
      <c r="Q139" s="131">
        <v>0</v>
      </c>
      <c r="R139" s="131">
        <f>Q139*H139</f>
        <v>0</v>
      </c>
      <c r="S139" s="131">
        <v>0</v>
      </c>
      <c r="T139" s="132">
        <f>S139*H139</f>
        <v>0</v>
      </c>
      <c r="AR139" s="133" t="s">
        <v>132</v>
      </c>
      <c r="AT139" s="133" t="s">
        <v>127</v>
      </c>
      <c r="AU139" s="133" t="s">
        <v>79</v>
      </c>
      <c r="AY139" s="16" t="s">
        <v>124</v>
      </c>
      <c r="BE139" s="134">
        <f>IF(N139="základní",J139,0)</f>
        <v>0</v>
      </c>
      <c r="BF139" s="134">
        <f>IF(N139="snížená",J139,0)</f>
        <v>0</v>
      </c>
      <c r="BG139" s="134">
        <f>IF(N139="zákl. přenesená",J139,0)</f>
        <v>0</v>
      </c>
      <c r="BH139" s="134">
        <f>IF(N139="sníž. přenesená",J139,0)</f>
        <v>0</v>
      </c>
      <c r="BI139" s="134">
        <f>IF(N139="nulová",J139,0)</f>
        <v>0</v>
      </c>
      <c r="BJ139" s="16" t="s">
        <v>77</v>
      </c>
      <c r="BK139" s="134">
        <f>ROUND(I139*H139,2)</f>
        <v>0</v>
      </c>
      <c r="BL139" s="16" t="s">
        <v>132</v>
      </c>
      <c r="BM139" s="133" t="s">
        <v>190</v>
      </c>
    </row>
    <row r="140" spans="2:65" s="11" customFormat="1" ht="22.95" customHeight="1">
      <c r="B140" s="109"/>
      <c r="D140" s="110" t="s">
        <v>71</v>
      </c>
      <c r="E140" s="119" t="s">
        <v>191</v>
      </c>
      <c r="F140" s="119" t="s">
        <v>192</v>
      </c>
      <c r="I140" s="112"/>
      <c r="J140" s="120">
        <f>BK140</f>
        <v>0</v>
      </c>
      <c r="L140" s="109"/>
      <c r="M140" s="114"/>
      <c r="P140" s="115">
        <f>SUM(P141:P153)</f>
        <v>0</v>
      </c>
      <c r="R140" s="115">
        <f>SUM(R141:R153)</f>
        <v>0</v>
      </c>
      <c r="T140" s="116">
        <f>SUM(T141:T153)</f>
        <v>0</v>
      </c>
      <c r="AR140" s="110" t="s">
        <v>77</v>
      </c>
      <c r="AT140" s="117" t="s">
        <v>71</v>
      </c>
      <c r="AU140" s="117" t="s">
        <v>77</v>
      </c>
      <c r="AY140" s="110" t="s">
        <v>124</v>
      </c>
      <c r="BK140" s="118">
        <f>SUM(BK141:BK153)</f>
        <v>0</v>
      </c>
    </row>
    <row r="141" spans="2:65" s="1" customFormat="1" ht="24.15" customHeight="1">
      <c r="B141" s="121"/>
      <c r="C141" s="122" t="s">
        <v>193</v>
      </c>
      <c r="D141" s="122" t="s">
        <v>127</v>
      </c>
      <c r="E141" s="123" t="s">
        <v>194</v>
      </c>
      <c r="F141" s="124" t="s">
        <v>195</v>
      </c>
      <c r="G141" s="125" t="s">
        <v>196</v>
      </c>
      <c r="H141" s="126">
        <v>27.873000000000001</v>
      </c>
      <c r="I141" s="127"/>
      <c r="J141" s="128">
        <f>ROUND(I141*H141,2)</f>
        <v>0</v>
      </c>
      <c r="K141" s="124" t="s">
        <v>131</v>
      </c>
      <c r="L141" s="31"/>
      <c r="M141" s="129" t="s">
        <v>3</v>
      </c>
      <c r="N141" s="130" t="s">
        <v>43</v>
      </c>
      <c r="P141" s="131">
        <f>O141*H141</f>
        <v>0</v>
      </c>
      <c r="Q141" s="131">
        <v>0</v>
      </c>
      <c r="R141" s="131">
        <f>Q141*H141</f>
        <v>0</v>
      </c>
      <c r="S141" s="131">
        <v>0</v>
      </c>
      <c r="T141" s="132">
        <f>S141*H141</f>
        <v>0</v>
      </c>
      <c r="AR141" s="133" t="s">
        <v>132</v>
      </c>
      <c r="AT141" s="133" t="s">
        <v>127</v>
      </c>
      <c r="AU141" s="133" t="s">
        <v>79</v>
      </c>
      <c r="AY141" s="16" t="s">
        <v>124</v>
      </c>
      <c r="BE141" s="134">
        <f>IF(N141="základní",J141,0)</f>
        <v>0</v>
      </c>
      <c r="BF141" s="134">
        <f>IF(N141="snížená",J141,0)</f>
        <v>0</v>
      </c>
      <c r="BG141" s="134">
        <f>IF(N141="zákl. přenesená",J141,0)</f>
        <v>0</v>
      </c>
      <c r="BH141" s="134">
        <f>IF(N141="sníž. přenesená",J141,0)</f>
        <v>0</v>
      </c>
      <c r="BI141" s="134">
        <f>IF(N141="nulová",J141,0)</f>
        <v>0</v>
      </c>
      <c r="BJ141" s="16" t="s">
        <v>77</v>
      </c>
      <c r="BK141" s="134">
        <f>ROUND(I141*H141,2)</f>
        <v>0</v>
      </c>
      <c r="BL141" s="16" t="s">
        <v>132</v>
      </c>
      <c r="BM141" s="133" t="s">
        <v>197</v>
      </c>
    </row>
    <row r="142" spans="2:65" s="1" customFormat="1">
      <c r="B142" s="31"/>
      <c r="D142" s="135" t="s">
        <v>134</v>
      </c>
      <c r="F142" s="136" t="s">
        <v>198</v>
      </c>
      <c r="I142" s="137"/>
      <c r="L142" s="31"/>
      <c r="M142" s="138"/>
      <c r="T142" s="51"/>
      <c r="AT142" s="16" t="s">
        <v>134</v>
      </c>
      <c r="AU142" s="16" t="s">
        <v>79</v>
      </c>
    </row>
    <row r="143" spans="2:65" s="1" customFormat="1" ht="24.15" customHeight="1">
      <c r="B143" s="121"/>
      <c r="C143" s="122" t="s">
        <v>125</v>
      </c>
      <c r="D143" s="122" t="s">
        <v>127</v>
      </c>
      <c r="E143" s="123" t="s">
        <v>199</v>
      </c>
      <c r="F143" s="124" t="s">
        <v>200</v>
      </c>
      <c r="G143" s="125" t="s">
        <v>196</v>
      </c>
      <c r="H143" s="126">
        <v>529.77700000000004</v>
      </c>
      <c r="I143" s="127"/>
      <c r="J143" s="128">
        <f>ROUND(I143*H143,2)</f>
        <v>0</v>
      </c>
      <c r="K143" s="124" t="s">
        <v>131</v>
      </c>
      <c r="L143" s="31"/>
      <c r="M143" s="129" t="s">
        <v>3</v>
      </c>
      <c r="N143" s="130" t="s">
        <v>43</v>
      </c>
      <c r="P143" s="131">
        <f>O143*H143</f>
        <v>0</v>
      </c>
      <c r="Q143" s="131">
        <v>0</v>
      </c>
      <c r="R143" s="131">
        <f>Q143*H143</f>
        <v>0</v>
      </c>
      <c r="S143" s="131">
        <v>0</v>
      </c>
      <c r="T143" s="132">
        <f>S143*H143</f>
        <v>0</v>
      </c>
      <c r="AR143" s="133" t="s">
        <v>132</v>
      </c>
      <c r="AT143" s="133" t="s">
        <v>127</v>
      </c>
      <c r="AU143" s="133" t="s">
        <v>79</v>
      </c>
      <c r="AY143" s="16" t="s">
        <v>124</v>
      </c>
      <c r="BE143" s="134">
        <f>IF(N143="základní",J143,0)</f>
        <v>0</v>
      </c>
      <c r="BF143" s="134">
        <f>IF(N143="snížená",J143,0)</f>
        <v>0</v>
      </c>
      <c r="BG143" s="134">
        <f>IF(N143="zákl. přenesená",J143,0)</f>
        <v>0</v>
      </c>
      <c r="BH143" s="134">
        <f>IF(N143="sníž. přenesená",J143,0)</f>
        <v>0</v>
      </c>
      <c r="BI143" s="134">
        <f>IF(N143="nulová",J143,0)</f>
        <v>0</v>
      </c>
      <c r="BJ143" s="16" t="s">
        <v>77</v>
      </c>
      <c r="BK143" s="134">
        <f>ROUND(I143*H143,2)</f>
        <v>0</v>
      </c>
      <c r="BL143" s="16" t="s">
        <v>132</v>
      </c>
      <c r="BM143" s="133" t="s">
        <v>201</v>
      </c>
    </row>
    <row r="144" spans="2:65" s="1" customFormat="1">
      <c r="B144" s="31"/>
      <c r="D144" s="135" t="s">
        <v>134</v>
      </c>
      <c r="F144" s="136" t="s">
        <v>202</v>
      </c>
      <c r="I144" s="137"/>
      <c r="L144" s="31"/>
      <c r="M144" s="138"/>
      <c r="T144" s="51"/>
      <c r="AT144" s="16" t="s">
        <v>134</v>
      </c>
      <c r="AU144" s="16" t="s">
        <v>79</v>
      </c>
    </row>
    <row r="145" spans="2:65" s="12" customFormat="1">
      <c r="B145" s="139"/>
      <c r="D145" s="140" t="s">
        <v>136</v>
      </c>
      <c r="E145" s="141" t="s">
        <v>3</v>
      </c>
      <c r="F145" s="142" t="s">
        <v>203</v>
      </c>
      <c r="H145" s="143">
        <v>529.77700000000004</v>
      </c>
      <c r="I145" s="144"/>
      <c r="L145" s="139"/>
      <c r="M145" s="145"/>
      <c r="T145" s="146"/>
      <c r="AT145" s="141" t="s">
        <v>136</v>
      </c>
      <c r="AU145" s="141" t="s">
        <v>79</v>
      </c>
      <c r="AV145" s="12" t="s">
        <v>79</v>
      </c>
      <c r="AW145" s="12" t="s">
        <v>33</v>
      </c>
      <c r="AX145" s="12" t="s">
        <v>77</v>
      </c>
      <c r="AY145" s="141" t="s">
        <v>124</v>
      </c>
    </row>
    <row r="146" spans="2:65" s="1" customFormat="1" ht="21.75" customHeight="1">
      <c r="B146" s="121"/>
      <c r="C146" s="122" t="s">
        <v>204</v>
      </c>
      <c r="D146" s="122" t="s">
        <v>127</v>
      </c>
      <c r="E146" s="123" t="s">
        <v>205</v>
      </c>
      <c r="F146" s="124" t="s">
        <v>206</v>
      </c>
      <c r="G146" s="125" t="s">
        <v>196</v>
      </c>
      <c r="H146" s="126">
        <v>27.873000000000001</v>
      </c>
      <c r="I146" s="127"/>
      <c r="J146" s="128">
        <f>ROUND(I146*H146,2)</f>
        <v>0</v>
      </c>
      <c r="K146" s="124" t="s">
        <v>131</v>
      </c>
      <c r="L146" s="31"/>
      <c r="M146" s="129" t="s">
        <v>3</v>
      </c>
      <c r="N146" s="130" t="s">
        <v>43</v>
      </c>
      <c r="P146" s="131">
        <f>O146*H146</f>
        <v>0</v>
      </c>
      <c r="Q146" s="131">
        <v>0</v>
      </c>
      <c r="R146" s="131">
        <f>Q146*H146</f>
        <v>0</v>
      </c>
      <c r="S146" s="131">
        <v>0</v>
      </c>
      <c r="T146" s="132">
        <f>S146*H146</f>
        <v>0</v>
      </c>
      <c r="AR146" s="133" t="s">
        <v>132</v>
      </c>
      <c r="AT146" s="133" t="s">
        <v>127</v>
      </c>
      <c r="AU146" s="133" t="s">
        <v>79</v>
      </c>
      <c r="AY146" s="16" t="s">
        <v>124</v>
      </c>
      <c r="BE146" s="134">
        <f>IF(N146="základní",J146,0)</f>
        <v>0</v>
      </c>
      <c r="BF146" s="134">
        <f>IF(N146="snížená",J146,0)</f>
        <v>0</v>
      </c>
      <c r="BG146" s="134">
        <f>IF(N146="zákl. přenesená",J146,0)</f>
        <v>0</v>
      </c>
      <c r="BH146" s="134">
        <f>IF(N146="sníž. přenesená",J146,0)</f>
        <v>0</v>
      </c>
      <c r="BI146" s="134">
        <f>IF(N146="nulová",J146,0)</f>
        <v>0</v>
      </c>
      <c r="BJ146" s="16" t="s">
        <v>77</v>
      </c>
      <c r="BK146" s="134">
        <f>ROUND(I146*H146,2)</f>
        <v>0</v>
      </c>
      <c r="BL146" s="16" t="s">
        <v>132</v>
      </c>
      <c r="BM146" s="133" t="s">
        <v>207</v>
      </c>
    </row>
    <row r="147" spans="2:65" s="1" customFormat="1">
      <c r="B147" s="31"/>
      <c r="D147" s="135" t="s">
        <v>134</v>
      </c>
      <c r="F147" s="136" t="s">
        <v>208</v>
      </c>
      <c r="I147" s="137"/>
      <c r="L147" s="31"/>
      <c r="M147" s="138"/>
      <c r="T147" s="51"/>
      <c r="AT147" s="16" t="s">
        <v>134</v>
      </c>
      <c r="AU147" s="16" t="s">
        <v>79</v>
      </c>
    </row>
    <row r="148" spans="2:65" s="1" customFormat="1" ht="24.15" customHeight="1">
      <c r="B148" s="121"/>
      <c r="C148" s="122" t="s">
        <v>209</v>
      </c>
      <c r="D148" s="122" t="s">
        <v>127</v>
      </c>
      <c r="E148" s="123" t="s">
        <v>210</v>
      </c>
      <c r="F148" s="124" t="s">
        <v>211</v>
      </c>
      <c r="G148" s="125" t="s">
        <v>196</v>
      </c>
      <c r="H148" s="126">
        <v>3.613</v>
      </c>
      <c r="I148" s="127"/>
      <c r="J148" s="128">
        <f>ROUND(I148*H148,2)</f>
        <v>0</v>
      </c>
      <c r="K148" s="124" t="s">
        <v>131</v>
      </c>
      <c r="L148" s="31"/>
      <c r="M148" s="129" t="s">
        <v>3</v>
      </c>
      <c r="N148" s="130" t="s">
        <v>43</v>
      </c>
      <c r="P148" s="131">
        <f>O148*H148</f>
        <v>0</v>
      </c>
      <c r="Q148" s="131">
        <v>0</v>
      </c>
      <c r="R148" s="131">
        <f>Q148*H148</f>
        <v>0</v>
      </c>
      <c r="S148" s="131">
        <v>0</v>
      </c>
      <c r="T148" s="132">
        <f>S148*H148</f>
        <v>0</v>
      </c>
      <c r="AR148" s="133" t="s">
        <v>132</v>
      </c>
      <c r="AT148" s="133" t="s">
        <v>127</v>
      </c>
      <c r="AU148" s="133" t="s">
        <v>79</v>
      </c>
      <c r="AY148" s="16" t="s">
        <v>124</v>
      </c>
      <c r="BE148" s="134">
        <f>IF(N148="základní",J148,0)</f>
        <v>0</v>
      </c>
      <c r="BF148" s="134">
        <f>IF(N148="snížená",J148,0)</f>
        <v>0</v>
      </c>
      <c r="BG148" s="134">
        <f>IF(N148="zákl. přenesená",J148,0)</f>
        <v>0</v>
      </c>
      <c r="BH148" s="134">
        <f>IF(N148="sníž. přenesená",J148,0)</f>
        <v>0</v>
      </c>
      <c r="BI148" s="134">
        <f>IF(N148="nulová",J148,0)</f>
        <v>0</v>
      </c>
      <c r="BJ148" s="16" t="s">
        <v>77</v>
      </c>
      <c r="BK148" s="134">
        <f>ROUND(I148*H148,2)</f>
        <v>0</v>
      </c>
      <c r="BL148" s="16" t="s">
        <v>132</v>
      </c>
      <c r="BM148" s="133" t="s">
        <v>212</v>
      </c>
    </row>
    <row r="149" spans="2:65" s="1" customFormat="1">
      <c r="B149" s="31"/>
      <c r="D149" s="135" t="s">
        <v>134</v>
      </c>
      <c r="F149" s="136" t="s">
        <v>213</v>
      </c>
      <c r="I149" s="137"/>
      <c r="L149" s="31"/>
      <c r="M149" s="138"/>
      <c r="T149" s="51"/>
      <c r="AT149" s="16" t="s">
        <v>134</v>
      </c>
      <c r="AU149" s="16" t="s">
        <v>79</v>
      </c>
    </row>
    <row r="150" spans="2:65" s="12" customFormat="1">
      <c r="B150" s="139"/>
      <c r="D150" s="140" t="s">
        <v>136</v>
      </c>
      <c r="E150" s="141" t="s">
        <v>3</v>
      </c>
      <c r="F150" s="142" t="s">
        <v>214</v>
      </c>
      <c r="H150" s="143">
        <v>3.613</v>
      </c>
      <c r="I150" s="144"/>
      <c r="L150" s="139"/>
      <c r="M150" s="145"/>
      <c r="T150" s="146"/>
      <c r="AT150" s="141" t="s">
        <v>136</v>
      </c>
      <c r="AU150" s="141" t="s">
        <v>79</v>
      </c>
      <c r="AV150" s="12" t="s">
        <v>79</v>
      </c>
      <c r="AW150" s="12" t="s">
        <v>33</v>
      </c>
      <c r="AX150" s="12" t="s">
        <v>77</v>
      </c>
      <c r="AY150" s="141" t="s">
        <v>124</v>
      </c>
    </row>
    <row r="151" spans="2:65" s="1" customFormat="1" ht="24.15" customHeight="1">
      <c r="B151" s="121"/>
      <c r="C151" s="122" t="s">
        <v>9</v>
      </c>
      <c r="D151" s="122" t="s">
        <v>127</v>
      </c>
      <c r="E151" s="123" t="s">
        <v>215</v>
      </c>
      <c r="F151" s="124" t="s">
        <v>216</v>
      </c>
      <c r="G151" s="125" t="s">
        <v>196</v>
      </c>
      <c r="H151" s="126">
        <v>24.27</v>
      </c>
      <c r="I151" s="127"/>
      <c r="J151" s="128">
        <f>ROUND(I151*H151,2)</f>
        <v>0</v>
      </c>
      <c r="K151" s="124" t="s">
        <v>131</v>
      </c>
      <c r="L151" s="31"/>
      <c r="M151" s="129" t="s">
        <v>3</v>
      </c>
      <c r="N151" s="130" t="s">
        <v>43</v>
      </c>
      <c r="P151" s="131">
        <f>O151*H151</f>
        <v>0</v>
      </c>
      <c r="Q151" s="131">
        <v>0</v>
      </c>
      <c r="R151" s="131">
        <f>Q151*H151</f>
        <v>0</v>
      </c>
      <c r="S151" s="131">
        <v>0</v>
      </c>
      <c r="T151" s="132">
        <f>S151*H151</f>
        <v>0</v>
      </c>
      <c r="AR151" s="133" t="s">
        <v>132</v>
      </c>
      <c r="AT151" s="133" t="s">
        <v>127</v>
      </c>
      <c r="AU151" s="133" t="s">
        <v>79</v>
      </c>
      <c r="AY151" s="16" t="s">
        <v>124</v>
      </c>
      <c r="BE151" s="134">
        <f>IF(N151="základní",J151,0)</f>
        <v>0</v>
      </c>
      <c r="BF151" s="134">
        <f>IF(N151="snížená",J151,0)</f>
        <v>0</v>
      </c>
      <c r="BG151" s="134">
        <f>IF(N151="zákl. přenesená",J151,0)</f>
        <v>0</v>
      </c>
      <c r="BH151" s="134">
        <f>IF(N151="sníž. přenesená",J151,0)</f>
        <v>0</v>
      </c>
      <c r="BI151" s="134">
        <f>IF(N151="nulová",J151,0)</f>
        <v>0</v>
      </c>
      <c r="BJ151" s="16" t="s">
        <v>77</v>
      </c>
      <c r="BK151" s="134">
        <f>ROUND(I151*H151,2)</f>
        <v>0</v>
      </c>
      <c r="BL151" s="16" t="s">
        <v>132</v>
      </c>
      <c r="BM151" s="133" t="s">
        <v>217</v>
      </c>
    </row>
    <row r="152" spans="2:65" s="1" customFormat="1">
      <c r="B152" s="31"/>
      <c r="D152" s="135" t="s">
        <v>134</v>
      </c>
      <c r="F152" s="136" t="s">
        <v>218</v>
      </c>
      <c r="I152" s="137"/>
      <c r="L152" s="31"/>
      <c r="M152" s="138"/>
      <c r="T152" s="51"/>
      <c r="AT152" s="16" t="s">
        <v>134</v>
      </c>
      <c r="AU152" s="16" t="s">
        <v>79</v>
      </c>
    </row>
    <row r="153" spans="2:65" s="12" customFormat="1">
      <c r="B153" s="139"/>
      <c r="D153" s="140" t="s">
        <v>136</v>
      </c>
      <c r="E153" s="141" t="s">
        <v>3</v>
      </c>
      <c r="F153" s="142" t="s">
        <v>219</v>
      </c>
      <c r="H153" s="143">
        <v>24.27</v>
      </c>
      <c r="I153" s="144"/>
      <c r="L153" s="139"/>
      <c r="M153" s="145"/>
      <c r="T153" s="146"/>
      <c r="AT153" s="141" t="s">
        <v>136</v>
      </c>
      <c r="AU153" s="141" t="s">
        <v>79</v>
      </c>
      <c r="AV153" s="12" t="s">
        <v>79</v>
      </c>
      <c r="AW153" s="12" t="s">
        <v>33</v>
      </c>
      <c r="AX153" s="12" t="s">
        <v>77</v>
      </c>
      <c r="AY153" s="141" t="s">
        <v>124</v>
      </c>
    </row>
    <row r="154" spans="2:65" s="11" customFormat="1" ht="22.95" customHeight="1">
      <c r="B154" s="109"/>
      <c r="D154" s="110" t="s">
        <v>71</v>
      </c>
      <c r="E154" s="119" t="s">
        <v>220</v>
      </c>
      <c r="F154" s="119" t="s">
        <v>221</v>
      </c>
      <c r="I154" s="112"/>
      <c r="J154" s="120">
        <f>BK154</f>
        <v>0</v>
      </c>
      <c r="L154" s="109"/>
      <c r="M154" s="114"/>
      <c r="P154" s="115">
        <f>SUM(P155:P156)</f>
        <v>0</v>
      </c>
      <c r="R154" s="115">
        <f>SUM(R155:R156)</f>
        <v>0</v>
      </c>
      <c r="T154" s="116">
        <f>SUM(T155:T156)</f>
        <v>0</v>
      </c>
      <c r="AR154" s="110" t="s">
        <v>77</v>
      </c>
      <c r="AT154" s="117" t="s">
        <v>71</v>
      </c>
      <c r="AU154" s="117" t="s">
        <v>77</v>
      </c>
      <c r="AY154" s="110" t="s">
        <v>124</v>
      </c>
      <c r="BK154" s="118">
        <f>SUM(BK155:BK156)</f>
        <v>0</v>
      </c>
    </row>
    <row r="155" spans="2:65" s="1" customFormat="1" ht="37.950000000000003" customHeight="1">
      <c r="B155" s="121"/>
      <c r="C155" s="122" t="s">
        <v>222</v>
      </c>
      <c r="D155" s="122" t="s">
        <v>127</v>
      </c>
      <c r="E155" s="123" t="s">
        <v>223</v>
      </c>
      <c r="F155" s="124" t="s">
        <v>224</v>
      </c>
      <c r="G155" s="125" t="s">
        <v>196</v>
      </c>
      <c r="H155" s="126">
        <v>3.044</v>
      </c>
      <c r="I155" s="127"/>
      <c r="J155" s="128">
        <f>ROUND(I155*H155,2)</f>
        <v>0</v>
      </c>
      <c r="K155" s="124" t="s">
        <v>131</v>
      </c>
      <c r="L155" s="31"/>
      <c r="M155" s="129" t="s">
        <v>3</v>
      </c>
      <c r="N155" s="130" t="s">
        <v>43</v>
      </c>
      <c r="P155" s="131">
        <f>O155*H155</f>
        <v>0</v>
      </c>
      <c r="Q155" s="131">
        <v>0</v>
      </c>
      <c r="R155" s="131">
        <f>Q155*H155</f>
        <v>0</v>
      </c>
      <c r="S155" s="131">
        <v>0</v>
      </c>
      <c r="T155" s="132">
        <f>S155*H155</f>
        <v>0</v>
      </c>
      <c r="AR155" s="133" t="s">
        <v>132</v>
      </c>
      <c r="AT155" s="133" t="s">
        <v>127</v>
      </c>
      <c r="AU155" s="133" t="s">
        <v>79</v>
      </c>
      <c r="AY155" s="16" t="s">
        <v>124</v>
      </c>
      <c r="BE155" s="134">
        <f>IF(N155="základní",J155,0)</f>
        <v>0</v>
      </c>
      <c r="BF155" s="134">
        <f>IF(N155="snížená",J155,0)</f>
        <v>0</v>
      </c>
      <c r="BG155" s="134">
        <f>IF(N155="zákl. přenesená",J155,0)</f>
        <v>0</v>
      </c>
      <c r="BH155" s="134">
        <f>IF(N155="sníž. přenesená",J155,0)</f>
        <v>0</v>
      </c>
      <c r="BI155" s="134">
        <f>IF(N155="nulová",J155,0)</f>
        <v>0</v>
      </c>
      <c r="BJ155" s="16" t="s">
        <v>77</v>
      </c>
      <c r="BK155" s="134">
        <f>ROUND(I155*H155,2)</f>
        <v>0</v>
      </c>
      <c r="BL155" s="16" t="s">
        <v>132</v>
      </c>
      <c r="BM155" s="133" t="s">
        <v>225</v>
      </c>
    </row>
    <row r="156" spans="2:65" s="1" customFormat="1">
      <c r="B156" s="31"/>
      <c r="D156" s="135" t="s">
        <v>134</v>
      </c>
      <c r="F156" s="136" t="s">
        <v>226</v>
      </c>
      <c r="I156" s="137"/>
      <c r="L156" s="31"/>
      <c r="M156" s="138"/>
      <c r="T156" s="51"/>
      <c r="AT156" s="16" t="s">
        <v>134</v>
      </c>
      <c r="AU156" s="16" t="s">
        <v>79</v>
      </c>
    </row>
    <row r="157" spans="2:65" s="11" customFormat="1" ht="25.95" customHeight="1">
      <c r="B157" s="109"/>
      <c r="D157" s="110" t="s">
        <v>71</v>
      </c>
      <c r="E157" s="111" t="s">
        <v>227</v>
      </c>
      <c r="F157" s="111" t="s">
        <v>228</v>
      </c>
      <c r="I157" s="112"/>
      <c r="J157" s="113">
        <f>BK157</f>
        <v>0</v>
      </c>
      <c r="L157" s="109"/>
      <c r="M157" s="114"/>
      <c r="P157" s="115">
        <f>P158+P162+P509+P630+P640+P644+P662+P713+P779+P789+P792+P799</f>
        <v>0</v>
      </c>
      <c r="R157" s="115">
        <f>R158+R162+R509+R630+R640+R644+R662+R713+R779+R789+R792+R799</f>
        <v>52.779424649999996</v>
      </c>
      <c r="T157" s="116">
        <f>T158+T162+T509+T630+T640+T644+T662+T713+T779+T789+T792+T799</f>
        <v>27.801142899999995</v>
      </c>
      <c r="AR157" s="110" t="s">
        <v>79</v>
      </c>
      <c r="AT157" s="117" t="s">
        <v>71</v>
      </c>
      <c r="AU157" s="117" t="s">
        <v>72</v>
      </c>
      <c r="AY157" s="110" t="s">
        <v>124</v>
      </c>
      <c r="BK157" s="118">
        <f>BK158+BK162+BK509+BK630+BK640+BK644+BK662+BK713+BK779+BK789+BK792+BK799</f>
        <v>0</v>
      </c>
    </row>
    <row r="158" spans="2:65" s="11" customFormat="1" ht="22.95" customHeight="1">
      <c r="B158" s="109"/>
      <c r="D158" s="110" t="s">
        <v>71</v>
      </c>
      <c r="E158" s="119" t="s">
        <v>229</v>
      </c>
      <c r="F158" s="119" t="s">
        <v>230</v>
      </c>
      <c r="I158" s="112"/>
      <c r="J158" s="120">
        <f>BK158</f>
        <v>0</v>
      </c>
      <c r="L158" s="109"/>
      <c r="M158" s="114"/>
      <c r="P158" s="115">
        <f>SUM(P159:P161)</f>
        <v>0</v>
      </c>
      <c r="R158" s="115">
        <f>SUM(R159:R161)</f>
        <v>1.8000000000000002E-3</v>
      </c>
      <c r="T158" s="116">
        <f>SUM(T159:T161)</f>
        <v>0</v>
      </c>
      <c r="AR158" s="110" t="s">
        <v>79</v>
      </c>
      <c r="AT158" s="117" t="s">
        <v>71</v>
      </c>
      <c r="AU158" s="117" t="s">
        <v>77</v>
      </c>
      <c r="AY158" s="110" t="s">
        <v>124</v>
      </c>
      <c r="BK158" s="118">
        <f>SUM(BK159:BK161)</f>
        <v>0</v>
      </c>
    </row>
    <row r="159" spans="2:65" s="1" customFormat="1" ht="24.15" customHeight="1">
      <c r="B159" s="121"/>
      <c r="C159" s="122" t="s">
        <v>231</v>
      </c>
      <c r="D159" s="122" t="s">
        <v>127</v>
      </c>
      <c r="E159" s="123" t="s">
        <v>232</v>
      </c>
      <c r="F159" s="124" t="s">
        <v>233</v>
      </c>
      <c r="G159" s="125" t="s">
        <v>234</v>
      </c>
      <c r="H159" s="126">
        <v>1.8</v>
      </c>
      <c r="I159" s="127"/>
      <c r="J159" s="128">
        <f>ROUND(I159*H159,2)</f>
        <v>0</v>
      </c>
      <c r="K159" s="124" t="s">
        <v>3</v>
      </c>
      <c r="L159" s="31"/>
      <c r="M159" s="129" t="s">
        <v>3</v>
      </c>
      <c r="N159" s="130" t="s">
        <v>43</v>
      </c>
      <c r="P159" s="131">
        <f>O159*H159</f>
        <v>0</v>
      </c>
      <c r="Q159" s="131">
        <v>1E-3</v>
      </c>
      <c r="R159" s="131">
        <f>Q159*H159</f>
        <v>1.8000000000000002E-3</v>
      </c>
      <c r="S159" s="131">
        <v>0</v>
      </c>
      <c r="T159" s="132">
        <f>S159*H159</f>
        <v>0</v>
      </c>
      <c r="AR159" s="133" t="s">
        <v>235</v>
      </c>
      <c r="AT159" s="133" t="s">
        <v>127</v>
      </c>
      <c r="AU159" s="133" t="s">
        <v>79</v>
      </c>
      <c r="AY159" s="16" t="s">
        <v>124</v>
      </c>
      <c r="BE159" s="134">
        <f>IF(N159="základní",J159,0)</f>
        <v>0</v>
      </c>
      <c r="BF159" s="134">
        <f>IF(N159="snížená",J159,0)</f>
        <v>0</v>
      </c>
      <c r="BG159" s="134">
        <f>IF(N159="zákl. přenesená",J159,0)</f>
        <v>0</v>
      </c>
      <c r="BH159" s="134">
        <f>IF(N159="sníž. přenesená",J159,0)</f>
        <v>0</v>
      </c>
      <c r="BI159" s="134">
        <f>IF(N159="nulová",J159,0)</f>
        <v>0</v>
      </c>
      <c r="BJ159" s="16" t="s">
        <v>77</v>
      </c>
      <c r="BK159" s="134">
        <f>ROUND(I159*H159,2)</f>
        <v>0</v>
      </c>
      <c r="BL159" s="16" t="s">
        <v>235</v>
      </c>
      <c r="BM159" s="133" t="s">
        <v>236</v>
      </c>
    </row>
    <row r="160" spans="2:65" s="1" customFormat="1" ht="33" customHeight="1">
      <c r="B160" s="121"/>
      <c r="C160" s="122" t="s">
        <v>237</v>
      </c>
      <c r="D160" s="122" t="s">
        <v>127</v>
      </c>
      <c r="E160" s="123" t="s">
        <v>238</v>
      </c>
      <c r="F160" s="124" t="s">
        <v>239</v>
      </c>
      <c r="G160" s="125" t="s">
        <v>240</v>
      </c>
      <c r="H160" s="160"/>
      <c r="I160" s="127"/>
      <c r="J160" s="128">
        <f>ROUND(I160*H160,2)</f>
        <v>0</v>
      </c>
      <c r="K160" s="124" t="s">
        <v>131</v>
      </c>
      <c r="L160" s="31"/>
      <c r="M160" s="129" t="s">
        <v>3</v>
      </c>
      <c r="N160" s="130" t="s">
        <v>43</v>
      </c>
      <c r="P160" s="131">
        <f>O160*H160</f>
        <v>0</v>
      </c>
      <c r="Q160" s="131">
        <v>0</v>
      </c>
      <c r="R160" s="131">
        <f>Q160*H160</f>
        <v>0</v>
      </c>
      <c r="S160" s="131">
        <v>0</v>
      </c>
      <c r="T160" s="132">
        <f>S160*H160</f>
        <v>0</v>
      </c>
      <c r="AR160" s="133" t="s">
        <v>235</v>
      </c>
      <c r="AT160" s="133" t="s">
        <v>127</v>
      </c>
      <c r="AU160" s="133" t="s">
        <v>79</v>
      </c>
      <c r="AY160" s="16" t="s">
        <v>124</v>
      </c>
      <c r="BE160" s="134">
        <f>IF(N160="základní",J160,0)</f>
        <v>0</v>
      </c>
      <c r="BF160" s="134">
        <f>IF(N160="snížená",J160,0)</f>
        <v>0</v>
      </c>
      <c r="BG160" s="134">
        <f>IF(N160="zákl. přenesená",J160,0)</f>
        <v>0</v>
      </c>
      <c r="BH160" s="134">
        <f>IF(N160="sníž. přenesená",J160,0)</f>
        <v>0</v>
      </c>
      <c r="BI160" s="134">
        <f>IF(N160="nulová",J160,0)</f>
        <v>0</v>
      </c>
      <c r="BJ160" s="16" t="s">
        <v>77</v>
      </c>
      <c r="BK160" s="134">
        <f>ROUND(I160*H160,2)</f>
        <v>0</v>
      </c>
      <c r="BL160" s="16" t="s">
        <v>235</v>
      </c>
      <c r="BM160" s="133" t="s">
        <v>241</v>
      </c>
    </row>
    <row r="161" spans="2:65" s="1" customFormat="1">
      <c r="B161" s="31"/>
      <c r="D161" s="135" t="s">
        <v>134</v>
      </c>
      <c r="F161" s="136" t="s">
        <v>242</v>
      </c>
      <c r="I161" s="137"/>
      <c r="L161" s="31"/>
      <c r="M161" s="138"/>
      <c r="T161" s="51"/>
      <c r="AT161" s="16" t="s">
        <v>134</v>
      </c>
      <c r="AU161" s="16" t="s">
        <v>79</v>
      </c>
    </row>
    <row r="162" spans="2:65" s="11" customFormat="1" ht="22.95" customHeight="1">
      <c r="B162" s="109"/>
      <c r="D162" s="110" t="s">
        <v>71</v>
      </c>
      <c r="E162" s="119" t="s">
        <v>243</v>
      </c>
      <c r="F162" s="119" t="s">
        <v>244</v>
      </c>
      <c r="I162" s="112"/>
      <c r="J162" s="120">
        <f>BK162</f>
        <v>0</v>
      </c>
      <c r="L162" s="109"/>
      <c r="M162" s="114"/>
      <c r="P162" s="115">
        <f>SUM(P163:P508)</f>
        <v>0</v>
      </c>
      <c r="R162" s="115">
        <f>SUM(R163:R508)</f>
        <v>31.483662999999996</v>
      </c>
      <c r="T162" s="116">
        <f>SUM(T163:T508)</f>
        <v>23.019580499999996</v>
      </c>
      <c r="AR162" s="110" t="s">
        <v>79</v>
      </c>
      <c r="AT162" s="117" t="s">
        <v>71</v>
      </c>
      <c r="AU162" s="117" t="s">
        <v>77</v>
      </c>
      <c r="AY162" s="110" t="s">
        <v>124</v>
      </c>
      <c r="BK162" s="118">
        <f>SUM(BK163:BK508)</f>
        <v>0</v>
      </c>
    </row>
    <row r="163" spans="2:65" s="1" customFormat="1" ht="24.15" customHeight="1">
      <c r="B163" s="121"/>
      <c r="C163" s="122" t="s">
        <v>235</v>
      </c>
      <c r="D163" s="122" t="s">
        <v>127</v>
      </c>
      <c r="E163" s="123" t="s">
        <v>245</v>
      </c>
      <c r="F163" s="124" t="s">
        <v>246</v>
      </c>
      <c r="G163" s="125" t="s">
        <v>130</v>
      </c>
      <c r="H163" s="126">
        <v>3292.1</v>
      </c>
      <c r="I163" s="127"/>
      <c r="J163" s="128">
        <f>ROUND(I163*H163,2)</f>
        <v>0</v>
      </c>
      <c r="K163" s="124" t="s">
        <v>131</v>
      </c>
      <c r="L163" s="31"/>
      <c r="M163" s="129" t="s">
        <v>3</v>
      </c>
      <c r="N163" s="130" t="s">
        <v>43</v>
      </c>
      <c r="P163" s="131">
        <f>O163*H163</f>
        <v>0</v>
      </c>
      <c r="Q163" s="131">
        <v>0</v>
      </c>
      <c r="R163" s="131">
        <f>Q163*H163</f>
        <v>0</v>
      </c>
      <c r="S163" s="131">
        <v>2E-3</v>
      </c>
      <c r="T163" s="132">
        <f>S163*H163</f>
        <v>6.5842000000000001</v>
      </c>
      <c r="AR163" s="133" t="s">
        <v>235</v>
      </c>
      <c r="AT163" s="133" t="s">
        <v>127</v>
      </c>
      <c r="AU163" s="133" t="s">
        <v>79</v>
      </c>
      <c r="AY163" s="16" t="s">
        <v>124</v>
      </c>
      <c r="BE163" s="134">
        <f>IF(N163="základní",J163,0)</f>
        <v>0</v>
      </c>
      <c r="BF163" s="134">
        <f>IF(N163="snížená",J163,0)</f>
        <v>0</v>
      </c>
      <c r="BG163" s="134">
        <f>IF(N163="zákl. přenesená",J163,0)</f>
        <v>0</v>
      </c>
      <c r="BH163" s="134">
        <f>IF(N163="sníž. přenesená",J163,0)</f>
        <v>0</v>
      </c>
      <c r="BI163" s="134">
        <f>IF(N163="nulová",J163,0)</f>
        <v>0</v>
      </c>
      <c r="BJ163" s="16" t="s">
        <v>77</v>
      </c>
      <c r="BK163" s="134">
        <f>ROUND(I163*H163,2)</f>
        <v>0</v>
      </c>
      <c r="BL163" s="16" t="s">
        <v>235</v>
      </c>
      <c r="BM163" s="133" t="s">
        <v>247</v>
      </c>
    </row>
    <row r="164" spans="2:65" s="1" customFormat="1">
      <c r="B164" s="31"/>
      <c r="D164" s="135" t="s">
        <v>134</v>
      </c>
      <c r="F164" s="136" t="s">
        <v>248</v>
      </c>
      <c r="I164" s="137"/>
      <c r="L164" s="31"/>
      <c r="M164" s="138"/>
      <c r="T164" s="51"/>
      <c r="AT164" s="16" t="s">
        <v>134</v>
      </c>
      <c r="AU164" s="16" t="s">
        <v>79</v>
      </c>
    </row>
    <row r="165" spans="2:65" s="13" customFormat="1">
      <c r="B165" s="147"/>
      <c r="D165" s="140" t="s">
        <v>136</v>
      </c>
      <c r="E165" s="148" t="s">
        <v>3</v>
      </c>
      <c r="F165" s="149" t="s">
        <v>249</v>
      </c>
      <c r="H165" s="148" t="s">
        <v>3</v>
      </c>
      <c r="I165" s="150"/>
      <c r="L165" s="147"/>
      <c r="M165" s="151"/>
      <c r="T165" s="152"/>
      <c r="AT165" s="148" t="s">
        <v>136</v>
      </c>
      <c r="AU165" s="148" t="s">
        <v>79</v>
      </c>
      <c r="AV165" s="13" t="s">
        <v>77</v>
      </c>
      <c r="AW165" s="13" t="s">
        <v>33</v>
      </c>
      <c r="AX165" s="13" t="s">
        <v>72</v>
      </c>
      <c r="AY165" s="148" t="s">
        <v>124</v>
      </c>
    </row>
    <row r="166" spans="2:65" s="12" customFormat="1">
      <c r="B166" s="139"/>
      <c r="D166" s="140" t="s">
        <v>136</v>
      </c>
      <c r="E166" s="141" t="s">
        <v>3</v>
      </c>
      <c r="F166" s="142" t="s">
        <v>250</v>
      </c>
      <c r="H166" s="143">
        <v>300.339</v>
      </c>
      <c r="I166" s="144"/>
      <c r="L166" s="139"/>
      <c r="M166" s="145"/>
      <c r="T166" s="146"/>
      <c r="AT166" s="141" t="s">
        <v>136</v>
      </c>
      <c r="AU166" s="141" t="s">
        <v>79</v>
      </c>
      <c r="AV166" s="12" t="s">
        <v>79</v>
      </c>
      <c r="AW166" s="12" t="s">
        <v>33</v>
      </c>
      <c r="AX166" s="12" t="s">
        <v>72</v>
      </c>
      <c r="AY166" s="141" t="s">
        <v>124</v>
      </c>
    </row>
    <row r="167" spans="2:65" s="12" customFormat="1">
      <c r="B167" s="139"/>
      <c r="D167" s="140" t="s">
        <v>136</v>
      </c>
      <c r="E167" s="141" t="s">
        <v>3</v>
      </c>
      <c r="F167" s="142" t="s">
        <v>251</v>
      </c>
      <c r="H167" s="143">
        <v>705.01499999999999</v>
      </c>
      <c r="I167" s="144"/>
      <c r="L167" s="139"/>
      <c r="M167" s="145"/>
      <c r="T167" s="146"/>
      <c r="AT167" s="141" t="s">
        <v>136</v>
      </c>
      <c r="AU167" s="141" t="s">
        <v>79</v>
      </c>
      <c r="AV167" s="12" t="s">
        <v>79</v>
      </c>
      <c r="AW167" s="12" t="s">
        <v>33</v>
      </c>
      <c r="AX167" s="12" t="s">
        <v>72</v>
      </c>
      <c r="AY167" s="141" t="s">
        <v>124</v>
      </c>
    </row>
    <row r="168" spans="2:65" s="12" customFormat="1">
      <c r="B168" s="139"/>
      <c r="D168" s="140" t="s">
        <v>136</v>
      </c>
      <c r="E168" s="141" t="s">
        <v>3</v>
      </c>
      <c r="F168" s="142" t="s">
        <v>252</v>
      </c>
      <c r="H168" s="143">
        <v>166.15199999999999</v>
      </c>
      <c r="I168" s="144"/>
      <c r="L168" s="139"/>
      <c r="M168" s="145"/>
      <c r="T168" s="146"/>
      <c r="AT168" s="141" t="s">
        <v>136</v>
      </c>
      <c r="AU168" s="141" t="s">
        <v>79</v>
      </c>
      <c r="AV168" s="12" t="s">
        <v>79</v>
      </c>
      <c r="AW168" s="12" t="s">
        <v>33</v>
      </c>
      <c r="AX168" s="12" t="s">
        <v>72</v>
      </c>
      <c r="AY168" s="141" t="s">
        <v>124</v>
      </c>
    </row>
    <row r="169" spans="2:65" s="12" customFormat="1">
      <c r="B169" s="139"/>
      <c r="D169" s="140" t="s">
        <v>136</v>
      </c>
      <c r="E169" s="141" t="s">
        <v>3</v>
      </c>
      <c r="F169" s="142" t="s">
        <v>253</v>
      </c>
      <c r="H169" s="143">
        <v>163.31200000000001</v>
      </c>
      <c r="I169" s="144"/>
      <c r="L169" s="139"/>
      <c r="M169" s="145"/>
      <c r="T169" s="146"/>
      <c r="AT169" s="141" t="s">
        <v>136</v>
      </c>
      <c r="AU169" s="141" t="s">
        <v>79</v>
      </c>
      <c r="AV169" s="12" t="s">
        <v>79</v>
      </c>
      <c r="AW169" s="12" t="s">
        <v>33</v>
      </c>
      <c r="AX169" s="12" t="s">
        <v>72</v>
      </c>
      <c r="AY169" s="141" t="s">
        <v>124</v>
      </c>
    </row>
    <row r="170" spans="2:65" s="12" customFormat="1">
      <c r="B170" s="139"/>
      <c r="D170" s="140" t="s">
        <v>136</v>
      </c>
      <c r="E170" s="141" t="s">
        <v>3</v>
      </c>
      <c r="F170" s="142" t="s">
        <v>254</v>
      </c>
      <c r="H170" s="143">
        <v>707.81100000000004</v>
      </c>
      <c r="I170" s="144"/>
      <c r="L170" s="139"/>
      <c r="M170" s="145"/>
      <c r="T170" s="146"/>
      <c r="AT170" s="141" t="s">
        <v>136</v>
      </c>
      <c r="AU170" s="141" t="s">
        <v>79</v>
      </c>
      <c r="AV170" s="12" t="s">
        <v>79</v>
      </c>
      <c r="AW170" s="12" t="s">
        <v>33</v>
      </c>
      <c r="AX170" s="12" t="s">
        <v>72</v>
      </c>
      <c r="AY170" s="141" t="s">
        <v>124</v>
      </c>
    </row>
    <row r="171" spans="2:65" s="12" customFormat="1">
      <c r="B171" s="139"/>
      <c r="D171" s="140" t="s">
        <v>136</v>
      </c>
      <c r="E171" s="141" t="s">
        <v>3</v>
      </c>
      <c r="F171" s="142" t="s">
        <v>255</v>
      </c>
      <c r="H171" s="143">
        <v>779.697</v>
      </c>
      <c r="I171" s="144"/>
      <c r="L171" s="139"/>
      <c r="M171" s="145"/>
      <c r="T171" s="146"/>
      <c r="AT171" s="141" t="s">
        <v>136</v>
      </c>
      <c r="AU171" s="141" t="s">
        <v>79</v>
      </c>
      <c r="AV171" s="12" t="s">
        <v>79</v>
      </c>
      <c r="AW171" s="12" t="s">
        <v>33</v>
      </c>
      <c r="AX171" s="12" t="s">
        <v>72</v>
      </c>
      <c r="AY171" s="141" t="s">
        <v>124</v>
      </c>
    </row>
    <row r="172" spans="2:65" s="12" customFormat="1">
      <c r="B172" s="139"/>
      <c r="D172" s="140" t="s">
        <v>136</v>
      </c>
      <c r="E172" s="141" t="s">
        <v>3</v>
      </c>
      <c r="F172" s="142" t="s">
        <v>256</v>
      </c>
      <c r="H172" s="143">
        <v>469.774</v>
      </c>
      <c r="I172" s="144"/>
      <c r="L172" s="139"/>
      <c r="M172" s="145"/>
      <c r="T172" s="146"/>
      <c r="AT172" s="141" t="s">
        <v>136</v>
      </c>
      <c r="AU172" s="141" t="s">
        <v>79</v>
      </c>
      <c r="AV172" s="12" t="s">
        <v>79</v>
      </c>
      <c r="AW172" s="12" t="s">
        <v>33</v>
      </c>
      <c r="AX172" s="12" t="s">
        <v>72</v>
      </c>
      <c r="AY172" s="141" t="s">
        <v>124</v>
      </c>
    </row>
    <row r="173" spans="2:65" s="14" customFormat="1">
      <c r="B173" s="153"/>
      <c r="D173" s="140" t="s">
        <v>136</v>
      </c>
      <c r="E173" s="154" t="s">
        <v>3</v>
      </c>
      <c r="F173" s="155" t="s">
        <v>158</v>
      </c>
      <c r="H173" s="156">
        <v>3292.1000000000004</v>
      </c>
      <c r="I173" s="157"/>
      <c r="L173" s="153"/>
      <c r="M173" s="158"/>
      <c r="T173" s="159"/>
      <c r="AT173" s="154" t="s">
        <v>136</v>
      </c>
      <c r="AU173" s="154" t="s">
        <v>79</v>
      </c>
      <c r="AV173" s="14" t="s">
        <v>132</v>
      </c>
      <c r="AW173" s="14" t="s">
        <v>33</v>
      </c>
      <c r="AX173" s="14" t="s">
        <v>77</v>
      </c>
      <c r="AY173" s="154" t="s">
        <v>124</v>
      </c>
    </row>
    <row r="174" spans="2:65" s="1" customFormat="1" ht="24.15" customHeight="1">
      <c r="B174" s="121"/>
      <c r="C174" s="122" t="s">
        <v>257</v>
      </c>
      <c r="D174" s="122" t="s">
        <v>127</v>
      </c>
      <c r="E174" s="123" t="s">
        <v>258</v>
      </c>
      <c r="F174" s="124" t="s">
        <v>259</v>
      </c>
      <c r="G174" s="125" t="s">
        <v>130</v>
      </c>
      <c r="H174" s="126">
        <v>728.80100000000004</v>
      </c>
      <c r="I174" s="127"/>
      <c r="J174" s="128">
        <f>ROUND(I174*H174,2)</f>
        <v>0</v>
      </c>
      <c r="K174" s="124" t="s">
        <v>131</v>
      </c>
      <c r="L174" s="31"/>
      <c r="M174" s="129" t="s">
        <v>3</v>
      </c>
      <c r="N174" s="130" t="s">
        <v>43</v>
      </c>
      <c r="P174" s="131">
        <f>O174*H174</f>
        <v>0</v>
      </c>
      <c r="Q174" s="131">
        <v>0</v>
      </c>
      <c r="R174" s="131">
        <f>Q174*H174</f>
        <v>0</v>
      </c>
      <c r="S174" s="131">
        <v>2E-3</v>
      </c>
      <c r="T174" s="132">
        <f>S174*H174</f>
        <v>1.4576020000000001</v>
      </c>
      <c r="AR174" s="133" t="s">
        <v>235</v>
      </c>
      <c r="AT174" s="133" t="s">
        <v>127</v>
      </c>
      <c r="AU174" s="133" t="s">
        <v>79</v>
      </c>
      <c r="AY174" s="16" t="s">
        <v>124</v>
      </c>
      <c r="BE174" s="134">
        <f>IF(N174="základní",J174,0)</f>
        <v>0</v>
      </c>
      <c r="BF174" s="134">
        <f>IF(N174="snížená",J174,0)</f>
        <v>0</v>
      </c>
      <c r="BG174" s="134">
        <f>IF(N174="zákl. přenesená",J174,0)</f>
        <v>0</v>
      </c>
      <c r="BH174" s="134">
        <f>IF(N174="sníž. přenesená",J174,0)</f>
        <v>0</v>
      </c>
      <c r="BI174" s="134">
        <f>IF(N174="nulová",J174,0)</f>
        <v>0</v>
      </c>
      <c r="BJ174" s="16" t="s">
        <v>77</v>
      </c>
      <c r="BK174" s="134">
        <f>ROUND(I174*H174,2)</f>
        <v>0</v>
      </c>
      <c r="BL174" s="16" t="s">
        <v>235</v>
      </c>
      <c r="BM174" s="133" t="s">
        <v>260</v>
      </c>
    </row>
    <row r="175" spans="2:65" s="1" customFormat="1">
      <c r="B175" s="31"/>
      <c r="D175" s="135" t="s">
        <v>134</v>
      </c>
      <c r="F175" s="136" t="s">
        <v>261</v>
      </c>
      <c r="I175" s="137"/>
      <c r="L175" s="31"/>
      <c r="M175" s="138"/>
      <c r="T175" s="51"/>
      <c r="AT175" s="16" t="s">
        <v>134</v>
      </c>
      <c r="AU175" s="16" t="s">
        <v>79</v>
      </c>
    </row>
    <row r="176" spans="2:65" s="13" customFormat="1">
      <c r="B176" s="147"/>
      <c r="D176" s="140" t="s">
        <v>136</v>
      </c>
      <c r="E176" s="148" t="s">
        <v>3</v>
      </c>
      <c r="F176" s="149" t="s">
        <v>165</v>
      </c>
      <c r="H176" s="148" t="s">
        <v>3</v>
      </c>
      <c r="I176" s="150"/>
      <c r="L176" s="147"/>
      <c r="M176" s="151"/>
      <c r="T176" s="152"/>
      <c r="AT176" s="148" t="s">
        <v>136</v>
      </c>
      <c r="AU176" s="148" t="s">
        <v>79</v>
      </c>
      <c r="AV176" s="13" t="s">
        <v>77</v>
      </c>
      <c r="AW176" s="13" t="s">
        <v>33</v>
      </c>
      <c r="AX176" s="13" t="s">
        <v>72</v>
      </c>
      <c r="AY176" s="148" t="s">
        <v>124</v>
      </c>
    </row>
    <row r="177" spans="2:65" s="12" customFormat="1">
      <c r="B177" s="139"/>
      <c r="D177" s="140" t="s">
        <v>136</v>
      </c>
      <c r="E177" s="141" t="s">
        <v>3</v>
      </c>
      <c r="F177" s="142" t="s">
        <v>262</v>
      </c>
      <c r="H177" s="143">
        <v>181.22</v>
      </c>
      <c r="I177" s="144"/>
      <c r="L177" s="139"/>
      <c r="M177" s="145"/>
      <c r="T177" s="146"/>
      <c r="AT177" s="141" t="s">
        <v>136</v>
      </c>
      <c r="AU177" s="141" t="s">
        <v>79</v>
      </c>
      <c r="AV177" s="12" t="s">
        <v>79</v>
      </c>
      <c r="AW177" s="12" t="s">
        <v>33</v>
      </c>
      <c r="AX177" s="12" t="s">
        <v>72</v>
      </c>
      <c r="AY177" s="141" t="s">
        <v>124</v>
      </c>
    </row>
    <row r="178" spans="2:65" s="12" customFormat="1">
      <c r="B178" s="139"/>
      <c r="D178" s="140" t="s">
        <v>136</v>
      </c>
      <c r="E178" s="141" t="s">
        <v>3</v>
      </c>
      <c r="F178" s="142" t="s">
        <v>263</v>
      </c>
      <c r="H178" s="143">
        <v>57.948999999999998</v>
      </c>
      <c r="I178" s="144"/>
      <c r="L178" s="139"/>
      <c r="M178" s="145"/>
      <c r="T178" s="146"/>
      <c r="AT178" s="141" t="s">
        <v>136</v>
      </c>
      <c r="AU178" s="141" t="s">
        <v>79</v>
      </c>
      <c r="AV178" s="12" t="s">
        <v>79</v>
      </c>
      <c r="AW178" s="12" t="s">
        <v>33</v>
      </c>
      <c r="AX178" s="12" t="s">
        <v>72</v>
      </c>
      <c r="AY178" s="141" t="s">
        <v>124</v>
      </c>
    </row>
    <row r="179" spans="2:65" s="12" customFormat="1">
      <c r="B179" s="139"/>
      <c r="D179" s="140" t="s">
        <v>136</v>
      </c>
      <c r="E179" s="141" t="s">
        <v>3</v>
      </c>
      <c r="F179" s="142" t="s">
        <v>169</v>
      </c>
      <c r="H179" s="143">
        <v>33.49</v>
      </c>
      <c r="I179" s="144"/>
      <c r="L179" s="139"/>
      <c r="M179" s="145"/>
      <c r="T179" s="146"/>
      <c r="AT179" s="141" t="s">
        <v>136</v>
      </c>
      <c r="AU179" s="141" t="s">
        <v>79</v>
      </c>
      <c r="AV179" s="12" t="s">
        <v>79</v>
      </c>
      <c r="AW179" s="12" t="s">
        <v>33</v>
      </c>
      <c r="AX179" s="12" t="s">
        <v>72</v>
      </c>
      <c r="AY179" s="141" t="s">
        <v>124</v>
      </c>
    </row>
    <row r="180" spans="2:65" s="13" customFormat="1">
      <c r="B180" s="147"/>
      <c r="D180" s="140" t="s">
        <v>136</v>
      </c>
      <c r="E180" s="148" t="s">
        <v>3</v>
      </c>
      <c r="F180" s="149" t="s">
        <v>180</v>
      </c>
      <c r="H180" s="148" t="s">
        <v>3</v>
      </c>
      <c r="I180" s="150"/>
      <c r="L180" s="147"/>
      <c r="M180" s="151"/>
      <c r="T180" s="152"/>
      <c r="AT180" s="148" t="s">
        <v>136</v>
      </c>
      <c r="AU180" s="148" t="s">
        <v>79</v>
      </c>
      <c r="AV180" s="13" t="s">
        <v>77</v>
      </c>
      <c r="AW180" s="13" t="s">
        <v>33</v>
      </c>
      <c r="AX180" s="13" t="s">
        <v>72</v>
      </c>
      <c r="AY180" s="148" t="s">
        <v>124</v>
      </c>
    </row>
    <row r="181" spans="2:65" s="12" customFormat="1">
      <c r="B181" s="139"/>
      <c r="D181" s="140" t="s">
        <v>136</v>
      </c>
      <c r="E181" s="141" t="s">
        <v>3</v>
      </c>
      <c r="F181" s="142" t="s">
        <v>264</v>
      </c>
      <c r="H181" s="143">
        <v>174.9</v>
      </c>
      <c r="I181" s="144"/>
      <c r="L181" s="139"/>
      <c r="M181" s="145"/>
      <c r="T181" s="146"/>
      <c r="AT181" s="141" t="s">
        <v>136</v>
      </c>
      <c r="AU181" s="141" t="s">
        <v>79</v>
      </c>
      <c r="AV181" s="12" t="s">
        <v>79</v>
      </c>
      <c r="AW181" s="12" t="s">
        <v>33</v>
      </c>
      <c r="AX181" s="12" t="s">
        <v>72</v>
      </c>
      <c r="AY181" s="141" t="s">
        <v>124</v>
      </c>
    </row>
    <row r="182" spans="2:65" s="13" customFormat="1">
      <c r="B182" s="147"/>
      <c r="D182" s="140" t="s">
        <v>136</v>
      </c>
      <c r="E182" s="148" t="s">
        <v>3</v>
      </c>
      <c r="F182" s="149" t="s">
        <v>265</v>
      </c>
      <c r="H182" s="148" t="s">
        <v>3</v>
      </c>
      <c r="I182" s="150"/>
      <c r="L182" s="147"/>
      <c r="M182" s="151"/>
      <c r="T182" s="152"/>
      <c r="AT182" s="148" t="s">
        <v>136</v>
      </c>
      <c r="AU182" s="148" t="s">
        <v>79</v>
      </c>
      <c r="AV182" s="13" t="s">
        <v>77</v>
      </c>
      <c r="AW182" s="13" t="s">
        <v>33</v>
      </c>
      <c r="AX182" s="13" t="s">
        <v>72</v>
      </c>
      <c r="AY182" s="148" t="s">
        <v>124</v>
      </c>
    </row>
    <row r="183" spans="2:65" s="12" customFormat="1">
      <c r="B183" s="139"/>
      <c r="D183" s="140" t="s">
        <v>136</v>
      </c>
      <c r="E183" s="141" t="s">
        <v>3</v>
      </c>
      <c r="F183" s="142" t="s">
        <v>266</v>
      </c>
      <c r="H183" s="143">
        <v>269.31200000000001</v>
      </c>
      <c r="I183" s="144"/>
      <c r="L183" s="139"/>
      <c r="M183" s="145"/>
      <c r="T183" s="146"/>
      <c r="AT183" s="141" t="s">
        <v>136</v>
      </c>
      <c r="AU183" s="141" t="s">
        <v>79</v>
      </c>
      <c r="AV183" s="12" t="s">
        <v>79</v>
      </c>
      <c r="AW183" s="12" t="s">
        <v>33</v>
      </c>
      <c r="AX183" s="12" t="s">
        <v>72</v>
      </c>
      <c r="AY183" s="141" t="s">
        <v>124</v>
      </c>
    </row>
    <row r="184" spans="2:65" s="13" customFormat="1">
      <c r="B184" s="147"/>
      <c r="D184" s="140" t="s">
        <v>136</v>
      </c>
      <c r="E184" s="148" t="s">
        <v>3</v>
      </c>
      <c r="F184" s="149" t="s">
        <v>182</v>
      </c>
      <c r="H184" s="148" t="s">
        <v>3</v>
      </c>
      <c r="I184" s="150"/>
      <c r="L184" s="147"/>
      <c r="M184" s="151"/>
      <c r="T184" s="152"/>
      <c r="AT184" s="148" t="s">
        <v>136</v>
      </c>
      <c r="AU184" s="148" t="s">
        <v>79</v>
      </c>
      <c r="AV184" s="13" t="s">
        <v>77</v>
      </c>
      <c r="AW184" s="13" t="s">
        <v>33</v>
      </c>
      <c r="AX184" s="13" t="s">
        <v>72</v>
      </c>
      <c r="AY184" s="148" t="s">
        <v>124</v>
      </c>
    </row>
    <row r="185" spans="2:65" s="12" customFormat="1">
      <c r="B185" s="139"/>
      <c r="D185" s="140" t="s">
        <v>136</v>
      </c>
      <c r="E185" s="141" t="s">
        <v>3</v>
      </c>
      <c r="F185" s="142" t="s">
        <v>267</v>
      </c>
      <c r="H185" s="143">
        <v>11.93</v>
      </c>
      <c r="I185" s="144"/>
      <c r="L185" s="139"/>
      <c r="M185" s="145"/>
      <c r="T185" s="146"/>
      <c r="AT185" s="141" t="s">
        <v>136</v>
      </c>
      <c r="AU185" s="141" t="s">
        <v>79</v>
      </c>
      <c r="AV185" s="12" t="s">
        <v>79</v>
      </c>
      <c r="AW185" s="12" t="s">
        <v>33</v>
      </c>
      <c r="AX185" s="12" t="s">
        <v>72</v>
      </c>
      <c r="AY185" s="141" t="s">
        <v>124</v>
      </c>
    </row>
    <row r="186" spans="2:65" s="14" customFormat="1">
      <c r="B186" s="153"/>
      <c r="D186" s="140" t="s">
        <v>136</v>
      </c>
      <c r="E186" s="154" t="s">
        <v>3</v>
      </c>
      <c r="F186" s="155" t="s">
        <v>158</v>
      </c>
      <c r="H186" s="156">
        <v>728.80099999999993</v>
      </c>
      <c r="I186" s="157"/>
      <c r="L186" s="153"/>
      <c r="M186" s="158"/>
      <c r="T186" s="159"/>
      <c r="AT186" s="154" t="s">
        <v>136</v>
      </c>
      <c r="AU186" s="154" t="s">
        <v>79</v>
      </c>
      <c r="AV186" s="14" t="s">
        <v>132</v>
      </c>
      <c r="AW186" s="14" t="s">
        <v>33</v>
      </c>
      <c r="AX186" s="14" t="s">
        <v>77</v>
      </c>
      <c r="AY186" s="154" t="s">
        <v>124</v>
      </c>
    </row>
    <row r="187" spans="2:65" s="1" customFormat="1" ht="16.5" customHeight="1">
      <c r="B187" s="121"/>
      <c r="C187" s="122" t="s">
        <v>268</v>
      </c>
      <c r="D187" s="122" t="s">
        <v>127</v>
      </c>
      <c r="E187" s="123" t="s">
        <v>269</v>
      </c>
      <c r="F187" s="124" t="s">
        <v>270</v>
      </c>
      <c r="G187" s="125" t="s">
        <v>144</v>
      </c>
      <c r="H187" s="126">
        <v>21</v>
      </c>
      <c r="I187" s="127"/>
      <c r="J187" s="128">
        <f>ROUND(I187*H187,2)</f>
        <v>0</v>
      </c>
      <c r="K187" s="124" t="s">
        <v>131</v>
      </c>
      <c r="L187" s="31"/>
      <c r="M187" s="129" t="s">
        <v>3</v>
      </c>
      <c r="N187" s="130" t="s">
        <v>43</v>
      </c>
      <c r="P187" s="131">
        <f>O187*H187</f>
        <v>0</v>
      </c>
      <c r="Q187" s="131">
        <v>0</v>
      </c>
      <c r="R187" s="131">
        <f>Q187*H187</f>
        <v>0</v>
      </c>
      <c r="S187" s="131">
        <v>2.9999999999999997E-4</v>
      </c>
      <c r="T187" s="132">
        <f>S187*H187</f>
        <v>6.2999999999999992E-3</v>
      </c>
      <c r="AR187" s="133" t="s">
        <v>235</v>
      </c>
      <c r="AT187" s="133" t="s">
        <v>127</v>
      </c>
      <c r="AU187" s="133" t="s">
        <v>79</v>
      </c>
      <c r="AY187" s="16" t="s">
        <v>124</v>
      </c>
      <c r="BE187" s="134">
        <f>IF(N187="základní",J187,0)</f>
        <v>0</v>
      </c>
      <c r="BF187" s="134">
        <f>IF(N187="snížená",J187,0)</f>
        <v>0</v>
      </c>
      <c r="BG187" s="134">
        <f>IF(N187="zákl. přenesená",J187,0)</f>
        <v>0</v>
      </c>
      <c r="BH187" s="134">
        <f>IF(N187="sníž. přenesená",J187,0)</f>
        <v>0</v>
      </c>
      <c r="BI187" s="134">
        <f>IF(N187="nulová",J187,0)</f>
        <v>0</v>
      </c>
      <c r="BJ187" s="16" t="s">
        <v>77</v>
      </c>
      <c r="BK187" s="134">
        <f>ROUND(I187*H187,2)</f>
        <v>0</v>
      </c>
      <c r="BL187" s="16" t="s">
        <v>235</v>
      </c>
      <c r="BM187" s="133" t="s">
        <v>271</v>
      </c>
    </row>
    <row r="188" spans="2:65" s="1" customFormat="1">
      <c r="B188" s="31"/>
      <c r="D188" s="135" t="s">
        <v>134</v>
      </c>
      <c r="F188" s="136" t="s">
        <v>272</v>
      </c>
      <c r="I188" s="137"/>
      <c r="L188" s="31"/>
      <c r="M188" s="138"/>
      <c r="T188" s="51"/>
      <c r="AT188" s="16" t="s">
        <v>134</v>
      </c>
      <c r="AU188" s="16" t="s">
        <v>79</v>
      </c>
    </row>
    <row r="189" spans="2:65" s="13" customFormat="1">
      <c r="B189" s="147"/>
      <c r="D189" s="140" t="s">
        <v>136</v>
      </c>
      <c r="E189" s="148" t="s">
        <v>3</v>
      </c>
      <c r="F189" s="149" t="s">
        <v>273</v>
      </c>
      <c r="H189" s="148" t="s">
        <v>3</v>
      </c>
      <c r="I189" s="150"/>
      <c r="L189" s="147"/>
      <c r="M189" s="151"/>
      <c r="T189" s="152"/>
      <c r="AT189" s="148" t="s">
        <v>136</v>
      </c>
      <c r="AU189" s="148" t="s">
        <v>79</v>
      </c>
      <c r="AV189" s="13" t="s">
        <v>77</v>
      </c>
      <c r="AW189" s="13" t="s">
        <v>33</v>
      </c>
      <c r="AX189" s="13" t="s">
        <v>72</v>
      </c>
      <c r="AY189" s="148" t="s">
        <v>124</v>
      </c>
    </row>
    <row r="190" spans="2:65" s="12" customFormat="1">
      <c r="B190" s="139"/>
      <c r="D190" s="140" t="s">
        <v>136</v>
      </c>
      <c r="E190" s="141" t="s">
        <v>3</v>
      </c>
      <c r="F190" s="142" t="s">
        <v>222</v>
      </c>
      <c r="H190" s="143">
        <v>13</v>
      </c>
      <c r="I190" s="144"/>
      <c r="L190" s="139"/>
      <c r="M190" s="145"/>
      <c r="T190" s="146"/>
      <c r="AT190" s="141" t="s">
        <v>136</v>
      </c>
      <c r="AU190" s="141" t="s">
        <v>79</v>
      </c>
      <c r="AV190" s="12" t="s">
        <v>79</v>
      </c>
      <c r="AW190" s="12" t="s">
        <v>33</v>
      </c>
      <c r="AX190" s="12" t="s">
        <v>72</v>
      </c>
      <c r="AY190" s="141" t="s">
        <v>124</v>
      </c>
    </row>
    <row r="191" spans="2:65" s="13" customFormat="1">
      <c r="B191" s="147"/>
      <c r="D191" s="140" t="s">
        <v>136</v>
      </c>
      <c r="E191" s="148" t="s">
        <v>3</v>
      </c>
      <c r="F191" s="149" t="s">
        <v>274</v>
      </c>
      <c r="H191" s="148" t="s">
        <v>3</v>
      </c>
      <c r="I191" s="150"/>
      <c r="L191" s="147"/>
      <c r="M191" s="151"/>
      <c r="T191" s="152"/>
      <c r="AT191" s="148" t="s">
        <v>136</v>
      </c>
      <c r="AU191" s="148" t="s">
        <v>79</v>
      </c>
      <c r="AV191" s="13" t="s">
        <v>77</v>
      </c>
      <c r="AW191" s="13" t="s">
        <v>33</v>
      </c>
      <c r="AX191" s="13" t="s">
        <v>72</v>
      </c>
      <c r="AY191" s="148" t="s">
        <v>124</v>
      </c>
    </row>
    <row r="192" spans="2:65" s="12" customFormat="1">
      <c r="B192" s="139"/>
      <c r="D192" s="140" t="s">
        <v>136</v>
      </c>
      <c r="E192" s="141" t="s">
        <v>3</v>
      </c>
      <c r="F192" s="142" t="s">
        <v>193</v>
      </c>
      <c r="H192" s="143">
        <v>8</v>
      </c>
      <c r="I192" s="144"/>
      <c r="L192" s="139"/>
      <c r="M192" s="145"/>
      <c r="T192" s="146"/>
      <c r="AT192" s="141" t="s">
        <v>136</v>
      </c>
      <c r="AU192" s="141" t="s">
        <v>79</v>
      </c>
      <c r="AV192" s="12" t="s">
        <v>79</v>
      </c>
      <c r="AW192" s="12" t="s">
        <v>33</v>
      </c>
      <c r="AX192" s="12" t="s">
        <v>72</v>
      </c>
      <c r="AY192" s="141" t="s">
        <v>124</v>
      </c>
    </row>
    <row r="193" spans="2:65" s="14" customFormat="1">
      <c r="B193" s="153"/>
      <c r="D193" s="140" t="s">
        <v>136</v>
      </c>
      <c r="E193" s="154" t="s">
        <v>3</v>
      </c>
      <c r="F193" s="155" t="s">
        <v>158</v>
      </c>
      <c r="H193" s="156">
        <v>21</v>
      </c>
      <c r="I193" s="157"/>
      <c r="L193" s="153"/>
      <c r="M193" s="158"/>
      <c r="T193" s="159"/>
      <c r="AT193" s="154" t="s">
        <v>136</v>
      </c>
      <c r="AU193" s="154" t="s">
        <v>79</v>
      </c>
      <c r="AV193" s="14" t="s">
        <v>132</v>
      </c>
      <c r="AW193" s="14" t="s">
        <v>33</v>
      </c>
      <c r="AX193" s="14" t="s">
        <v>77</v>
      </c>
      <c r="AY193" s="154" t="s">
        <v>124</v>
      </c>
    </row>
    <row r="194" spans="2:65" s="1" customFormat="1" ht="24.15" customHeight="1">
      <c r="B194" s="121"/>
      <c r="C194" s="122" t="s">
        <v>275</v>
      </c>
      <c r="D194" s="122" t="s">
        <v>127</v>
      </c>
      <c r="E194" s="123" t="s">
        <v>276</v>
      </c>
      <c r="F194" s="124" t="s">
        <v>277</v>
      </c>
      <c r="G194" s="125" t="s">
        <v>130</v>
      </c>
      <c r="H194" s="126">
        <v>802.678</v>
      </c>
      <c r="I194" s="127"/>
      <c r="J194" s="128">
        <f>ROUND(I194*H194,2)</f>
        <v>0</v>
      </c>
      <c r="K194" s="124" t="s">
        <v>131</v>
      </c>
      <c r="L194" s="31"/>
      <c r="M194" s="129" t="s">
        <v>3</v>
      </c>
      <c r="N194" s="130" t="s">
        <v>43</v>
      </c>
      <c r="P194" s="131">
        <f>O194*H194</f>
        <v>0</v>
      </c>
      <c r="Q194" s="131">
        <v>0</v>
      </c>
      <c r="R194" s="131">
        <f>Q194*H194</f>
        <v>0</v>
      </c>
      <c r="S194" s="131">
        <v>0</v>
      </c>
      <c r="T194" s="132">
        <f>S194*H194</f>
        <v>0</v>
      </c>
      <c r="AR194" s="133" t="s">
        <v>235</v>
      </c>
      <c r="AT194" s="133" t="s">
        <v>127</v>
      </c>
      <c r="AU194" s="133" t="s">
        <v>79</v>
      </c>
      <c r="AY194" s="16" t="s">
        <v>124</v>
      </c>
      <c r="BE194" s="134">
        <f>IF(N194="základní",J194,0)</f>
        <v>0</v>
      </c>
      <c r="BF194" s="134">
        <f>IF(N194="snížená",J194,0)</f>
        <v>0</v>
      </c>
      <c r="BG194" s="134">
        <f>IF(N194="zákl. přenesená",J194,0)</f>
        <v>0</v>
      </c>
      <c r="BH194" s="134">
        <f>IF(N194="sníž. přenesená",J194,0)</f>
        <v>0</v>
      </c>
      <c r="BI194" s="134">
        <f>IF(N194="nulová",J194,0)</f>
        <v>0</v>
      </c>
      <c r="BJ194" s="16" t="s">
        <v>77</v>
      </c>
      <c r="BK194" s="134">
        <f>ROUND(I194*H194,2)</f>
        <v>0</v>
      </c>
      <c r="BL194" s="16" t="s">
        <v>235</v>
      </c>
      <c r="BM194" s="133" t="s">
        <v>278</v>
      </c>
    </row>
    <row r="195" spans="2:65" s="1" customFormat="1">
      <c r="B195" s="31"/>
      <c r="D195" s="135" t="s">
        <v>134</v>
      </c>
      <c r="F195" s="136" t="s">
        <v>279</v>
      </c>
      <c r="I195" s="137"/>
      <c r="L195" s="31"/>
      <c r="M195" s="138"/>
      <c r="T195" s="51"/>
      <c r="AT195" s="16" t="s">
        <v>134</v>
      </c>
      <c r="AU195" s="16" t="s">
        <v>79</v>
      </c>
    </row>
    <row r="196" spans="2:65" s="13" customFormat="1">
      <c r="B196" s="147"/>
      <c r="D196" s="140" t="s">
        <v>136</v>
      </c>
      <c r="E196" s="148" t="s">
        <v>3</v>
      </c>
      <c r="F196" s="149" t="s">
        <v>180</v>
      </c>
      <c r="H196" s="148" t="s">
        <v>3</v>
      </c>
      <c r="I196" s="150"/>
      <c r="L196" s="147"/>
      <c r="M196" s="151"/>
      <c r="T196" s="152"/>
      <c r="AT196" s="148" t="s">
        <v>136</v>
      </c>
      <c r="AU196" s="148" t="s">
        <v>79</v>
      </c>
      <c r="AV196" s="13" t="s">
        <v>77</v>
      </c>
      <c r="AW196" s="13" t="s">
        <v>33</v>
      </c>
      <c r="AX196" s="13" t="s">
        <v>72</v>
      </c>
      <c r="AY196" s="148" t="s">
        <v>124</v>
      </c>
    </row>
    <row r="197" spans="2:65" s="12" customFormat="1">
      <c r="B197" s="139"/>
      <c r="D197" s="140" t="s">
        <v>136</v>
      </c>
      <c r="E197" s="141" t="s">
        <v>3</v>
      </c>
      <c r="F197" s="142" t="s">
        <v>280</v>
      </c>
      <c r="H197" s="143">
        <v>170.10900000000001</v>
      </c>
      <c r="I197" s="144"/>
      <c r="L197" s="139"/>
      <c r="M197" s="145"/>
      <c r="T197" s="146"/>
      <c r="AT197" s="141" t="s">
        <v>136</v>
      </c>
      <c r="AU197" s="141" t="s">
        <v>79</v>
      </c>
      <c r="AV197" s="12" t="s">
        <v>79</v>
      </c>
      <c r="AW197" s="12" t="s">
        <v>33</v>
      </c>
      <c r="AX197" s="12" t="s">
        <v>72</v>
      </c>
      <c r="AY197" s="141" t="s">
        <v>124</v>
      </c>
    </row>
    <row r="198" spans="2:65" s="13" customFormat="1">
      <c r="B198" s="147"/>
      <c r="D198" s="140" t="s">
        <v>136</v>
      </c>
      <c r="E198" s="148" t="s">
        <v>3</v>
      </c>
      <c r="F198" s="149" t="s">
        <v>281</v>
      </c>
      <c r="H198" s="148" t="s">
        <v>3</v>
      </c>
      <c r="I198" s="150"/>
      <c r="L198" s="147"/>
      <c r="M198" s="151"/>
      <c r="T198" s="152"/>
      <c r="AT198" s="148" t="s">
        <v>136</v>
      </c>
      <c r="AU198" s="148" t="s">
        <v>79</v>
      </c>
      <c r="AV198" s="13" t="s">
        <v>77</v>
      </c>
      <c r="AW198" s="13" t="s">
        <v>33</v>
      </c>
      <c r="AX198" s="13" t="s">
        <v>72</v>
      </c>
      <c r="AY198" s="148" t="s">
        <v>124</v>
      </c>
    </row>
    <row r="199" spans="2:65" s="12" customFormat="1">
      <c r="B199" s="139"/>
      <c r="D199" s="140" t="s">
        <v>136</v>
      </c>
      <c r="E199" s="141" t="s">
        <v>3</v>
      </c>
      <c r="F199" s="142" t="s">
        <v>282</v>
      </c>
      <c r="H199" s="143">
        <v>135.899</v>
      </c>
      <c r="I199" s="144"/>
      <c r="L199" s="139"/>
      <c r="M199" s="145"/>
      <c r="T199" s="146"/>
      <c r="AT199" s="141" t="s">
        <v>136</v>
      </c>
      <c r="AU199" s="141" t="s">
        <v>79</v>
      </c>
      <c r="AV199" s="12" t="s">
        <v>79</v>
      </c>
      <c r="AW199" s="12" t="s">
        <v>33</v>
      </c>
      <c r="AX199" s="12" t="s">
        <v>72</v>
      </c>
      <c r="AY199" s="141" t="s">
        <v>124</v>
      </c>
    </row>
    <row r="200" spans="2:65" s="12" customFormat="1">
      <c r="B200" s="139"/>
      <c r="D200" s="140" t="s">
        <v>136</v>
      </c>
      <c r="E200" s="141" t="s">
        <v>3</v>
      </c>
      <c r="F200" s="142" t="s">
        <v>283</v>
      </c>
      <c r="H200" s="143">
        <v>42.832000000000001</v>
      </c>
      <c r="I200" s="144"/>
      <c r="L200" s="139"/>
      <c r="M200" s="145"/>
      <c r="T200" s="146"/>
      <c r="AT200" s="141" t="s">
        <v>136</v>
      </c>
      <c r="AU200" s="141" t="s">
        <v>79</v>
      </c>
      <c r="AV200" s="12" t="s">
        <v>79</v>
      </c>
      <c r="AW200" s="12" t="s">
        <v>33</v>
      </c>
      <c r="AX200" s="12" t="s">
        <v>72</v>
      </c>
      <c r="AY200" s="141" t="s">
        <v>124</v>
      </c>
    </row>
    <row r="201" spans="2:65" s="13" customFormat="1">
      <c r="B201" s="147"/>
      <c r="D201" s="140" t="s">
        <v>136</v>
      </c>
      <c r="E201" s="148" t="s">
        <v>3</v>
      </c>
      <c r="F201" s="149" t="s">
        <v>284</v>
      </c>
      <c r="H201" s="148" t="s">
        <v>3</v>
      </c>
      <c r="I201" s="150"/>
      <c r="L201" s="147"/>
      <c r="M201" s="151"/>
      <c r="T201" s="152"/>
      <c r="AT201" s="148" t="s">
        <v>136</v>
      </c>
      <c r="AU201" s="148" t="s">
        <v>79</v>
      </c>
      <c r="AV201" s="13" t="s">
        <v>77</v>
      </c>
      <c r="AW201" s="13" t="s">
        <v>33</v>
      </c>
      <c r="AX201" s="13" t="s">
        <v>72</v>
      </c>
      <c r="AY201" s="148" t="s">
        <v>124</v>
      </c>
    </row>
    <row r="202" spans="2:65" s="12" customFormat="1">
      <c r="B202" s="139"/>
      <c r="D202" s="140" t="s">
        <v>136</v>
      </c>
      <c r="E202" s="141" t="s">
        <v>3</v>
      </c>
      <c r="F202" s="142" t="s">
        <v>285</v>
      </c>
      <c r="H202" s="143">
        <v>4.5</v>
      </c>
      <c r="I202" s="144"/>
      <c r="L202" s="139"/>
      <c r="M202" s="145"/>
      <c r="T202" s="146"/>
      <c r="AT202" s="141" t="s">
        <v>136</v>
      </c>
      <c r="AU202" s="141" t="s">
        <v>79</v>
      </c>
      <c r="AV202" s="12" t="s">
        <v>79</v>
      </c>
      <c r="AW202" s="12" t="s">
        <v>33</v>
      </c>
      <c r="AX202" s="12" t="s">
        <v>72</v>
      </c>
      <c r="AY202" s="141" t="s">
        <v>124</v>
      </c>
    </row>
    <row r="203" spans="2:65" s="12" customFormat="1">
      <c r="B203" s="139"/>
      <c r="D203" s="140" t="s">
        <v>136</v>
      </c>
      <c r="E203" s="141" t="s">
        <v>3</v>
      </c>
      <c r="F203" s="142" t="s">
        <v>286</v>
      </c>
      <c r="H203" s="143">
        <v>3</v>
      </c>
      <c r="I203" s="144"/>
      <c r="L203" s="139"/>
      <c r="M203" s="145"/>
      <c r="T203" s="146"/>
      <c r="AT203" s="141" t="s">
        <v>136</v>
      </c>
      <c r="AU203" s="141" t="s">
        <v>79</v>
      </c>
      <c r="AV203" s="12" t="s">
        <v>79</v>
      </c>
      <c r="AW203" s="12" t="s">
        <v>33</v>
      </c>
      <c r="AX203" s="12" t="s">
        <v>72</v>
      </c>
      <c r="AY203" s="141" t="s">
        <v>124</v>
      </c>
    </row>
    <row r="204" spans="2:65" s="13" customFormat="1">
      <c r="B204" s="147"/>
      <c r="D204" s="140" t="s">
        <v>136</v>
      </c>
      <c r="E204" s="148" t="s">
        <v>3</v>
      </c>
      <c r="F204" s="149" t="s">
        <v>287</v>
      </c>
      <c r="H204" s="148" t="s">
        <v>3</v>
      </c>
      <c r="I204" s="150"/>
      <c r="L204" s="147"/>
      <c r="M204" s="151"/>
      <c r="T204" s="152"/>
      <c r="AT204" s="148" t="s">
        <v>136</v>
      </c>
      <c r="AU204" s="148" t="s">
        <v>79</v>
      </c>
      <c r="AV204" s="13" t="s">
        <v>77</v>
      </c>
      <c r="AW204" s="13" t="s">
        <v>33</v>
      </c>
      <c r="AX204" s="13" t="s">
        <v>72</v>
      </c>
      <c r="AY204" s="148" t="s">
        <v>124</v>
      </c>
    </row>
    <row r="205" spans="2:65" s="12" customFormat="1">
      <c r="B205" s="139"/>
      <c r="D205" s="140" t="s">
        <v>136</v>
      </c>
      <c r="E205" s="141" t="s">
        <v>3</v>
      </c>
      <c r="F205" s="142" t="s">
        <v>288</v>
      </c>
      <c r="H205" s="143">
        <v>8.01</v>
      </c>
      <c r="I205" s="144"/>
      <c r="L205" s="139"/>
      <c r="M205" s="145"/>
      <c r="T205" s="146"/>
      <c r="AT205" s="141" t="s">
        <v>136</v>
      </c>
      <c r="AU205" s="141" t="s">
        <v>79</v>
      </c>
      <c r="AV205" s="12" t="s">
        <v>79</v>
      </c>
      <c r="AW205" s="12" t="s">
        <v>33</v>
      </c>
      <c r="AX205" s="12" t="s">
        <v>72</v>
      </c>
      <c r="AY205" s="141" t="s">
        <v>124</v>
      </c>
    </row>
    <row r="206" spans="2:65" s="13" customFormat="1">
      <c r="B206" s="147"/>
      <c r="D206" s="140" t="s">
        <v>136</v>
      </c>
      <c r="E206" s="148" t="s">
        <v>3</v>
      </c>
      <c r="F206" s="149" t="s">
        <v>289</v>
      </c>
      <c r="H206" s="148" t="s">
        <v>3</v>
      </c>
      <c r="I206" s="150"/>
      <c r="L206" s="147"/>
      <c r="M206" s="151"/>
      <c r="T206" s="152"/>
      <c r="AT206" s="148" t="s">
        <v>136</v>
      </c>
      <c r="AU206" s="148" t="s">
        <v>79</v>
      </c>
      <c r="AV206" s="13" t="s">
        <v>77</v>
      </c>
      <c r="AW206" s="13" t="s">
        <v>33</v>
      </c>
      <c r="AX206" s="13" t="s">
        <v>72</v>
      </c>
      <c r="AY206" s="148" t="s">
        <v>124</v>
      </c>
    </row>
    <row r="207" spans="2:65" s="12" customFormat="1">
      <c r="B207" s="139"/>
      <c r="D207" s="140" t="s">
        <v>136</v>
      </c>
      <c r="E207" s="141" t="s">
        <v>3</v>
      </c>
      <c r="F207" s="142" t="s">
        <v>290</v>
      </c>
      <c r="H207" s="143">
        <v>5.9450000000000003</v>
      </c>
      <c r="I207" s="144"/>
      <c r="L207" s="139"/>
      <c r="M207" s="145"/>
      <c r="T207" s="146"/>
      <c r="AT207" s="141" t="s">
        <v>136</v>
      </c>
      <c r="AU207" s="141" t="s">
        <v>79</v>
      </c>
      <c r="AV207" s="12" t="s">
        <v>79</v>
      </c>
      <c r="AW207" s="12" t="s">
        <v>33</v>
      </c>
      <c r="AX207" s="12" t="s">
        <v>72</v>
      </c>
      <c r="AY207" s="141" t="s">
        <v>124</v>
      </c>
    </row>
    <row r="208" spans="2:65" s="13" customFormat="1">
      <c r="B208" s="147"/>
      <c r="D208" s="140" t="s">
        <v>136</v>
      </c>
      <c r="E208" s="148" t="s">
        <v>3</v>
      </c>
      <c r="F208" s="149" t="s">
        <v>184</v>
      </c>
      <c r="H208" s="148" t="s">
        <v>3</v>
      </c>
      <c r="I208" s="150"/>
      <c r="L208" s="147"/>
      <c r="M208" s="151"/>
      <c r="T208" s="152"/>
      <c r="AT208" s="148" t="s">
        <v>136</v>
      </c>
      <c r="AU208" s="148" t="s">
        <v>79</v>
      </c>
      <c r="AV208" s="13" t="s">
        <v>77</v>
      </c>
      <c r="AW208" s="13" t="s">
        <v>33</v>
      </c>
      <c r="AX208" s="13" t="s">
        <v>72</v>
      </c>
      <c r="AY208" s="148" t="s">
        <v>124</v>
      </c>
    </row>
    <row r="209" spans="2:65" s="12" customFormat="1">
      <c r="B209" s="139"/>
      <c r="D209" s="140" t="s">
        <v>136</v>
      </c>
      <c r="E209" s="141" t="s">
        <v>3</v>
      </c>
      <c r="F209" s="142" t="s">
        <v>291</v>
      </c>
      <c r="H209" s="143">
        <v>7.65</v>
      </c>
      <c r="I209" s="144"/>
      <c r="L209" s="139"/>
      <c r="M209" s="145"/>
      <c r="T209" s="146"/>
      <c r="AT209" s="141" t="s">
        <v>136</v>
      </c>
      <c r="AU209" s="141" t="s">
        <v>79</v>
      </c>
      <c r="AV209" s="12" t="s">
        <v>79</v>
      </c>
      <c r="AW209" s="12" t="s">
        <v>33</v>
      </c>
      <c r="AX209" s="12" t="s">
        <v>72</v>
      </c>
      <c r="AY209" s="141" t="s">
        <v>124</v>
      </c>
    </row>
    <row r="210" spans="2:65" s="13" customFormat="1">
      <c r="B210" s="147"/>
      <c r="D210" s="140" t="s">
        <v>136</v>
      </c>
      <c r="E210" s="148" t="s">
        <v>3</v>
      </c>
      <c r="F210" s="149" t="s">
        <v>292</v>
      </c>
      <c r="H210" s="148" t="s">
        <v>3</v>
      </c>
      <c r="I210" s="150"/>
      <c r="L210" s="147"/>
      <c r="M210" s="151"/>
      <c r="T210" s="152"/>
      <c r="AT210" s="148" t="s">
        <v>136</v>
      </c>
      <c r="AU210" s="148" t="s">
        <v>79</v>
      </c>
      <c r="AV210" s="13" t="s">
        <v>77</v>
      </c>
      <c r="AW210" s="13" t="s">
        <v>33</v>
      </c>
      <c r="AX210" s="13" t="s">
        <v>72</v>
      </c>
      <c r="AY210" s="148" t="s">
        <v>124</v>
      </c>
    </row>
    <row r="211" spans="2:65" s="12" customFormat="1">
      <c r="B211" s="139"/>
      <c r="D211" s="140" t="s">
        <v>136</v>
      </c>
      <c r="E211" s="141" t="s">
        <v>3</v>
      </c>
      <c r="F211" s="142" t="s">
        <v>293</v>
      </c>
      <c r="H211" s="143">
        <v>9.69</v>
      </c>
      <c r="I211" s="144"/>
      <c r="L211" s="139"/>
      <c r="M211" s="145"/>
      <c r="T211" s="146"/>
      <c r="AT211" s="141" t="s">
        <v>136</v>
      </c>
      <c r="AU211" s="141" t="s">
        <v>79</v>
      </c>
      <c r="AV211" s="12" t="s">
        <v>79</v>
      </c>
      <c r="AW211" s="12" t="s">
        <v>33</v>
      </c>
      <c r="AX211" s="12" t="s">
        <v>72</v>
      </c>
      <c r="AY211" s="141" t="s">
        <v>124</v>
      </c>
    </row>
    <row r="212" spans="2:65" s="12" customFormat="1">
      <c r="B212" s="139"/>
      <c r="D212" s="140" t="s">
        <v>136</v>
      </c>
      <c r="E212" s="141" t="s">
        <v>3</v>
      </c>
      <c r="F212" s="142" t="s">
        <v>294</v>
      </c>
      <c r="H212" s="143">
        <v>415.04300000000001</v>
      </c>
      <c r="I212" s="144"/>
      <c r="L212" s="139"/>
      <c r="M212" s="145"/>
      <c r="T212" s="146"/>
      <c r="AT212" s="141" t="s">
        <v>136</v>
      </c>
      <c r="AU212" s="141" t="s">
        <v>79</v>
      </c>
      <c r="AV212" s="12" t="s">
        <v>79</v>
      </c>
      <c r="AW212" s="12" t="s">
        <v>33</v>
      </c>
      <c r="AX212" s="12" t="s">
        <v>72</v>
      </c>
      <c r="AY212" s="141" t="s">
        <v>124</v>
      </c>
    </row>
    <row r="213" spans="2:65" s="14" customFormat="1">
      <c r="B213" s="153"/>
      <c r="D213" s="140" t="s">
        <v>136</v>
      </c>
      <c r="E213" s="154" t="s">
        <v>3</v>
      </c>
      <c r="F213" s="155" t="s">
        <v>158</v>
      </c>
      <c r="H213" s="156">
        <v>802.678</v>
      </c>
      <c r="I213" s="157"/>
      <c r="L213" s="153"/>
      <c r="M213" s="158"/>
      <c r="T213" s="159"/>
      <c r="AT213" s="154" t="s">
        <v>136</v>
      </c>
      <c r="AU213" s="154" t="s">
        <v>79</v>
      </c>
      <c r="AV213" s="14" t="s">
        <v>132</v>
      </c>
      <c r="AW213" s="14" t="s">
        <v>33</v>
      </c>
      <c r="AX213" s="14" t="s">
        <v>77</v>
      </c>
      <c r="AY213" s="154" t="s">
        <v>124</v>
      </c>
    </row>
    <row r="214" spans="2:65" s="1" customFormat="1" ht="16.5" customHeight="1">
      <c r="B214" s="121"/>
      <c r="C214" s="161" t="s">
        <v>295</v>
      </c>
      <c r="D214" s="161" t="s">
        <v>296</v>
      </c>
      <c r="E214" s="162" t="s">
        <v>297</v>
      </c>
      <c r="F214" s="163" t="s">
        <v>298</v>
      </c>
      <c r="G214" s="164" t="s">
        <v>196</v>
      </c>
      <c r="H214" s="165">
        <v>0.25700000000000001</v>
      </c>
      <c r="I214" s="166"/>
      <c r="J214" s="167">
        <f>ROUND(I214*H214,2)</f>
        <v>0</v>
      </c>
      <c r="K214" s="163" t="s">
        <v>131</v>
      </c>
      <c r="L214" s="168"/>
      <c r="M214" s="169" t="s">
        <v>3</v>
      </c>
      <c r="N214" s="170" t="s">
        <v>43</v>
      </c>
      <c r="P214" s="131">
        <f>O214*H214</f>
        <v>0</v>
      </c>
      <c r="Q214" s="131">
        <v>1</v>
      </c>
      <c r="R214" s="131">
        <f>Q214*H214</f>
        <v>0.25700000000000001</v>
      </c>
      <c r="S214" s="131">
        <v>0</v>
      </c>
      <c r="T214" s="132">
        <f>S214*H214</f>
        <v>0</v>
      </c>
      <c r="AR214" s="133" t="s">
        <v>299</v>
      </c>
      <c r="AT214" s="133" t="s">
        <v>296</v>
      </c>
      <c r="AU214" s="133" t="s">
        <v>79</v>
      </c>
      <c r="AY214" s="16" t="s">
        <v>124</v>
      </c>
      <c r="BE214" s="134">
        <f>IF(N214="základní",J214,0)</f>
        <v>0</v>
      </c>
      <c r="BF214" s="134">
        <f>IF(N214="snížená",J214,0)</f>
        <v>0</v>
      </c>
      <c r="BG214" s="134">
        <f>IF(N214="zákl. přenesená",J214,0)</f>
        <v>0</v>
      </c>
      <c r="BH214" s="134">
        <f>IF(N214="sníž. přenesená",J214,0)</f>
        <v>0</v>
      </c>
      <c r="BI214" s="134">
        <f>IF(N214="nulová",J214,0)</f>
        <v>0</v>
      </c>
      <c r="BJ214" s="16" t="s">
        <v>77</v>
      </c>
      <c r="BK214" s="134">
        <f>ROUND(I214*H214,2)</f>
        <v>0</v>
      </c>
      <c r="BL214" s="16" t="s">
        <v>235</v>
      </c>
      <c r="BM214" s="133" t="s">
        <v>300</v>
      </c>
    </row>
    <row r="215" spans="2:65" s="12" customFormat="1">
      <c r="B215" s="139"/>
      <c r="D215" s="140" t="s">
        <v>136</v>
      </c>
      <c r="F215" s="142" t="s">
        <v>301</v>
      </c>
      <c r="H215" s="143">
        <v>0.25700000000000001</v>
      </c>
      <c r="I215" s="144"/>
      <c r="L215" s="139"/>
      <c r="M215" s="145"/>
      <c r="T215" s="146"/>
      <c r="AT215" s="141" t="s">
        <v>136</v>
      </c>
      <c r="AU215" s="141" t="s">
        <v>79</v>
      </c>
      <c r="AV215" s="12" t="s">
        <v>79</v>
      </c>
      <c r="AW215" s="12" t="s">
        <v>4</v>
      </c>
      <c r="AX215" s="12" t="s">
        <v>77</v>
      </c>
      <c r="AY215" s="141" t="s">
        <v>124</v>
      </c>
    </row>
    <row r="216" spans="2:65" s="1" customFormat="1" ht="37.950000000000003" customHeight="1">
      <c r="B216" s="121"/>
      <c r="C216" s="122" t="s">
        <v>8</v>
      </c>
      <c r="D216" s="122" t="s">
        <v>127</v>
      </c>
      <c r="E216" s="123" t="s">
        <v>302</v>
      </c>
      <c r="F216" s="124" t="s">
        <v>303</v>
      </c>
      <c r="G216" s="125" t="s">
        <v>130</v>
      </c>
      <c r="H216" s="126">
        <v>161.10499999999999</v>
      </c>
      <c r="I216" s="127"/>
      <c r="J216" s="128">
        <f>ROUND(I216*H216,2)</f>
        <v>0</v>
      </c>
      <c r="K216" s="124" t="s">
        <v>3</v>
      </c>
      <c r="L216" s="31"/>
      <c r="M216" s="129" t="s">
        <v>3</v>
      </c>
      <c r="N216" s="130" t="s">
        <v>43</v>
      </c>
      <c r="P216" s="131">
        <f>O216*H216</f>
        <v>0</v>
      </c>
      <c r="Q216" s="131">
        <v>4.0000000000000002E-4</v>
      </c>
      <c r="R216" s="131">
        <f>Q216*H216</f>
        <v>6.4441999999999999E-2</v>
      </c>
      <c r="S216" s="131">
        <v>0</v>
      </c>
      <c r="T216" s="132">
        <f>S216*H216</f>
        <v>0</v>
      </c>
      <c r="AR216" s="133" t="s">
        <v>235</v>
      </c>
      <c r="AT216" s="133" t="s">
        <v>127</v>
      </c>
      <c r="AU216" s="133" t="s">
        <v>79</v>
      </c>
      <c r="AY216" s="16" t="s">
        <v>124</v>
      </c>
      <c r="BE216" s="134">
        <f>IF(N216="základní",J216,0)</f>
        <v>0</v>
      </c>
      <c r="BF216" s="134">
        <f>IF(N216="snížená",J216,0)</f>
        <v>0</v>
      </c>
      <c r="BG216" s="134">
        <f>IF(N216="zákl. přenesená",J216,0)</f>
        <v>0</v>
      </c>
      <c r="BH216" s="134">
        <f>IF(N216="sníž. přenesená",J216,0)</f>
        <v>0</v>
      </c>
      <c r="BI216" s="134">
        <f>IF(N216="nulová",J216,0)</f>
        <v>0</v>
      </c>
      <c r="BJ216" s="16" t="s">
        <v>77</v>
      </c>
      <c r="BK216" s="134">
        <f>ROUND(I216*H216,2)</f>
        <v>0</v>
      </c>
      <c r="BL216" s="16" t="s">
        <v>235</v>
      </c>
      <c r="BM216" s="133" t="s">
        <v>304</v>
      </c>
    </row>
    <row r="217" spans="2:65" s="13" customFormat="1">
      <c r="B217" s="147"/>
      <c r="D217" s="140" t="s">
        <v>136</v>
      </c>
      <c r="E217" s="148" t="s">
        <v>3</v>
      </c>
      <c r="F217" s="149" t="s">
        <v>180</v>
      </c>
      <c r="H217" s="148" t="s">
        <v>3</v>
      </c>
      <c r="I217" s="150"/>
      <c r="L217" s="147"/>
      <c r="M217" s="151"/>
      <c r="T217" s="152"/>
      <c r="AT217" s="148" t="s">
        <v>136</v>
      </c>
      <c r="AU217" s="148" t="s">
        <v>79</v>
      </c>
      <c r="AV217" s="13" t="s">
        <v>77</v>
      </c>
      <c r="AW217" s="13" t="s">
        <v>33</v>
      </c>
      <c r="AX217" s="13" t="s">
        <v>72</v>
      </c>
      <c r="AY217" s="148" t="s">
        <v>124</v>
      </c>
    </row>
    <row r="218" spans="2:65" s="12" customFormat="1">
      <c r="B218" s="139"/>
      <c r="D218" s="140" t="s">
        <v>136</v>
      </c>
      <c r="E218" s="141" t="s">
        <v>3</v>
      </c>
      <c r="F218" s="142" t="s">
        <v>305</v>
      </c>
      <c r="H218" s="143">
        <v>161.10499999999999</v>
      </c>
      <c r="I218" s="144"/>
      <c r="L218" s="139"/>
      <c r="M218" s="145"/>
      <c r="T218" s="146"/>
      <c r="AT218" s="141" t="s">
        <v>136</v>
      </c>
      <c r="AU218" s="141" t="s">
        <v>79</v>
      </c>
      <c r="AV218" s="12" t="s">
        <v>79</v>
      </c>
      <c r="AW218" s="12" t="s">
        <v>33</v>
      </c>
      <c r="AX218" s="12" t="s">
        <v>72</v>
      </c>
      <c r="AY218" s="141" t="s">
        <v>124</v>
      </c>
    </row>
    <row r="219" spans="2:65" s="14" customFormat="1">
      <c r="B219" s="153"/>
      <c r="D219" s="140" t="s">
        <v>136</v>
      </c>
      <c r="E219" s="154" t="s">
        <v>3</v>
      </c>
      <c r="F219" s="155" t="s">
        <v>158</v>
      </c>
      <c r="H219" s="156">
        <v>161.10499999999999</v>
      </c>
      <c r="I219" s="157"/>
      <c r="L219" s="153"/>
      <c r="M219" s="158"/>
      <c r="T219" s="159"/>
      <c r="AT219" s="154" t="s">
        <v>136</v>
      </c>
      <c r="AU219" s="154" t="s">
        <v>79</v>
      </c>
      <c r="AV219" s="14" t="s">
        <v>132</v>
      </c>
      <c r="AW219" s="14" t="s">
        <v>33</v>
      </c>
      <c r="AX219" s="14" t="s">
        <v>77</v>
      </c>
      <c r="AY219" s="154" t="s">
        <v>124</v>
      </c>
    </row>
    <row r="220" spans="2:65" s="1" customFormat="1" ht="24.15" customHeight="1">
      <c r="B220" s="121"/>
      <c r="C220" s="161" t="s">
        <v>306</v>
      </c>
      <c r="D220" s="161" t="s">
        <v>296</v>
      </c>
      <c r="E220" s="162" t="s">
        <v>307</v>
      </c>
      <c r="F220" s="163" t="s">
        <v>308</v>
      </c>
      <c r="G220" s="164" t="s">
        <v>130</v>
      </c>
      <c r="H220" s="165">
        <v>193.32599999999999</v>
      </c>
      <c r="I220" s="166"/>
      <c r="J220" s="167">
        <f>ROUND(I220*H220,2)</f>
        <v>0</v>
      </c>
      <c r="K220" s="163" t="s">
        <v>3</v>
      </c>
      <c r="L220" s="168"/>
      <c r="M220" s="169" t="s">
        <v>3</v>
      </c>
      <c r="N220" s="170" t="s">
        <v>43</v>
      </c>
      <c r="P220" s="131">
        <f>O220*H220</f>
        <v>0</v>
      </c>
      <c r="Q220" s="131">
        <v>4.4000000000000003E-3</v>
      </c>
      <c r="R220" s="131">
        <f>Q220*H220</f>
        <v>0.85063440000000001</v>
      </c>
      <c r="S220" s="131">
        <v>0</v>
      </c>
      <c r="T220" s="132">
        <f>S220*H220</f>
        <v>0</v>
      </c>
      <c r="AR220" s="133" t="s">
        <v>299</v>
      </c>
      <c r="AT220" s="133" t="s">
        <v>296</v>
      </c>
      <c r="AU220" s="133" t="s">
        <v>79</v>
      </c>
      <c r="AY220" s="16" t="s">
        <v>124</v>
      </c>
      <c r="BE220" s="134">
        <f>IF(N220="základní",J220,0)</f>
        <v>0</v>
      </c>
      <c r="BF220" s="134">
        <f>IF(N220="snížená",J220,0)</f>
        <v>0</v>
      </c>
      <c r="BG220" s="134">
        <f>IF(N220="zákl. přenesená",J220,0)</f>
        <v>0</v>
      </c>
      <c r="BH220" s="134">
        <f>IF(N220="sníž. přenesená",J220,0)</f>
        <v>0</v>
      </c>
      <c r="BI220" s="134">
        <f>IF(N220="nulová",J220,0)</f>
        <v>0</v>
      </c>
      <c r="BJ220" s="16" t="s">
        <v>77</v>
      </c>
      <c r="BK220" s="134">
        <f>ROUND(I220*H220,2)</f>
        <v>0</v>
      </c>
      <c r="BL220" s="16" t="s">
        <v>235</v>
      </c>
      <c r="BM220" s="133" t="s">
        <v>309</v>
      </c>
    </row>
    <row r="221" spans="2:65" s="12" customFormat="1">
      <c r="B221" s="139"/>
      <c r="D221" s="140" t="s">
        <v>136</v>
      </c>
      <c r="F221" s="142" t="s">
        <v>310</v>
      </c>
      <c r="H221" s="143">
        <v>193.32599999999999</v>
      </c>
      <c r="I221" s="144"/>
      <c r="L221" s="139"/>
      <c r="M221" s="145"/>
      <c r="T221" s="146"/>
      <c r="AT221" s="141" t="s">
        <v>136</v>
      </c>
      <c r="AU221" s="141" t="s">
        <v>79</v>
      </c>
      <c r="AV221" s="12" t="s">
        <v>79</v>
      </c>
      <c r="AW221" s="12" t="s">
        <v>4</v>
      </c>
      <c r="AX221" s="12" t="s">
        <v>77</v>
      </c>
      <c r="AY221" s="141" t="s">
        <v>124</v>
      </c>
    </row>
    <row r="222" spans="2:65" s="1" customFormat="1" ht="21.75" customHeight="1">
      <c r="B222" s="121"/>
      <c r="C222" s="122" t="s">
        <v>311</v>
      </c>
      <c r="D222" s="122" t="s">
        <v>127</v>
      </c>
      <c r="E222" s="123" t="s">
        <v>312</v>
      </c>
      <c r="F222" s="124" t="s">
        <v>313</v>
      </c>
      <c r="G222" s="125" t="s">
        <v>130</v>
      </c>
      <c r="H222" s="126">
        <v>547.05499999999995</v>
      </c>
      <c r="I222" s="127"/>
      <c r="J222" s="128">
        <f>ROUND(I222*H222,2)</f>
        <v>0</v>
      </c>
      <c r="K222" s="124" t="s">
        <v>131</v>
      </c>
      <c r="L222" s="31"/>
      <c r="M222" s="129" t="s">
        <v>3</v>
      </c>
      <c r="N222" s="130" t="s">
        <v>43</v>
      </c>
      <c r="P222" s="131">
        <f>O222*H222</f>
        <v>0</v>
      </c>
      <c r="Q222" s="131">
        <v>0</v>
      </c>
      <c r="R222" s="131">
        <f>Q222*H222</f>
        <v>0</v>
      </c>
      <c r="S222" s="131">
        <v>1.0999999999999999E-2</v>
      </c>
      <c r="T222" s="132">
        <f>S222*H222</f>
        <v>6.0176049999999988</v>
      </c>
      <c r="AR222" s="133" t="s">
        <v>235</v>
      </c>
      <c r="AT222" s="133" t="s">
        <v>127</v>
      </c>
      <c r="AU222" s="133" t="s">
        <v>79</v>
      </c>
      <c r="AY222" s="16" t="s">
        <v>124</v>
      </c>
      <c r="BE222" s="134">
        <f>IF(N222="základní",J222,0)</f>
        <v>0</v>
      </c>
      <c r="BF222" s="134">
        <f>IF(N222="snížená",J222,0)</f>
        <v>0</v>
      </c>
      <c r="BG222" s="134">
        <f>IF(N222="zákl. přenesená",J222,0)</f>
        <v>0</v>
      </c>
      <c r="BH222" s="134">
        <f>IF(N222="sníž. přenesená",J222,0)</f>
        <v>0</v>
      </c>
      <c r="BI222" s="134">
        <f>IF(N222="nulová",J222,0)</f>
        <v>0</v>
      </c>
      <c r="BJ222" s="16" t="s">
        <v>77</v>
      </c>
      <c r="BK222" s="134">
        <f>ROUND(I222*H222,2)</f>
        <v>0</v>
      </c>
      <c r="BL222" s="16" t="s">
        <v>235</v>
      </c>
      <c r="BM222" s="133" t="s">
        <v>314</v>
      </c>
    </row>
    <row r="223" spans="2:65" s="1" customFormat="1">
      <c r="B223" s="31"/>
      <c r="D223" s="135" t="s">
        <v>134</v>
      </c>
      <c r="F223" s="136" t="s">
        <v>315</v>
      </c>
      <c r="I223" s="137"/>
      <c r="L223" s="31"/>
      <c r="M223" s="138"/>
      <c r="T223" s="51"/>
      <c r="AT223" s="16" t="s">
        <v>134</v>
      </c>
      <c r="AU223" s="16" t="s">
        <v>79</v>
      </c>
    </row>
    <row r="224" spans="2:65" s="13" customFormat="1">
      <c r="B224" s="147"/>
      <c r="D224" s="140" t="s">
        <v>136</v>
      </c>
      <c r="E224" s="148" t="s">
        <v>3</v>
      </c>
      <c r="F224" s="149" t="s">
        <v>316</v>
      </c>
      <c r="H224" s="148" t="s">
        <v>3</v>
      </c>
      <c r="I224" s="150"/>
      <c r="L224" s="147"/>
      <c r="M224" s="151"/>
      <c r="T224" s="152"/>
      <c r="AT224" s="148" t="s">
        <v>136</v>
      </c>
      <c r="AU224" s="148" t="s">
        <v>79</v>
      </c>
      <c r="AV224" s="13" t="s">
        <v>77</v>
      </c>
      <c r="AW224" s="13" t="s">
        <v>33</v>
      </c>
      <c r="AX224" s="13" t="s">
        <v>72</v>
      </c>
      <c r="AY224" s="148" t="s">
        <v>124</v>
      </c>
    </row>
    <row r="225" spans="2:51" s="12" customFormat="1">
      <c r="B225" s="139"/>
      <c r="D225" s="140" t="s">
        <v>136</v>
      </c>
      <c r="E225" s="141" t="s">
        <v>3</v>
      </c>
      <c r="F225" s="142" t="s">
        <v>317</v>
      </c>
      <c r="H225" s="143">
        <v>17.347000000000001</v>
      </c>
      <c r="I225" s="144"/>
      <c r="L225" s="139"/>
      <c r="M225" s="145"/>
      <c r="T225" s="146"/>
      <c r="AT225" s="141" t="s">
        <v>136</v>
      </c>
      <c r="AU225" s="141" t="s">
        <v>79</v>
      </c>
      <c r="AV225" s="12" t="s">
        <v>79</v>
      </c>
      <c r="AW225" s="12" t="s">
        <v>33</v>
      </c>
      <c r="AX225" s="12" t="s">
        <v>72</v>
      </c>
      <c r="AY225" s="141" t="s">
        <v>124</v>
      </c>
    </row>
    <row r="226" spans="2:51" s="12" customFormat="1">
      <c r="B226" s="139"/>
      <c r="D226" s="140" t="s">
        <v>136</v>
      </c>
      <c r="E226" s="141" t="s">
        <v>3</v>
      </c>
      <c r="F226" s="142" t="s">
        <v>318</v>
      </c>
      <c r="H226" s="143">
        <v>12.672000000000001</v>
      </c>
      <c r="I226" s="144"/>
      <c r="L226" s="139"/>
      <c r="M226" s="145"/>
      <c r="T226" s="146"/>
      <c r="AT226" s="141" t="s">
        <v>136</v>
      </c>
      <c r="AU226" s="141" t="s">
        <v>79</v>
      </c>
      <c r="AV226" s="12" t="s">
        <v>79</v>
      </c>
      <c r="AW226" s="12" t="s">
        <v>33</v>
      </c>
      <c r="AX226" s="12" t="s">
        <v>72</v>
      </c>
      <c r="AY226" s="141" t="s">
        <v>124</v>
      </c>
    </row>
    <row r="227" spans="2:51" s="12" customFormat="1">
      <c r="B227" s="139"/>
      <c r="D227" s="140" t="s">
        <v>136</v>
      </c>
      <c r="E227" s="141" t="s">
        <v>3</v>
      </c>
      <c r="F227" s="142" t="s">
        <v>319</v>
      </c>
      <c r="H227" s="143">
        <v>9.7349999999999994</v>
      </c>
      <c r="I227" s="144"/>
      <c r="L227" s="139"/>
      <c r="M227" s="145"/>
      <c r="T227" s="146"/>
      <c r="AT227" s="141" t="s">
        <v>136</v>
      </c>
      <c r="AU227" s="141" t="s">
        <v>79</v>
      </c>
      <c r="AV227" s="12" t="s">
        <v>79</v>
      </c>
      <c r="AW227" s="12" t="s">
        <v>33</v>
      </c>
      <c r="AX227" s="12" t="s">
        <v>72</v>
      </c>
      <c r="AY227" s="141" t="s">
        <v>124</v>
      </c>
    </row>
    <row r="228" spans="2:51" s="12" customFormat="1">
      <c r="B228" s="139"/>
      <c r="D228" s="140" t="s">
        <v>136</v>
      </c>
      <c r="E228" s="141" t="s">
        <v>3</v>
      </c>
      <c r="F228" s="142" t="s">
        <v>320</v>
      </c>
      <c r="H228" s="143">
        <v>19.241</v>
      </c>
      <c r="I228" s="144"/>
      <c r="L228" s="139"/>
      <c r="M228" s="145"/>
      <c r="T228" s="146"/>
      <c r="AT228" s="141" t="s">
        <v>136</v>
      </c>
      <c r="AU228" s="141" t="s">
        <v>79</v>
      </c>
      <c r="AV228" s="12" t="s">
        <v>79</v>
      </c>
      <c r="AW228" s="12" t="s">
        <v>33</v>
      </c>
      <c r="AX228" s="12" t="s">
        <v>72</v>
      </c>
      <c r="AY228" s="141" t="s">
        <v>124</v>
      </c>
    </row>
    <row r="229" spans="2:51" s="12" customFormat="1">
      <c r="B229" s="139"/>
      <c r="D229" s="140" t="s">
        <v>136</v>
      </c>
      <c r="E229" s="141" t="s">
        <v>3</v>
      </c>
      <c r="F229" s="142" t="s">
        <v>321</v>
      </c>
      <c r="H229" s="143">
        <v>110.357</v>
      </c>
      <c r="I229" s="144"/>
      <c r="L229" s="139"/>
      <c r="M229" s="145"/>
      <c r="T229" s="146"/>
      <c r="AT229" s="141" t="s">
        <v>136</v>
      </c>
      <c r="AU229" s="141" t="s">
        <v>79</v>
      </c>
      <c r="AV229" s="12" t="s">
        <v>79</v>
      </c>
      <c r="AW229" s="12" t="s">
        <v>33</v>
      </c>
      <c r="AX229" s="12" t="s">
        <v>72</v>
      </c>
      <c r="AY229" s="141" t="s">
        <v>124</v>
      </c>
    </row>
    <row r="230" spans="2:51" s="12" customFormat="1">
      <c r="B230" s="139"/>
      <c r="D230" s="140" t="s">
        <v>136</v>
      </c>
      <c r="E230" s="141" t="s">
        <v>3</v>
      </c>
      <c r="F230" s="142" t="s">
        <v>322</v>
      </c>
      <c r="H230" s="143">
        <v>72.040000000000006</v>
      </c>
      <c r="I230" s="144"/>
      <c r="L230" s="139"/>
      <c r="M230" s="145"/>
      <c r="T230" s="146"/>
      <c r="AT230" s="141" t="s">
        <v>136</v>
      </c>
      <c r="AU230" s="141" t="s">
        <v>79</v>
      </c>
      <c r="AV230" s="12" t="s">
        <v>79</v>
      </c>
      <c r="AW230" s="12" t="s">
        <v>33</v>
      </c>
      <c r="AX230" s="12" t="s">
        <v>72</v>
      </c>
      <c r="AY230" s="141" t="s">
        <v>124</v>
      </c>
    </row>
    <row r="231" spans="2:51" s="12" customFormat="1">
      <c r="B231" s="139"/>
      <c r="D231" s="140" t="s">
        <v>136</v>
      </c>
      <c r="E231" s="141" t="s">
        <v>3</v>
      </c>
      <c r="F231" s="142" t="s">
        <v>323</v>
      </c>
      <c r="H231" s="143">
        <v>65.786000000000001</v>
      </c>
      <c r="I231" s="144"/>
      <c r="L231" s="139"/>
      <c r="M231" s="145"/>
      <c r="T231" s="146"/>
      <c r="AT231" s="141" t="s">
        <v>136</v>
      </c>
      <c r="AU231" s="141" t="s">
        <v>79</v>
      </c>
      <c r="AV231" s="12" t="s">
        <v>79</v>
      </c>
      <c r="AW231" s="12" t="s">
        <v>33</v>
      </c>
      <c r="AX231" s="12" t="s">
        <v>72</v>
      </c>
      <c r="AY231" s="141" t="s">
        <v>124</v>
      </c>
    </row>
    <row r="232" spans="2:51" s="13" customFormat="1">
      <c r="B232" s="147"/>
      <c r="D232" s="140" t="s">
        <v>136</v>
      </c>
      <c r="E232" s="148" t="s">
        <v>3</v>
      </c>
      <c r="F232" s="149" t="s">
        <v>180</v>
      </c>
      <c r="H232" s="148" t="s">
        <v>3</v>
      </c>
      <c r="I232" s="150"/>
      <c r="L232" s="147"/>
      <c r="M232" s="151"/>
      <c r="T232" s="152"/>
      <c r="AT232" s="148" t="s">
        <v>136</v>
      </c>
      <c r="AU232" s="148" t="s">
        <v>79</v>
      </c>
      <c r="AV232" s="13" t="s">
        <v>77</v>
      </c>
      <c r="AW232" s="13" t="s">
        <v>33</v>
      </c>
      <c r="AX232" s="13" t="s">
        <v>72</v>
      </c>
      <c r="AY232" s="148" t="s">
        <v>124</v>
      </c>
    </row>
    <row r="233" spans="2:51" s="12" customFormat="1">
      <c r="B233" s="139"/>
      <c r="D233" s="140" t="s">
        <v>136</v>
      </c>
      <c r="E233" s="141" t="s">
        <v>3</v>
      </c>
      <c r="F233" s="142" t="s">
        <v>280</v>
      </c>
      <c r="H233" s="143">
        <v>170.10900000000001</v>
      </c>
      <c r="I233" s="144"/>
      <c r="L233" s="139"/>
      <c r="M233" s="145"/>
      <c r="T233" s="146"/>
      <c r="AT233" s="141" t="s">
        <v>136</v>
      </c>
      <c r="AU233" s="141" t="s">
        <v>79</v>
      </c>
      <c r="AV233" s="12" t="s">
        <v>79</v>
      </c>
      <c r="AW233" s="12" t="s">
        <v>33</v>
      </c>
      <c r="AX233" s="12" t="s">
        <v>72</v>
      </c>
      <c r="AY233" s="141" t="s">
        <v>124</v>
      </c>
    </row>
    <row r="234" spans="2:51" s="12" customFormat="1">
      <c r="B234" s="139"/>
      <c r="D234" s="140" t="s">
        <v>136</v>
      </c>
      <c r="E234" s="141" t="s">
        <v>3</v>
      </c>
      <c r="F234" s="142" t="s">
        <v>324</v>
      </c>
      <c r="H234" s="143">
        <v>6</v>
      </c>
      <c r="I234" s="144"/>
      <c r="L234" s="139"/>
      <c r="M234" s="145"/>
      <c r="T234" s="146"/>
      <c r="AT234" s="141" t="s">
        <v>136</v>
      </c>
      <c r="AU234" s="141" t="s">
        <v>79</v>
      </c>
      <c r="AV234" s="12" t="s">
        <v>79</v>
      </c>
      <c r="AW234" s="12" t="s">
        <v>33</v>
      </c>
      <c r="AX234" s="12" t="s">
        <v>72</v>
      </c>
      <c r="AY234" s="141" t="s">
        <v>124</v>
      </c>
    </row>
    <row r="235" spans="2:51" s="13" customFormat="1">
      <c r="B235" s="147"/>
      <c r="D235" s="140" t="s">
        <v>136</v>
      </c>
      <c r="E235" s="148" t="s">
        <v>3</v>
      </c>
      <c r="F235" s="149" t="s">
        <v>325</v>
      </c>
      <c r="H235" s="148" t="s">
        <v>3</v>
      </c>
      <c r="I235" s="150"/>
      <c r="L235" s="147"/>
      <c r="M235" s="151"/>
      <c r="T235" s="152"/>
      <c r="AT235" s="148" t="s">
        <v>136</v>
      </c>
      <c r="AU235" s="148" t="s">
        <v>79</v>
      </c>
      <c r="AV235" s="13" t="s">
        <v>77</v>
      </c>
      <c r="AW235" s="13" t="s">
        <v>33</v>
      </c>
      <c r="AX235" s="13" t="s">
        <v>72</v>
      </c>
      <c r="AY235" s="148" t="s">
        <v>124</v>
      </c>
    </row>
    <row r="236" spans="2:51" s="12" customFormat="1">
      <c r="B236" s="139"/>
      <c r="D236" s="140" t="s">
        <v>136</v>
      </c>
      <c r="E236" s="141" t="s">
        <v>3</v>
      </c>
      <c r="F236" s="142" t="s">
        <v>169</v>
      </c>
      <c r="H236" s="143">
        <v>33.49</v>
      </c>
      <c r="I236" s="144"/>
      <c r="L236" s="139"/>
      <c r="M236" s="145"/>
      <c r="T236" s="146"/>
      <c r="AT236" s="141" t="s">
        <v>136</v>
      </c>
      <c r="AU236" s="141" t="s">
        <v>79</v>
      </c>
      <c r="AV236" s="12" t="s">
        <v>79</v>
      </c>
      <c r="AW236" s="12" t="s">
        <v>33</v>
      </c>
      <c r="AX236" s="12" t="s">
        <v>72</v>
      </c>
      <c r="AY236" s="141" t="s">
        <v>124</v>
      </c>
    </row>
    <row r="237" spans="2:51" s="13" customFormat="1">
      <c r="B237" s="147"/>
      <c r="D237" s="140" t="s">
        <v>136</v>
      </c>
      <c r="E237" s="148" t="s">
        <v>3</v>
      </c>
      <c r="F237" s="149" t="s">
        <v>150</v>
      </c>
      <c r="H237" s="148" t="s">
        <v>3</v>
      </c>
      <c r="I237" s="150"/>
      <c r="L237" s="147"/>
      <c r="M237" s="151"/>
      <c r="T237" s="152"/>
      <c r="AT237" s="148" t="s">
        <v>136</v>
      </c>
      <c r="AU237" s="148" t="s">
        <v>79</v>
      </c>
      <c r="AV237" s="13" t="s">
        <v>77</v>
      </c>
      <c r="AW237" s="13" t="s">
        <v>33</v>
      </c>
      <c r="AX237" s="13" t="s">
        <v>72</v>
      </c>
      <c r="AY237" s="148" t="s">
        <v>124</v>
      </c>
    </row>
    <row r="238" spans="2:51" s="12" customFormat="1">
      <c r="B238" s="139"/>
      <c r="D238" s="140" t="s">
        <v>136</v>
      </c>
      <c r="E238" s="141" t="s">
        <v>3</v>
      </c>
      <c r="F238" s="142" t="s">
        <v>151</v>
      </c>
      <c r="H238" s="143">
        <v>4.6319999999999997</v>
      </c>
      <c r="I238" s="144"/>
      <c r="L238" s="139"/>
      <c r="M238" s="145"/>
      <c r="T238" s="146"/>
      <c r="AT238" s="141" t="s">
        <v>136</v>
      </c>
      <c r="AU238" s="141" t="s">
        <v>79</v>
      </c>
      <c r="AV238" s="12" t="s">
        <v>79</v>
      </c>
      <c r="AW238" s="12" t="s">
        <v>33</v>
      </c>
      <c r="AX238" s="12" t="s">
        <v>72</v>
      </c>
      <c r="AY238" s="141" t="s">
        <v>124</v>
      </c>
    </row>
    <row r="239" spans="2:51" s="13" customFormat="1">
      <c r="B239" s="147"/>
      <c r="D239" s="140" t="s">
        <v>136</v>
      </c>
      <c r="E239" s="148" t="s">
        <v>3</v>
      </c>
      <c r="F239" s="149" t="s">
        <v>152</v>
      </c>
      <c r="H239" s="148" t="s">
        <v>3</v>
      </c>
      <c r="I239" s="150"/>
      <c r="L239" s="147"/>
      <c r="M239" s="151"/>
      <c r="T239" s="152"/>
      <c r="AT239" s="148" t="s">
        <v>136</v>
      </c>
      <c r="AU239" s="148" t="s">
        <v>79</v>
      </c>
      <c r="AV239" s="13" t="s">
        <v>77</v>
      </c>
      <c r="AW239" s="13" t="s">
        <v>33</v>
      </c>
      <c r="AX239" s="13" t="s">
        <v>72</v>
      </c>
      <c r="AY239" s="148" t="s">
        <v>124</v>
      </c>
    </row>
    <row r="240" spans="2:51" s="12" customFormat="1">
      <c r="B240" s="139"/>
      <c r="D240" s="140" t="s">
        <v>136</v>
      </c>
      <c r="E240" s="141" t="s">
        <v>3</v>
      </c>
      <c r="F240" s="142" t="s">
        <v>326</v>
      </c>
      <c r="H240" s="143">
        <v>6.75</v>
      </c>
      <c r="I240" s="144"/>
      <c r="L240" s="139"/>
      <c r="M240" s="145"/>
      <c r="T240" s="146"/>
      <c r="AT240" s="141" t="s">
        <v>136</v>
      </c>
      <c r="AU240" s="141" t="s">
        <v>79</v>
      </c>
      <c r="AV240" s="12" t="s">
        <v>79</v>
      </c>
      <c r="AW240" s="12" t="s">
        <v>33</v>
      </c>
      <c r="AX240" s="12" t="s">
        <v>72</v>
      </c>
      <c r="AY240" s="141" t="s">
        <v>124</v>
      </c>
    </row>
    <row r="241" spans="2:65" s="13" customFormat="1">
      <c r="B241" s="147"/>
      <c r="D241" s="140" t="s">
        <v>136</v>
      </c>
      <c r="E241" s="148" t="s">
        <v>3</v>
      </c>
      <c r="F241" s="149" t="s">
        <v>327</v>
      </c>
      <c r="H241" s="148" t="s">
        <v>3</v>
      </c>
      <c r="I241" s="150"/>
      <c r="L241" s="147"/>
      <c r="M241" s="151"/>
      <c r="T241" s="152"/>
      <c r="AT241" s="148" t="s">
        <v>136</v>
      </c>
      <c r="AU241" s="148" t="s">
        <v>79</v>
      </c>
      <c r="AV241" s="13" t="s">
        <v>77</v>
      </c>
      <c r="AW241" s="13" t="s">
        <v>33</v>
      </c>
      <c r="AX241" s="13" t="s">
        <v>72</v>
      </c>
      <c r="AY241" s="148" t="s">
        <v>124</v>
      </c>
    </row>
    <row r="242" spans="2:65" s="12" customFormat="1">
      <c r="B242" s="139"/>
      <c r="D242" s="140" t="s">
        <v>136</v>
      </c>
      <c r="E242" s="141" t="s">
        <v>3</v>
      </c>
      <c r="F242" s="142" t="s">
        <v>328</v>
      </c>
      <c r="H242" s="143">
        <v>1.8660000000000001</v>
      </c>
      <c r="I242" s="144"/>
      <c r="L242" s="139"/>
      <c r="M242" s="145"/>
      <c r="T242" s="146"/>
      <c r="AT242" s="141" t="s">
        <v>136</v>
      </c>
      <c r="AU242" s="141" t="s">
        <v>79</v>
      </c>
      <c r="AV242" s="12" t="s">
        <v>79</v>
      </c>
      <c r="AW242" s="12" t="s">
        <v>33</v>
      </c>
      <c r="AX242" s="12" t="s">
        <v>72</v>
      </c>
      <c r="AY242" s="141" t="s">
        <v>124</v>
      </c>
    </row>
    <row r="243" spans="2:65" s="13" customFormat="1">
      <c r="B243" s="147"/>
      <c r="D243" s="140" t="s">
        <v>136</v>
      </c>
      <c r="E243" s="148" t="s">
        <v>3</v>
      </c>
      <c r="F243" s="149" t="s">
        <v>329</v>
      </c>
      <c r="H243" s="148" t="s">
        <v>3</v>
      </c>
      <c r="I243" s="150"/>
      <c r="L243" s="147"/>
      <c r="M243" s="151"/>
      <c r="T243" s="152"/>
      <c r="AT243" s="148" t="s">
        <v>136</v>
      </c>
      <c r="AU243" s="148" t="s">
        <v>79</v>
      </c>
      <c r="AV243" s="13" t="s">
        <v>77</v>
      </c>
      <c r="AW243" s="13" t="s">
        <v>33</v>
      </c>
      <c r="AX243" s="13" t="s">
        <v>72</v>
      </c>
      <c r="AY243" s="148" t="s">
        <v>124</v>
      </c>
    </row>
    <row r="244" spans="2:65" s="12" customFormat="1">
      <c r="B244" s="139"/>
      <c r="D244" s="140" t="s">
        <v>136</v>
      </c>
      <c r="E244" s="141" t="s">
        <v>3</v>
      </c>
      <c r="F244" s="142" t="s">
        <v>330</v>
      </c>
      <c r="H244" s="143">
        <v>11.93</v>
      </c>
      <c r="I244" s="144"/>
      <c r="L244" s="139"/>
      <c r="M244" s="145"/>
      <c r="T244" s="146"/>
      <c r="AT244" s="141" t="s">
        <v>136</v>
      </c>
      <c r="AU244" s="141" t="s">
        <v>79</v>
      </c>
      <c r="AV244" s="12" t="s">
        <v>79</v>
      </c>
      <c r="AW244" s="12" t="s">
        <v>33</v>
      </c>
      <c r="AX244" s="12" t="s">
        <v>72</v>
      </c>
      <c r="AY244" s="141" t="s">
        <v>124</v>
      </c>
    </row>
    <row r="245" spans="2:65" s="13" customFormat="1">
      <c r="B245" s="147"/>
      <c r="D245" s="140" t="s">
        <v>136</v>
      </c>
      <c r="E245" s="148" t="s">
        <v>3</v>
      </c>
      <c r="F245" s="149" t="s">
        <v>184</v>
      </c>
      <c r="H245" s="148" t="s">
        <v>3</v>
      </c>
      <c r="I245" s="150"/>
      <c r="L245" s="147"/>
      <c r="M245" s="151"/>
      <c r="T245" s="152"/>
      <c r="AT245" s="148" t="s">
        <v>136</v>
      </c>
      <c r="AU245" s="148" t="s">
        <v>79</v>
      </c>
      <c r="AV245" s="13" t="s">
        <v>77</v>
      </c>
      <c r="AW245" s="13" t="s">
        <v>33</v>
      </c>
      <c r="AX245" s="13" t="s">
        <v>72</v>
      </c>
      <c r="AY245" s="148" t="s">
        <v>124</v>
      </c>
    </row>
    <row r="246" spans="2:65" s="12" customFormat="1">
      <c r="B246" s="139"/>
      <c r="D246" s="140" t="s">
        <v>136</v>
      </c>
      <c r="E246" s="141" t="s">
        <v>3</v>
      </c>
      <c r="F246" s="142" t="s">
        <v>185</v>
      </c>
      <c r="H246" s="143">
        <v>5.0999999999999996</v>
      </c>
      <c r="I246" s="144"/>
      <c r="L246" s="139"/>
      <c r="M246" s="145"/>
      <c r="T246" s="146"/>
      <c r="AT246" s="141" t="s">
        <v>136</v>
      </c>
      <c r="AU246" s="141" t="s">
        <v>79</v>
      </c>
      <c r="AV246" s="12" t="s">
        <v>79</v>
      </c>
      <c r="AW246" s="12" t="s">
        <v>33</v>
      </c>
      <c r="AX246" s="12" t="s">
        <v>72</v>
      </c>
      <c r="AY246" s="141" t="s">
        <v>124</v>
      </c>
    </row>
    <row r="247" spans="2:65" s="14" customFormat="1">
      <c r="B247" s="153"/>
      <c r="D247" s="140" t="s">
        <v>136</v>
      </c>
      <c r="E247" s="154" t="s">
        <v>3</v>
      </c>
      <c r="F247" s="155" t="s">
        <v>158</v>
      </c>
      <c r="H247" s="156">
        <v>547.05499999999995</v>
      </c>
      <c r="I247" s="157"/>
      <c r="L247" s="153"/>
      <c r="M247" s="158"/>
      <c r="T247" s="159"/>
      <c r="AT247" s="154" t="s">
        <v>136</v>
      </c>
      <c r="AU247" s="154" t="s">
        <v>79</v>
      </c>
      <c r="AV247" s="14" t="s">
        <v>132</v>
      </c>
      <c r="AW247" s="14" t="s">
        <v>33</v>
      </c>
      <c r="AX247" s="14" t="s">
        <v>77</v>
      </c>
      <c r="AY247" s="154" t="s">
        <v>124</v>
      </c>
    </row>
    <row r="248" spans="2:65" s="1" customFormat="1" ht="24.15" customHeight="1">
      <c r="B248" s="121"/>
      <c r="C248" s="122" t="s">
        <v>331</v>
      </c>
      <c r="D248" s="122" t="s">
        <v>127</v>
      </c>
      <c r="E248" s="123" t="s">
        <v>332</v>
      </c>
      <c r="F248" s="124" t="s">
        <v>333</v>
      </c>
      <c r="G248" s="125" t="s">
        <v>130</v>
      </c>
      <c r="H248" s="126">
        <v>37.75</v>
      </c>
      <c r="I248" s="127"/>
      <c r="J248" s="128">
        <f>ROUND(I248*H248,2)</f>
        <v>0</v>
      </c>
      <c r="K248" s="124" t="s">
        <v>3</v>
      </c>
      <c r="L248" s="31"/>
      <c r="M248" s="129" t="s">
        <v>3</v>
      </c>
      <c r="N248" s="130" t="s">
        <v>43</v>
      </c>
      <c r="P248" s="131">
        <f>O248*H248</f>
        <v>0</v>
      </c>
      <c r="Q248" s="131">
        <v>0</v>
      </c>
      <c r="R248" s="131">
        <f>Q248*H248</f>
        <v>0</v>
      </c>
      <c r="S248" s="131">
        <v>1.0999999999999999E-2</v>
      </c>
      <c r="T248" s="132">
        <f>S248*H248</f>
        <v>0.41524999999999995</v>
      </c>
      <c r="AR248" s="133" t="s">
        <v>235</v>
      </c>
      <c r="AT248" s="133" t="s">
        <v>127</v>
      </c>
      <c r="AU248" s="133" t="s">
        <v>79</v>
      </c>
      <c r="AY248" s="16" t="s">
        <v>124</v>
      </c>
      <c r="BE248" s="134">
        <f>IF(N248="základní",J248,0)</f>
        <v>0</v>
      </c>
      <c r="BF248" s="134">
        <f>IF(N248="snížená",J248,0)</f>
        <v>0</v>
      </c>
      <c r="BG248" s="134">
        <f>IF(N248="zákl. přenesená",J248,0)</f>
        <v>0</v>
      </c>
      <c r="BH248" s="134">
        <f>IF(N248="sníž. přenesená",J248,0)</f>
        <v>0</v>
      </c>
      <c r="BI248" s="134">
        <f>IF(N248="nulová",J248,0)</f>
        <v>0</v>
      </c>
      <c r="BJ248" s="16" t="s">
        <v>77</v>
      </c>
      <c r="BK248" s="134">
        <f>ROUND(I248*H248,2)</f>
        <v>0</v>
      </c>
      <c r="BL248" s="16" t="s">
        <v>235</v>
      </c>
      <c r="BM248" s="133" t="s">
        <v>334</v>
      </c>
    </row>
    <row r="249" spans="2:65" s="13" customFormat="1">
      <c r="B249" s="147"/>
      <c r="D249" s="140" t="s">
        <v>136</v>
      </c>
      <c r="E249" s="148" t="s">
        <v>3</v>
      </c>
      <c r="F249" s="149" t="s">
        <v>335</v>
      </c>
      <c r="H249" s="148" t="s">
        <v>3</v>
      </c>
      <c r="I249" s="150"/>
      <c r="L249" s="147"/>
      <c r="M249" s="151"/>
      <c r="T249" s="152"/>
      <c r="AT249" s="148" t="s">
        <v>136</v>
      </c>
      <c r="AU249" s="148" t="s">
        <v>79</v>
      </c>
      <c r="AV249" s="13" t="s">
        <v>77</v>
      </c>
      <c r="AW249" s="13" t="s">
        <v>33</v>
      </c>
      <c r="AX249" s="13" t="s">
        <v>72</v>
      </c>
      <c r="AY249" s="148" t="s">
        <v>124</v>
      </c>
    </row>
    <row r="250" spans="2:65" s="12" customFormat="1">
      <c r="B250" s="139"/>
      <c r="D250" s="140" t="s">
        <v>136</v>
      </c>
      <c r="E250" s="141" t="s">
        <v>3</v>
      </c>
      <c r="F250" s="142" t="s">
        <v>336</v>
      </c>
      <c r="H250" s="143">
        <v>17</v>
      </c>
      <c r="I250" s="144"/>
      <c r="L250" s="139"/>
      <c r="M250" s="145"/>
      <c r="T250" s="146"/>
      <c r="AT250" s="141" t="s">
        <v>136</v>
      </c>
      <c r="AU250" s="141" t="s">
        <v>79</v>
      </c>
      <c r="AV250" s="12" t="s">
        <v>79</v>
      </c>
      <c r="AW250" s="12" t="s">
        <v>33</v>
      </c>
      <c r="AX250" s="12" t="s">
        <v>72</v>
      </c>
      <c r="AY250" s="141" t="s">
        <v>124</v>
      </c>
    </row>
    <row r="251" spans="2:65" s="13" customFormat="1">
      <c r="B251" s="147"/>
      <c r="D251" s="140" t="s">
        <v>136</v>
      </c>
      <c r="E251" s="148" t="s">
        <v>3</v>
      </c>
      <c r="F251" s="149" t="s">
        <v>337</v>
      </c>
      <c r="H251" s="148" t="s">
        <v>3</v>
      </c>
      <c r="I251" s="150"/>
      <c r="L251" s="147"/>
      <c r="M251" s="151"/>
      <c r="T251" s="152"/>
      <c r="AT251" s="148" t="s">
        <v>136</v>
      </c>
      <c r="AU251" s="148" t="s">
        <v>79</v>
      </c>
      <c r="AV251" s="13" t="s">
        <v>77</v>
      </c>
      <c r="AW251" s="13" t="s">
        <v>33</v>
      </c>
      <c r="AX251" s="13" t="s">
        <v>72</v>
      </c>
      <c r="AY251" s="148" t="s">
        <v>124</v>
      </c>
    </row>
    <row r="252" spans="2:65" s="12" customFormat="1">
      <c r="B252" s="139"/>
      <c r="D252" s="140" t="s">
        <v>136</v>
      </c>
      <c r="E252" s="141" t="s">
        <v>3</v>
      </c>
      <c r="F252" s="142" t="s">
        <v>338</v>
      </c>
      <c r="H252" s="143">
        <v>7</v>
      </c>
      <c r="I252" s="144"/>
      <c r="L252" s="139"/>
      <c r="M252" s="145"/>
      <c r="T252" s="146"/>
      <c r="AT252" s="141" t="s">
        <v>136</v>
      </c>
      <c r="AU252" s="141" t="s">
        <v>79</v>
      </c>
      <c r="AV252" s="12" t="s">
        <v>79</v>
      </c>
      <c r="AW252" s="12" t="s">
        <v>33</v>
      </c>
      <c r="AX252" s="12" t="s">
        <v>72</v>
      </c>
      <c r="AY252" s="141" t="s">
        <v>124</v>
      </c>
    </row>
    <row r="253" spans="2:65" s="13" customFormat="1">
      <c r="B253" s="147"/>
      <c r="D253" s="140" t="s">
        <v>136</v>
      </c>
      <c r="E253" s="148" t="s">
        <v>3</v>
      </c>
      <c r="F253" s="149" t="s">
        <v>339</v>
      </c>
      <c r="H253" s="148" t="s">
        <v>3</v>
      </c>
      <c r="I253" s="150"/>
      <c r="L253" s="147"/>
      <c r="M253" s="151"/>
      <c r="T253" s="152"/>
      <c r="AT253" s="148" t="s">
        <v>136</v>
      </c>
      <c r="AU253" s="148" t="s">
        <v>79</v>
      </c>
      <c r="AV253" s="13" t="s">
        <v>77</v>
      </c>
      <c r="AW253" s="13" t="s">
        <v>33</v>
      </c>
      <c r="AX253" s="13" t="s">
        <v>72</v>
      </c>
      <c r="AY253" s="148" t="s">
        <v>124</v>
      </c>
    </row>
    <row r="254" spans="2:65" s="12" customFormat="1">
      <c r="B254" s="139"/>
      <c r="D254" s="140" t="s">
        <v>136</v>
      </c>
      <c r="E254" s="141" t="s">
        <v>3</v>
      </c>
      <c r="F254" s="142" t="s">
        <v>340</v>
      </c>
      <c r="H254" s="143">
        <v>13.75</v>
      </c>
      <c r="I254" s="144"/>
      <c r="L254" s="139"/>
      <c r="M254" s="145"/>
      <c r="T254" s="146"/>
      <c r="AT254" s="141" t="s">
        <v>136</v>
      </c>
      <c r="AU254" s="141" t="s">
        <v>79</v>
      </c>
      <c r="AV254" s="12" t="s">
        <v>79</v>
      </c>
      <c r="AW254" s="12" t="s">
        <v>33</v>
      </c>
      <c r="AX254" s="12" t="s">
        <v>72</v>
      </c>
      <c r="AY254" s="141" t="s">
        <v>124</v>
      </c>
    </row>
    <row r="255" spans="2:65" s="14" customFormat="1">
      <c r="B255" s="153"/>
      <c r="D255" s="140" t="s">
        <v>136</v>
      </c>
      <c r="E255" s="154" t="s">
        <v>3</v>
      </c>
      <c r="F255" s="155" t="s">
        <v>158</v>
      </c>
      <c r="H255" s="156">
        <v>37.75</v>
      </c>
      <c r="I255" s="157"/>
      <c r="L255" s="153"/>
      <c r="M255" s="158"/>
      <c r="T255" s="159"/>
      <c r="AT255" s="154" t="s">
        <v>136</v>
      </c>
      <c r="AU255" s="154" t="s">
        <v>79</v>
      </c>
      <c r="AV255" s="14" t="s">
        <v>132</v>
      </c>
      <c r="AW255" s="14" t="s">
        <v>33</v>
      </c>
      <c r="AX255" s="14" t="s">
        <v>77</v>
      </c>
      <c r="AY255" s="154" t="s">
        <v>124</v>
      </c>
    </row>
    <row r="256" spans="2:65" s="1" customFormat="1" ht="21.75" customHeight="1">
      <c r="B256" s="121"/>
      <c r="C256" s="122" t="s">
        <v>341</v>
      </c>
      <c r="D256" s="122" t="s">
        <v>127</v>
      </c>
      <c r="E256" s="123" t="s">
        <v>342</v>
      </c>
      <c r="F256" s="124" t="s">
        <v>343</v>
      </c>
      <c r="G256" s="125" t="s">
        <v>130</v>
      </c>
      <c r="H256" s="126">
        <v>170.10900000000001</v>
      </c>
      <c r="I256" s="127"/>
      <c r="J256" s="128">
        <f>ROUND(I256*H256,2)</f>
        <v>0</v>
      </c>
      <c r="K256" s="124" t="s">
        <v>131</v>
      </c>
      <c r="L256" s="31"/>
      <c r="M256" s="129" t="s">
        <v>3</v>
      </c>
      <c r="N256" s="130" t="s">
        <v>43</v>
      </c>
      <c r="P256" s="131">
        <f>O256*H256</f>
        <v>0</v>
      </c>
      <c r="Q256" s="131">
        <v>0</v>
      </c>
      <c r="R256" s="131">
        <f>Q256*H256</f>
        <v>0</v>
      </c>
      <c r="S256" s="131">
        <v>1.6500000000000001E-2</v>
      </c>
      <c r="T256" s="132">
        <f>S256*H256</f>
        <v>2.8067985000000002</v>
      </c>
      <c r="AR256" s="133" t="s">
        <v>235</v>
      </c>
      <c r="AT256" s="133" t="s">
        <v>127</v>
      </c>
      <c r="AU256" s="133" t="s">
        <v>79</v>
      </c>
      <c r="AY256" s="16" t="s">
        <v>124</v>
      </c>
      <c r="BE256" s="134">
        <f>IF(N256="základní",J256,0)</f>
        <v>0</v>
      </c>
      <c r="BF256" s="134">
        <f>IF(N256="snížená",J256,0)</f>
        <v>0</v>
      </c>
      <c r="BG256" s="134">
        <f>IF(N256="zákl. přenesená",J256,0)</f>
        <v>0</v>
      </c>
      <c r="BH256" s="134">
        <f>IF(N256="sníž. přenesená",J256,0)</f>
        <v>0</v>
      </c>
      <c r="BI256" s="134">
        <f>IF(N256="nulová",J256,0)</f>
        <v>0</v>
      </c>
      <c r="BJ256" s="16" t="s">
        <v>77</v>
      </c>
      <c r="BK256" s="134">
        <f>ROUND(I256*H256,2)</f>
        <v>0</v>
      </c>
      <c r="BL256" s="16" t="s">
        <v>235</v>
      </c>
      <c r="BM256" s="133" t="s">
        <v>344</v>
      </c>
    </row>
    <row r="257" spans="2:65" s="1" customFormat="1">
      <c r="B257" s="31"/>
      <c r="D257" s="135" t="s">
        <v>134</v>
      </c>
      <c r="F257" s="136" t="s">
        <v>345</v>
      </c>
      <c r="I257" s="137"/>
      <c r="L257" s="31"/>
      <c r="M257" s="138"/>
      <c r="T257" s="51"/>
      <c r="AT257" s="16" t="s">
        <v>134</v>
      </c>
      <c r="AU257" s="16" t="s">
        <v>79</v>
      </c>
    </row>
    <row r="258" spans="2:65" s="13" customFormat="1">
      <c r="B258" s="147"/>
      <c r="D258" s="140" t="s">
        <v>136</v>
      </c>
      <c r="E258" s="148" t="s">
        <v>3</v>
      </c>
      <c r="F258" s="149" t="s">
        <v>180</v>
      </c>
      <c r="H258" s="148" t="s">
        <v>3</v>
      </c>
      <c r="I258" s="150"/>
      <c r="L258" s="147"/>
      <c r="M258" s="151"/>
      <c r="T258" s="152"/>
      <c r="AT258" s="148" t="s">
        <v>136</v>
      </c>
      <c r="AU258" s="148" t="s">
        <v>79</v>
      </c>
      <c r="AV258" s="13" t="s">
        <v>77</v>
      </c>
      <c r="AW258" s="13" t="s">
        <v>33</v>
      </c>
      <c r="AX258" s="13" t="s">
        <v>72</v>
      </c>
      <c r="AY258" s="148" t="s">
        <v>124</v>
      </c>
    </row>
    <row r="259" spans="2:65" s="12" customFormat="1">
      <c r="B259" s="139"/>
      <c r="D259" s="140" t="s">
        <v>136</v>
      </c>
      <c r="E259" s="141" t="s">
        <v>3</v>
      </c>
      <c r="F259" s="142" t="s">
        <v>280</v>
      </c>
      <c r="H259" s="143">
        <v>170.10900000000001</v>
      </c>
      <c r="I259" s="144"/>
      <c r="L259" s="139"/>
      <c r="M259" s="145"/>
      <c r="T259" s="146"/>
      <c r="AT259" s="141" t="s">
        <v>136</v>
      </c>
      <c r="AU259" s="141" t="s">
        <v>79</v>
      </c>
      <c r="AV259" s="12" t="s">
        <v>79</v>
      </c>
      <c r="AW259" s="12" t="s">
        <v>33</v>
      </c>
      <c r="AX259" s="12" t="s">
        <v>77</v>
      </c>
      <c r="AY259" s="141" t="s">
        <v>124</v>
      </c>
    </row>
    <row r="260" spans="2:65" s="1" customFormat="1" ht="24.15" customHeight="1">
      <c r="B260" s="121"/>
      <c r="C260" s="122" t="s">
        <v>346</v>
      </c>
      <c r="D260" s="122" t="s">
        <v>127</v>
      </c>
      <c r="E260" s="123" t="s">
        <v>347</v>
      </c>
      <c r="F260" s="124" t="s">
        <v>348</v>
      </c>
      <c r="G260" s="125" t="s">
        <v>130</v>
      </c>
      <c r="H260" s="126">
        <v>1020.654</v>
      </c>
      <c r="I260" s="127"/>
      <c r="J260" s="128">
        <f>ROUND(I260*H260,2)</f>
        <v>0</v>
      </c>
      <c r="K260" s="124" t="s">
        <v>131</v>
      </c>
      <c r="L260" s="31"/>
      <c r="M260" s="129" t="s">
        <v>3</v>
      </c>
      <c r="N260" s="130" t="s">
        <v>43</v>
      </c>
      <c r="P260" s="131">
        <f>O260*H260</f>
        <v>0</v>
      </c>
      <c r="Q260" s="131">
        <v>0</v>
      </c>
      <c r="R260" s="131">
        <f>Q260*H260</f>
        <v>0</v>
      </c>
      <c r="S260" s="131">
        <v>5.4999999999999997E-3</v>
      </c>
      <c r="T260" s="132">
        <f>S260*H260</f>
        <v>5.6135969999999995</v>
      </c>
      <c r="AR260" s="133" t="s">
        <v>235</v>
      </c>
      <c r="AT260" s="133" t="s">
        <v>127</v>
      </c>
      <c r="AU260" s="133" t="s">
        <v>79</v>
      </c>
      <c r="AY260" s="16" t="s">
        <v>124</v>
      </c>
      <c r="BE260" s="134">
        <f>IF(N260="základní",J260,0)</f>
        <v>0</v>
      </c>
      <c r="BF260" s="134">
        <f>IF(N260="snížená",J260,0)</f>
        <v>0</v>
      </c>
      <c r="BG260" s="134">
        <f>IF(N260="zákl. přenesená",J260,0)</f>
        <v>0</v>
      </c>
      <c r="BH260" s="134">
        <f>IF(N260="sníž. přenesená",J260,0)</f>
        <v>0</v>
      </c>
      <c r="BI260" s="134">
        <f>IF(N260="nulová",J260,0)</f>
        <v>0</v>
      </c>
      <c r="BJ260" s="16" t="s">
        <v>77</v>
      </c>
      <c r="BK260" s="134">
        <f>ROUND(I260*H260,2)</f>
        <v>0</v>
      </c>
      <c r="BL260" s="16" t="s">
        <v>235</v>
      </c>
      <c r="BM260" s="133" t="s">
        <v>349</v>
      </c>
    </row>
    <row r="261" spans="2:65" s="1" customFormat="1">
      <c r="B261" s="31"/>
      <c r="D261" s="135" t="s">
        <v>134</v>
      </c>
      <c r="F261" s="136" t="s">
        <v>350</v>
      </c>
      <c r="I261" s="137"/>
      <c r="L261" s="31"/>
      <c r="M261" s="138"/>
      <c r="T261" s="51"/>
      <c r="AT261" s="16" t="s">
        <v>134</v>
      </c>
      <c r="AU261" s="16" t="s">
        <v>79</v>
      </c>
    </row>
    <row r="262" spans="2:65" s="12" customFormat="1">
      <c r="B262" s="139"/>
      <c r="D262" s="140" t="s">
        <v>136</v>
      </c>
      <c r="E262" s="141" t="s">
        <v>3</v>
      </c>
      <c r="F262" s="142" t="s">
        <v>351</v>
      </c>
      <c r="H262" s="143">
        <v>1020.654</v>
      </c>
      <c r="I262" s="144"/>
      <c r="L262" s="139"/>
      <c r="M262" s="145"/>
      <c r="T262" s="146"/>
      <c r="AT262" s="141" t="s">
        <v>136</v>
      </c>
      <c r="AU262" s="141" t="s">
        <v>79</v>
      </c>
      <c r="AV262" s="12" t="s">
        <v>79</v>
      </c>
      <c r="AW262" s="12" t="s">
        <v>33</v>
      </c>
      <c r="AX262" s="12" t="s">
        <v>77</v>
      </c>
      <c r="AY262" s="141" t="s">
        <v>124</v>
      </c>
    </row>
    <row r="263" spans="2:65" s="1" customFormat="1" ht="16.5" customHeight="1">
      <c r="B263" s="121"/>
      <c r="C263" s="122" t="s">
        <v>352</v>
      </c>
      <c r="D263" s="122" t="s">
        <v>127</v>
      </c>
      <c r="E263" s="123" t="s">
        <v>353</v>
      </c>
      <c r="F263" s="124" t="s">
        <v>354</v>
      </c>
      <c r="G263" s="125" t="s">
        <v>130</v>
      </c>
      <c r="H263" s="126">
        <v>3214.1190000000001</v>
      </c>
      <c r="I263" s="127"/>
      <c r="J263" s="128">
        <f>ROUND(I263*H263,2)</f>
        <v>0</v>
      </c>
      <c r="K263" s="124" t="s">
        <v>131</v>
      </c>
      <c r="L263" s="31"/>
      <c r="M263" s="129" t="s">
        <v>3</v>
      </c>
      <c r="N263" s="130" t="s">
        <v>43</v>
      </c>
      <c r="P263" s="131">
        <f>O263*H263</f>
        <v>0</v>
      </c>
      <c r="Q263" s="131">
        <v>8.8000000000000003E-4</v>
      </c>
      <c r="R263" s="131">
        <f>Q263*H263</f>
        <v>2.8284247200000001</v>
      </c>
      <c r="S263" s="131">
        <v>0</v>
      </c>
      <c r="T263" s="132">
        <f>S263*H263</f>
        <v>0</v>
      </c>
      <c r="AR263" s="133" t="s">
        <v>235</v>
      </c>
      <c r="AT263" s="133" t="s">
        <v>127</v>
      </c>
      <c r="AU263" s="133" t="s">
        <v>79</v>
      </c>
      <c r="AY263" s="16" t="s">
        <v>124</v>
      </c>
      <c r="BE263" s="134">
        <f>IF(N263="základní",J263,0)</f>
        <v>0</v>
      </c>
      <c r="BF263" s="134">
        <f>IF(N263="snížená",J263,0)</f>
        <v>0</v>
      </c>
      <c r="BG263" s="134">
        <f>IF(N263="zákl. přenesená",J263,0)</f>
        <v>0</v>
      </c>
      <c r="BH263" s="134">
        <f>IF(N263="sníž. přenesená",J263,0)</f>
        <v>0</v>
      </c>
      <c r="BI263" s="134">
        <f>IF(N263="nulová",J263,0)</f>
        <v>0</v>
      </c>
      <c r="BJ263" s="16" t="s">
        <v>77</v>
      </c>
      <c r="BK263" s="134">
        <f>ROUND(I263*H263,2)</f>
        <v>0</v>
      </c>
      <c r="BL263" s="16" t="s">
        <v>235</v>
      </c>
      <c r="BM263" s="133" t="s">
        <v>355</v>
      </c>
    </row>
    <row r="264" spans="2:65" s="1" customFormat="1">
      <c r="B264" s="31"/>
      <c r="D264" s="135" t="s">
        <v>134</v>
      </c>
      <c r="F264" s="136" t="s">
        <v>356</v>
      </c>
      <c r="I264" s="137"/>
      <c r="L264" s="31"/>
      <c r="M264" s="138"/>
      <c r="T264" s="51"/>
      <c r="AT264" s="16" t="s">
        <v>134</v>
      </c>
      <c r="AU264" s="16" t="s">
        <v>79</v>
      </c>
    </row>
    <row r="265" spans="2:65" s="13" customFormat="1">
      <c r="B265" s="147"/>
      <c r="D265" s="140" t="s">
        <v>136</v>
      </c>
      <c r="E265" s="148" t="s">
        <v>3</v>
      </c>
      <c r="F265" s="149" t="s">
        <v>249</v>
      </c>
      <c r="H265" s="148" t="s">
        <v>3</v>
      </c>
      <c r="I265" s="150"/>
      <c r="L265" s="147"/>
      <c r="M265" s="151"/>
      <c r="T265" s="152"/>
      <c r="AT265" s="148" t="s">
        <v>136</v>
      </c>
      <c r="AU265" s="148" t="s">
        <v>79</v>
      </c>
      <c r="AV265" s="13" t="s">
        <v>77</v>
      </c>
      <c r="AW265" s="13" t="s">
        <v>33</v>
      </c>
      <c r="AX265" s="13" t="s">
        <v>72</v>
      </c>
      <c r="AY265" s="148" t="s">
        <v>124</v>
      </c>
    </row>
    <row r="266" spans="2:65" s="12" customFormat="1">
      <c r="B266" s="139"/>
      <c r="D266" s="140" t="s">
        <v>136</v>
      </c>
      <c r="E266" s="141" t="s">
        <v>3</v>
      </c>
      <c r="F266" s="142" t="s">
        <v>357</v>
      </c>
      <c r="H266" s="143">
        <v>294.47899999999998</v>
      </c>
      <c r="I266" s="144"/>
      <c r="L266" s="139"/>
      <c r="M266" s="145"/>
      <c r="T266" s="146"/>
      <c r="AT266" s="141" t="s">
        <v>136</v>
      </c>
      <c r="AU266" s="141" t="s">
        <v>79</v>
      </c>
      <c r="AV266" s="12" t="s">
        <v>79</v>
      </c>
      <c r="AW266" s="12" t="s">
        <v>33</v>
      </c>
      <c r="AX266" s="12" t="s">
        <v>72</v>
      </c>
      <c r="AY266" s="141" t="s">
        <v>124</v>
      </c>
    </row>
    <row r="267" spans="2:65" s="12" customFormat="1">
      <c r="B267" s="139"/>
      <c r="D267" s="140" t="s">
        <v>136</v>
      </c>
      <c r="E267" s="141" t="s">
        <v>3</v>
      </c>
      <c r="F267" s="142" t="s">
        <v>358</v>
      </c>
      <c r="H267" s="143">
        <v>688.995</v>
      </c>
      <c r="I267" s="144"/>
      <c r="L267" s="139"/>
      <c r="M267" s="145"/>
      <c r="T267" s="146"/>
      <c r="AT267" s="141" t="s">
        <v>136</v>
      </c>
      <c r="AU267" s="141" t="s">
        <v>79</v>
      </c>
      <c r="AV267" s="12" t="s">
        <v>79</v>
      </c>
      <c r="AW267" s="12" t="s">
        <v>33</v>
      </c>
      <c r="AX267" s="12" t="s">
        <v>72</v>
      </c>
      <c r="AY267" s="141" t="s">
        <v>124</v>
      </c>
    </row>
    <row r="268" spans="2:65" s="12" customFormat="1">
      <c r="B268" s="139"/>
      <c r="D268" s="140" t="s">
        <v>136</v>
      </c>
      <c r="E268" s="141" t="s">
        <v>3</v>
      </c>
      <c r="F268" s="142" t="s">
        <v>359</v>
      </c>
      <c r="H268" s="143">
        <v>160.02199999999999</v>
      </c>
      <c r="I268" s="144"/>
      <c r="L268" s="139"/>
      <c r="M268" s="145"/>
      <c r="T268" s="146"/>
      <c r="AT268" s="141" t="s">
        <v>136</v>
      </c>
      <c r="AU268" s="141" t="s">
        <v>79</v>
      </c>
      <c r="AV268" s="12" t="s">
        <v>79</v>
      </c>
      <c r="AW268" s="12" t="s">
        <v>33</v>
      </c>
      <c r="AX268" s="12" t="s">
        <v>72</v>
      </c>
      <c r="AY268" s="141" t="s">
        <v>124</v>
      </c>
    </row>
    <row r="269" spans="2:65" s="12" customFormat="1">
      <c r="B269" s="139"/>
      <c r="D269" s="140" t="s">
        <v>136</v>
      </c>
      <c r="E269" s="141" t="s">
        <v>3</v>
      </c>
      <c r="F269" s="142" t="s">
        <v>360</v>
      </c>
      <c r="H269" s="143">
        <v>157.23500000000001</v>
      </c>
      <c r="I269" s="144"/>
      <c r="L269" s="139"/>
      <c r="M269" s="145"/>
      <c r="T269" s="146"/>
      <c r="AT269" s="141" t="s">
        <v>136</v>
      </c>
      <c r="AU269" s="141" t="s">
        <v>79</v>
      </c>
      <c r="AV269" s="12" t="s">
        <v>79</v>
      </c>
      <c r="AW269" s="12" t="s">
        <v>33</v>
      </c>
      <c r="AX269" s="12" t="s">
        <v>72</v>
      </c>
      <c r="AY269" s="141" t="s">
        <v>124</v>
      </c>
    </row>
    <row r="270" spans="2:65" s="12" customFormat="1">
      <c r="B270" s="139"/>
      <c r="D270" s="140" t="s">
        <v>136</v>
      </c>
      <c r="E270" s="141" t="s">
        <v>3</v>
      </c>
      <c r="F270" s="142" t="s">
        <v>361</v>
      </c>
      <c r="H270" s="143">
        <v>342.7</v>
      </c>
      <c r="I270" s="144"/>
      <c r="L270" s="139"/>
      <c r="M270" s="145"/>
      <c r="T270" s="146"/>
      <c r="AT270" s="141" t="s">
        <v>136</v>
      </c>
      <c r="AU270" s="141" t="s">
        <v>79</v>
      </c>
      <c r="AV270" s="12" t="s">
        <v>79</v>
      </c>
      <c r="AW270" s="12" t="s">
        <v>33</v>
      </c>
      <c r="AX270" s="12" t="s">
        <v>72</v>
      </c>
      <c r="AY270" s="141" t="s">
        <v>124</v>
      </c>
    </row>
    <row r="271" spans="2:65" s="12" customFormat="1">
      <c r="B271" s="139"/>
      <c r="D271" s="140" t="s">
        <v>136</v>
      </c>
      <c r="E271" s="141" t="s">
        <v>3</v>
      </c>
      <c r="F271" s="142" t="s">
        <v>361</v>
      </c>
      <c r="H271" s="143">
        <v>342.7</v>
      </c>
      <c r="I271" s="144"/>
      <c r="L271" s="139"/>
      <c r="M271" s="145"/>
      <c r="T271" s="146"/>
      <c r="AT271" s="141" t="s">
        <v>136</v>
      </c>
      <c r="AU271" s="141" t="s">
        <v>79</v>
      </c>
      <c r="AV271" s="12" t="s">
        <v>79</v>
      </c>
      <c r="AW271" s="12" t="s">
        <v>33</v>
      </c>
      <c r="AX271" s="12" t="s">
        <v>72</v>
      </c>
      <c r="AY271" s="141" t="s">
        <v>124</v>
      </c>
    </row>
    <row r="272" spans="2:65" s="12" customFormat="1">
      <c r="B272" s="139"/>
      <c r="D272" s="140" t="s">
        <v>136</v>
      </c>
      <c r="E272" s="141" t="s">
        <v>3</v>
      </c>
      <c r="F272" s="142" t="s">
        <v>362</v>
      </c>
      <c r="H272" s="143">
        <v>760.77800000000002</v>
      </c>
      <c r="I272" s="144"/>
      <c r="L272" s="139"/>
      <c r="M272" s="145"/>
      <c r="T272" s="146"/>
      <c r="AT272" s="141" t="s">
        <v>136</v>
      </c>
      <c r="AU272" s="141" t="s">
        <v>79</v>
      </c>
      <c r="AV272" s="12" t="s">
        <v>79</v>
      </c>
      <c r="AW272" s="12" t="s">
        <v>33</v>
      </c>
      <c r="AX272" s="12" t="s">
        <v>72</v>
      </c>
      <c r="AY272" s="141" t="s">
        <v>124</v>
      </c>
    </row>
    <row r="273" spans="2:65" s="12" customFormat="1">
      <c r="B273" s="139"/>
      <c r="D273" s="140" t="s">
        <v>136</v>
      </c>
      <c r="E273" s="141" t="s">
        <v>3</v>
      </c>
      <c r="F273" s="142" t="s">
        <v>363</v>
      </c>
      <c r="H273" s="143">
        <v>467.21</v>
      </c>
      <c r="I273" s="144"/>
      <c r="L273" s="139"/>
      <c r="M273" s="145"/>
      <c r="T273" s="146"/>
      <c r="AT273" s="141" t="s">
        <v>136</v>
      </c>
      <c r="AU273" s="141" t="s">
        <v>79</v>
      </c>
      <c r="AV273" s="12" t="s">
        <v>79</v>
      </c>
      <c r="AW273" s="12" t="s">
        <v>33</v>
      </c>
      <c r="AX273" s="12" t="s">
        <v>72</v>
      </c>
      <c r="AY273" s="141" t="s">
        <v>124</v>
      </c>
    </row>
    <row r="274" spans="2:65" s="14" customFormat="1">
      <c r="B274" s="153"/>
      <c r="D274" s="140" t="s">
        <v>136</v>
      </c>
      <c r="E274" s="154" t="s">
        <v>3</v>
      </c>
      <c r="F274" s="155" t="s">
        <v>158</v>
      </c>
      <c r="H274" s="156">
        <v>3214.1190000000001</v>
      </c>
      <c r="I274" s="157"/>
      <c r="L274" s="153"/>
      <c r="M274" s="158"/>
      <c r="T274" s="159"/>
      <c r="AT274" s="154" t="s">
        <v>136</v>
      </c>
      <c r="AU274" s="154" t="s">
        <v>79</v>
      </c>
      <c r="AV274" s="14" t="s">
        <v>132</v>
      </c>
      <c r="AW274" s="14" t="s">
        <v>33</v>
      </c>
      <c r="AX274" s="14" t="s">
        <v>77</v>
      </c>
      <c r="AY274" s="154" t="s">
        <v>124</v>
      </c>
    </row>
    <row r="275" spans="2:65" s="1" customFormat="1" ht="24.15" customHeight="1">
      <c r="B275" s="121"/>
      <c r="C275" s="161" t="s">
        <v>364</v>
      </c>
      <c r="D275" s="161" t="s">
        <v>296</v>
      </c>
      <c r="E275" s="162" t="s">
        <v>365</v>
      </c>
      <c r="F275" s="163" t="s">
        <v>366</v>
      </c>
      <c r="G275" s="164" t="s">
        <v>130</v>
      </c>
      <c r="H275" s="165">
        <v>3856.9430000000002</v>
      </c>
      <c r="I275" s="166"/>
      <c r="J275" s="167">
        <f>ROUND(I275*H275,2)</f>
        <v>0</v>
      </c>
      <c r="K275" s="163" t="s">
        <v>3</v>
      </c>
      <c r="L275" s="168"/>
      <c r="M275" s="169" t="s">
        <v>3</v>
      </c>
      <c r="N275" s="170" t="s">
        <v>43</v>
      </c>
      <c r="P275" s="131">
        <f>O275*H275</f>
        <v>0</v>
      </c>
      <c r="Q275" s="131">
        <v>4.7999999999999996E-3</v>
      </c>
      <c r="R275" s="131">
        <f>Q275*H275</f>
        <v>18.5133264</v>
      </c>
      <c r="S275" s="131">
        <v>0</v>
      </c>
      <c r="T275" s="132">
        <f>S275*H275</f>
        <v>0</v>
      </c>
      <c r="AR275" s="133" t="s">
        <v>299</v>
      </c>
      <c r="AT275" s="133" t="s">
        <v>296</v>
      </c>
      <c r="AU275" s="133" t="s">
        <v>79</v>
      </c>
      <c r="AY275" s="16" t="s">
        <v>124</v>
      </c>
      <c r="BE275" s="134">
        <f>IF(N275="základní",J275,0)</f>
        <v>0</v>
      </c>
      <c r="BF275" s="134">
        <f>IF(N275="snížená",J275,0)</f>
        <v>0</v>
      </c>
      <c r="BG275" s="134">
        <f>IF(N275="zákl. přenesená",J275,0)</f>
        <v>0</v>
      </c>
      <c r="BH275" s="134">
        <f>IF(N275="sníž. přenesená",J275,0)</f>
        <v>0</v>
      </c>
      <c r="BI275" s="134">
        <f>IF(N275="nulová",J275,0)</f>
        <v>0</v>
      </c>
      <c r="BJ275" s="16" t="s">
        <v>77</v>
      </c>
      <c r="BK275" s="134">
        <f>ROUND(I275*H275,2)</f>
        <v>0</v>
      </c>
      <c r="BL275" s="16" t="s">
        <v>235</v>
      </c>
      <c r="BM275" s="133" t="s">
        <v>367</v>
      </c>
    </row>
    <row r="276" spans="2:65" s="12" customFormat="1">
      <c r="B276" s="139"/>
      <c r="D276" s="140" t="s">
        <v>136</v>
      </c>
      <c r="F276" s="142" t="s">
        <v>368</v>
      </c>
      <c r="H276" s="143">
        <v>3856.9430000000002</v>
      </c>
      <c r="I276" s="144"/>
      <c r="L276" s="139"/>
      <c r="M276" s="145"/>
      <c r="T276" s="146"/>
      <c r="AT276" s="141" t="s">
        <v>136</v>
      </c>
      <c r="AU276" s="141" t="s">
        <v>79</v>
      </c>
      <c r="AV276" s="12" t="s">
        <v>79</v>
      </c>
      <c r="AW276" s="12" t="s">
        <v>4</v>
      </c>
      <c r="AX276" s="12" t="s">
        <v>77</v>
      </c>
      <c r="AY276" s="141" t="s">
        <v>124</v>
      </c>
    </row>
    <row r="277" spans="2:65" s="1" customFormat="1" ht="16.5" customHeight="1">
      <c r="B277" s="121"/>
      <c r="C277" s="122" t="s">
        <v>369</v>
      </c>
      <c r="D277" s="122" t="s">
        <v>127</v>
      </c>
      <c r="E277" s="123" t="s">
        <v>353</v>
      </c>
      <c r="F277" s="124" t="s">
        <v>354</v>
      </c>
      <c r="G277" s="125" t="s">
        <v>130</v>
      </c>
      <c r="H277" s="126">
        <v>184.06399999999999</v>
      </c>
      <c r="I277" s="127"/>
      <c r="J277" s="128">
        <f>ROUND(I277*H277,2)</f>
        <v>0</v>
      </c>
      <c r="K277" s="124" t="s">
        <v>131</v>
      </c>
      <c r="L277" s="31"/>
      <c r="M277" s="129" t="s">
        <v>3</v>
      </c>
      <c r="N277" s="130" t="s">
        <v>43</v>
      </c>
      <c r="P277" s="131">
        <f>O277*H277</f>
        <v>0</v>
      </c>
      <c r="Q277" s="131">
        <v>8.8000000000000003E-4</v>
      </c>
      <c r="R277" s="131">
        <f>Q277*H277</f>
        <v>0.16197632000000001</v>
      </c>
      <c r="S277" s="131">
        <v>0</v>
      </c>
      <c r="T277" s="132">
        <f>S277*H277</f>
        <v>0</v>
      </c>
      <c r="AR277" s="133" t="s">
        <v>235</v>
      </c>
      <c r="AT277" s="133" t="s">
        <v>127</v>
      </c>
      <c r="AU277" s="133" t="s">
        <v>79</v>
      </c>
      <c r="AY277" s="16" t="s">
        <v>124</v>
      </c>
      <c r="BE277" s="134">
        <f>IF(N277="základní",J277,0)</f>
        <v>0</v>
      </c>
      <c r="BF277" s="134">
        <f>IF(N277="snížená",J277,0)</f>
        <v>0</v>
      </c>
      <c r="BG277" s="134">
        <f>IF(N277="zákl. přenesená",J277,0)</f>
        <v>0</v>
      </c>
      <c r="BH277" s="134">
        <f>IF(N277="sníž. přenesená",J277,0)</f>
        <v>0</v>
      </c>
      <c r="BI277" s="134">
        <f>IF(N277="nulová",J277,0)</f>
        <v>0</v>
      </c>
      <c r="BJ277" s="16" t="s">
        <v>77</v>
      </c>
      <c r="BK277" s="134">
        <f>ROUND(I277*H277,2)</f>
        <v>0</v>
      </c>
      <c r="BL277" s="16" t="s">
        <v>235</v>
      </c>
      <c r="BM277" s="133" t="s">
        <v>370</v>
      </c>
    </row>
    <row r="278" spans="2:65" s="1" customFormat="1">
      <c r="B278" s="31"/>
      <c r="D278" s="135" t="s">
        <v>134</v>
      </c>
      <c r="F278" s="136" t="s">
        <v>356</v>
      </c>
      <c r="I278" s="137"/>
      <c r="L278" s="31"/>
      <c r="M278" s="138"/>
      <c r="T278" s="51"/>
      <c r="AT278" s="16" t="s">
        <v>134</v>
      </c>
      <c r="AU278" s="16" t="s">
        <v>79</v>
      </c>
    </row>
    <row r="279" spans="2:65" s="13" customFormat="1">
      <c r="B279" s="147"/>
      <c r="D279" s="140" t="s">
        <v>136</v>
      </c>
      <c r="E279" s="148" t="s">
        <v>3</v>
      </c>
      <c r="F279" s="149" t="s">
        <v>180</v>
      </c>
      <c r="H279" s="148" t="s">
        <v>3</v>
      </c>
      <c r="I279" s="150"/>
      <c r="L279" s="147"/>
      <c r="M279" s="151"/>
      <c r="T279" s="152"/>
      <c r="AT279" s="148" t="s">
        <v>136</v>
      </c>
      <c r="AU279" s="148" t="s">
        <v>79</v>
      </c>
      <c r="AV279" s="13" t="s">
        <v>77</v>
      </c>
      <c r="AW279" s="13" t="s">
        <v>33</v>
      </c>
      <c r="AX279" s="13" t="s">
        <v>72</v>
      </c>
      <c r="AY279" s="148" t="s">
        <v>124</v>
      </c>
    </row>
    <row r="280" spans="2:65" s="12" customFormat="1">
      <c r="B280" s="139"/>
      <c r="D280" s="140" t="s">
        <v>136</v>
      </c>
      <c r="E280" s="141" t="s">
        <v>3</v>
      </c>
      <c r="F280" s="142" t="s">
        <v>280</v>
      </c>
      <c r="H280" s="143">
        <v>170.10900000000001</v>
      </c>
      <c r="I280" s="144"/>
      <c r="L280" s="139"/>
      <c r="M280" s="145"/>
      <c r="T280" s="146"/>
      <c r="AT280" s="141" t="s">
        <v>136</v>
      </c>
      <c r="AU280" s="141" t="s">
        <v>79</v>
      </c>
      <c r="AV280" s="12" t="s">
        <v>79</v>
      </c>
      <c r="AW280" s="12" t="s">
        <v>33</v>
      </c>
      <c r="AX280" s="12" t="s">
        <v>72</v>
      </c>
      <c r="AY280" s="141" t="s">
        <v>124</v>
      </c>
    </row>
    <row r="281" spans="2:65" s="13" customFormat="1">
      <c r="B281" s="147"/>
      <c r="D281" s="140" t="s">
        <v>136</v>
      </c>
      <c r="E281" s="148" t="s">
        <v>3</v>
      </c>
      <c r="F281" s="149" t="s">
        <v>287</v>
      </c>
      <c r="H281" s="148" t="s">
        <v>3</v>
      </c>
      <c r="I281" s="150"/>
      <c r="L281" s="147"/>
      <c r="M281" s="151"/>
      <c r="T281" s="152"/>
      <c r="AT281" s="148" t="s">
        <v>136</v>
      </c>
      <c r="AU281" s="148" t="s">
        <v>79</v>
      </c>
      <c r="AV281" s="13" t="s">
        <v>77</v>
      </c>
      <c r="AW281" s="13" t="s">
        <v>33</v>
      </c>
      <c r="AX281" s="13" t="s">
        <v>72</v>
      </c>
      <c r="AY281" s="148" t="s">
        <v>124</v>
      </c>
    </row>
    <row r="282" spans="2:65" s="12" customFormat="1">
      <c r="B282" s="139"/>
      <c r="D282" s="140" t="s">
        <v>136</v>
      </c>
      <c r="E282" s="141" t="s">
        <v>3</v>
      </c>
      <c r="F282" s="142" t="s">
        <v>371</v>
      </c>
      <c r="H282" s="143">
        <v>8.01</v>
      </c>
      <c r="I282" s="144"/>
      <c r="L282" s="139"/>
      <c r="M282" s="145"/>
      <c r="T282" s="146"/>
      <c r="AT282" s="141" t="s">
        <v>136</v>
      </c>
      <c r="AU282" s="141" t="s">
        <v>79</v>
      </c>
      <c r="AV282" s="12" t="s">
        <v>79</v>
      </c>
      <c r="AW282" s="12" t="s">
        <v>33</v>
      </c>
      <c r="AX282" s="12" t="s">
        <v>72</v>
      </c>
      <c r="AY282" s="141" t="s">
        <v>124</v>
      </c>
    </row>
    <row r="283" spans="2:65" s="13" customFormat="1">
      <c r="B283" s="147"/>
      <c r="D283" s="140" t="s">
        <v>136</v>
      </c>
      <c r="E283" s="148" t="s">
        <v>3</v>
      </c>
      <c r="F283" s="149" t="s">
        <v>289</v>
      </c>
      <c r="H283" s="148" t="s">
        <v>3</v>
      </c>
      <c r="I283" s="150"/>
      <c r="L283" s="147"/>
      <c r="M283" s="151"/>
      <c r="T283" s="152"/>
      <c r="AT283" s="148" t="s">
        <v>136</v>
      </c>
      <c r="AU283" s="148" t="s">
        <v>79</v>
      </c>
      <c r="AV283" s="13" t="s">
        <v>77</v>
      </c>
      <c r="AW283" s="13" t="s">
        <v>33</v>
      </c>
      <c r="AX283" s="13" t="s">
        <v>72</v>
      </c>
      <c r="AY283" s="148" t="s">
        <v>124</v>
      </c>
    </row>
    <row r="284" spans="2:65" s="12" customFormat="1">
      <c r="B284" s="139"/>
      <c r="D284" s="140" t="s">
        <v>136</v>
      </c>
      <c r="E284" s="141" t="s">
        <v>3</v>
      </c>
      <c r="F284" s="142" t="s">
        <v>290</v>
      </c>
      <c r="H284" s="143">
        <v>5.9450000000000003</v>
      </c>
      <c r="I284" s="144"/>
      <c r="L284" s="139"/>
      <c r="M284" s="145"/>
      <c r="T284" s="146"/>
      <c r="AT284" s="141" t="s">
        <v>136</v>
      </c>
      <c r="AU284" s="141" t="s">
        <v>79</v>
      </c>
      <c r="AV284" s="12" t="s">
        <v>79</v>
      </c>
      <c r="AW284" s="12" t="s">
        <v>33</v>
      </c>
      <c r="AX284" s="12" t="s">
        <v>72</v>
      </c>
      <c r="AY284" s="141" t="s">
        <v>124</v>
      </c>
    </row>
    <row r="285" spans="2:65" s="14" customFormat="1">
      <c r="B285" s="153"/>
      <c r="D285" s="140" t="s">
        <v>136</v>
      </c>
      <c r="E285" s="154" t="s">
        <v>3</v>
      </c>
      <c r="F285" s="155" t="s">
        <v>158</v>
      </c>
      <c r="H285" s="156">
        <v>184.06399999999999</v>
      </c>
      <c r="I285" s="157"/>
      <c r="L285" s="153"/>
      <c r="M285" s="158"/>
      <c r="T285" s="159"/>
      <c r="AT285" s="154" t="s">
        <v>136</v>
      </c>
      <c r="AU285" s="154" t="s">
        <v>79</v>
      </c>
      <c r="AV285" s="14" t="s">
        <v>132</v>
      </c>
      <c r="AW285" s="14" t="s">
        <v>33</v>
      </c>
      <c r="AX285" s="14" t="s">
        <v>77</v>
      </c>
      <c r="AY285" s="154" t="s">
        <v>124</v>
      </c>
    </row>
    <row r="286" spans="2:65" s="1" customFormat="1" ht="24.15" customHeight="1">
      <c r="B286" s="121"/>
      <c r="C286" s="161" t="s">
        <v>372</v>
      </c>
      <c r="D286" s="161" t="s">
        <v>296</v>
      </c>
      <c r="E286" s="162" t="s">
        <v>373</v>
      </c>
      <c r="F286" s="163" t="s">
        <v>374</v>
      </c>
      <c r="G286" s="164" t="s">
        <v>130</v>
      </c>
      <c r="H286" s="165">
        <v>220.87700000000001</v>
      </c>
      <c r="I286" s="166"/>
      <c r="J286" s="167">
        <f>ROUND(I286*H286,2)</f>
        <v>0</v>
      </c>
      <c r="K286" s="163" t="s">
        <v>3</v>
      </c>
      <c r="L286" s="168"/>
      <c r="M286" s="169" t="s">
        <v>3</v>
      </c>
      <c r="N286" s="170" t="s">
        <v>43</v>
      </c>
      <c r="P286" s="131">
        <f>O286*H286</f>
        <v>0</v>
      </c>
      <c r="Q286" s="131">
        <v>4.7000000000000002E-3</v>
      </c>
      <c r="R286" s="131">
        <f>Q286*H286</f>
        <v>1.0381219000000002</v>
      </c>
      <c r="S286" s="131">
        <v>0</v>
      </c>
      <c r="T286" s="132">
        <f>S286*H286</f>
        <v>0</v>
      </c>
      <c r="AR286" s="133" t="s">
        <v>299</v>
      </c>
      <c r="AT286" s="133" t="s">
        <v>296</v>
      </c>
      <c r="AU286" s="133" t="s">
        <v>79</v>
      </c>
      <c r="AY286" s="16" t="s">
        <v>124</v>
      </c>
      <c r="BE286" s="134">
        <f>IF(N286="základní",J286,0)</f>
        <v>0</v>
      </c>
      <c r="BF286" s="134">
        <f>IF(N286="snížená",J286,0)</f>
        <v>0</v>
      </c>
      <c r="BG286" s="134">
        <f>IF(N286="zákl. přenesená",J286,0)</f>
        <v>0</v>
      </c>
      <c r="BH286" s="134">
        <f>IF(N286="sníž. přenesená",J286,0)</f>
        <v>0</v>
      </c>
      <c r="BI286" s="134">
        <f>IF(N286="nulová",J286,0)</f>
        <v>0</v>
      </c>
      <c r="BJ286" s="16" t="s">
        <v>77</v>
      </c>
      <c r="BK286" s="134">
        <f>ROUND(I286*H286,2)</f>
        <v>0</v>
      </c>
      <c r="BL286" s="16" t="s">
        <v>235</v>
      </c>
      <c r="BM286" s="133" t="s">
        <v>375</v>
      </c>
    </row>
    <row r="287" spans="2:65" s="12" customFormat="1">
      <c r="B287" s="139"/>
      <c r="D287" s="140" t="s">
        <v>136</v>
      </c>
      <c r="F287" s="142" t="s">
        <v>376</v>
      </c>
      <c r="H287" s="143">
        <v>220.87700000000001</v>
      </c>
      <c r="I287" s="144"/>
      <c r="L287" s="139"/>
      <c r="M287" s="145"/>
      <c r="T287" s="146"/>
      <c r="AT287" s="141" t="s">
        <v>136</v>
      </c>
      <c r="AU287" s="141" t="s">
        <v>79</v>
      </c>
      <c r="AV287" s="12" t="s">
        <v>79</v>
      </c>
      <c r="AW287" s="12" t="s">
        <v>4</v>
      </c>
      <c r="AX287" s="12" t="s">
        <v>77</v>
      </c>
      <c r="AY287" s="141" t="s">
        <v>124</v>
      </c>
    </row>
    <row r="288" spans="2:65" s="1" customFormat="1" ht="16.5" customHeight="1">
      <c r="B288" s="121"/>
      <c r="C288" s="122" t="s">
        <v>377</v>
      </c>
      <c r="D288" s="122" t="s">
        <v>127</v>
      </c>
      <c r="E288" s="123" t="s">
        <v>353</v>
      </c>
      <c r="F288" s="124" t="s">
        <v>354</v>
      </c>
      <c r="G288" s="125" t="s">
        <v>130</v>
      </c>
      <c r="H288" s="126">
        <v>161.10499999999999</v>
      </c>
      <c r="I288" s="127"/>
      <c r="J288" s="128">
        <f>ROUND(I288*H288,2)</f>
        <v>0</v>
      </c>
      <c r="K288" s="124" t="s">
        <v>131</v>
      </c>
      <c r="L288" s="31"/>
      <c r="M288" s="129" t="s">
        <v>3</v>
      </c>
      <c r="N288" s="130" t="s">
        <v>43</v>
      </c>
      <c r="P288" s="131">
        <f>O288*H288</f>
        <v>0</v>
      </c>
      <c r="Q288" s="131">
        <v>8.8000000000000003E-4</v>
      </c>
      <c r="R288" s="131">
        <f>Q288*H288</f>
        <v>0.14177239999999999</v>
      </c>
      <c r="S288" s="131">
        <v>0</v>
      </c>
      <c r="T288" s="132">
        <f>S288*H288</f>
        <v>0</v>
      </c>
      <c r="AR288" s="133" t="s">
        <v>235</v>
      </c>
      <c r="AT288" s="133" t="s">
        <v>127</v>
      </c>
      <c r="AU288" s="133" t="s">
        <v>79</v>
      </c>
      <c r="AY288" s="16" t="s">
        <v>124</v>
      </c>
      <c r="BE288" s="134">
        <f>IF(N288="základní",J288,0)</f>
        <v>0</v>
      </c>
      <c r="BF288" s="134">
        <f>IF(N288="snížená",J288,0)</f>
        <v>0</v>
      </c>
      <c r="BG288" s="134">
        <f>IF(N288="zákl. přenesená",J288,0)</f>
        <v>0</v>
      </c>
      <c r="BH288" s="134">
        <f>IF(N288="sníž. přenesená",J288,0)</f>
        <v>0</v>
      </c>
      <c r="BI288" s="134">
        <f>IF(N288="nulová",J288,0)</f>
        <v>0</v>
      </c>
      <c r="BJ288" s="16" t="s">
        <v>77</v>
      </c>
      <c r="BK288" s="134">
        <f>ROUND(I288*H288,2)</f>
        <v>0</v>
      </c>
      <c r="BL288" s="16" t="s">
        <v>235</v>
      </c>
      <c r="BM288" s="133" t="s">
        <v>378</v>
      </c>
    </row>
    <row r="289" spans="2:65" s="1" customFormat="1">
      <c r="B289" s="31"/>
      <c r="D289" s="135" t="s">
        <v>134</v>
      </c>
      <c r="F289" s="136" t="s">
        <v>356</v>
      </c>
      <c r="I289" s="137"/>
      <c r="L289" s="31"/>
      <c r="M289" s="138"/>
      <c r="T289" s="51"/>
      <c r="AT289" s="16" t="s">
        <v>134</v>
      </c>
      <c r="AU289" s="16" t="s">
        <v>79</v>
      </c>
    </row>
    <row r="290" spans="2:65" s="13" customFormat="1">
      <c r="B290" s="147"/>
      <c r="D290" s="140" t="s">
        <v>136</v>
      </c>
      <c r="E290" s="148" t="s">
        <v>3</v>
      </c>
      <c r="F290" s="149" t="s">
        <v>180</v>
      </c>
      <c r="H290" s="148" t="s">
        <v>3</v>
      </c>
      <c r="I290" s="150"/>
      <c r="L290" s="147"/>
      <c r="M290" s="151"/>
      <c r="T290" s="152"/>
      <c r="AT290" s="148" t="s">
        <v>136</v>
      </c>
      <c r="AU290" s="148" t="s">
        <v>79</v>
      </c>
      <c r="AV290" s="13" t="s">
        <v>77</v>
      </c>
      <c r="AW290" s="13" t="s">
        <v>33</v>
      </c>
      <c r="AX290" s="13" t="s">
        <v>72</v>
      </c>
      <c r="AY290" s="148" t="s">
        <v>124</v>
      </c>
    </row>
    <row r="291" spans="2:65" s="12" customFormat="1">
      <c r="B291" s="139"/>
      <c r="D291" s="140" t="s">
        <v>136</v>
      </c>
      <c r="E291" s="141" t="s">
        <v>3</v>
      </c>
      <c r="F291" s="142" t="s">
        <v>305</v>
      </c>
      <c r="H291" s="143">
        <v>161.10499999999999</v>
      </c>
      <c r="I291" s="144"/>
      <c r="L291" s="139"/>
      <c r="M291" s="145"/>
      <c r="T291" s="146"/>
      <c r="AT291" s="141" t="s">
        <v>136</v>
      </c>
      <c r="AU291" s="141" t="s">
        <v>79</v>
      </c>
      <c r="AV291" s="12" t="s">
        <v>79</v>
      </c>
      <c r="AW291" s="12" t="s">
        <v>33</v>
      </c>
      <c r="AX291" s="12" t="s">
        <v>72</v>
      </c>
      <c r="AY291" s="141" t="s">
        <v>124</v>
      </c>
    </row>
    <row r="292" spans="2:65" s="14" customFormat="1">
      <c r="B292" s="153"/>
      <c r="D292" s="140" t="s">
        <v>136</v>
      </c>
      <c r="E292" s="154" t="s">
        <v>3</v>
      </c>
      <c r="F292" s="155" t="s">
        <v>158</v>
      </c>
      <c r="H292" s="156">
        <v>161.10499999999999</v>
      </c>
      <c r="I292" s="157"/>
      <c r="L292" s="153"/>
      <c r="M292" s="158"/>
      <c r="T292" s="159"/>
      <c r="AT292" s="154" t="s">
        <v>136</v>
      </c>
      <c r="AU292" s="154" t="s">
        <v>79</v>
      </c>
      <c r="AV292" s="14" t="s">
        <v>132</v>
      </c>
      <c r="AW292" s="14" t="s">
        <v>33</v>
      </c>
      <c r="AX292" s="14" t="s">
        <v>77</v>
      </c>
      <c r="AY292" s="154" t="s">
        <v>124</v>
      </c>
    </row>
    <row r="293" spans="2:65" s="1" customFormat="1" ht="24.15" customHeight="1">
      <c r="B293" s="121"/>
      <c r="C293" s="161" t="s">
        <v>299</v>
      </c>
      <c r="D293" s="161" t="s">
        <v>296</v>
      </c>
      <c r="E293" s="162" t="s">
        <v>379</v>
      </c>
      <c r="F293" s="163" t="s">
        <v>380</v>
      </c>
      <c r="G293" s="164" t="s">
        <v>130</v>
      </c>
      <c r="H293" s="165">
        <v>193.32599999999999</v>
      </c>
      <c r="I293" s="166"/>
      <c r="J293" s="167">
        <f>ROUND(I293*H293,2)</f>
        <v>0</v>
      </c>
      <c r="K293" s="163" t="s">
        <v>3</v>
      </c>
      <c r="L293" s="168"/>
      <c r="M293" s="169" t="s">
        <v>3</v>
      </c>
      <c r="N293" s="170" t="s">
        <v>43</v>
      </c>
      <c r="P293" s="131">
        <f>O293*H293</f>
        <v>0</v>
      </c>
      <c r="Q293" s="131">
        <v>4.4000000000000003E-3</v>
      </c>
      <c r="R293" s="131">
        <f>Q293*H293</f>
        <v>0.85063440000000001</v>
      </c>
      <c r="S293" s="131">
        <v>0</v>
      </c>
      <c r="T293" s="132">
        <f>S293*H293</f>
        <v>0</v>
      </c>
      <c r="AR293" s="133" t="s">
        <v>299</v>
      </c>
      <c r="AT293" s="133" t="s">
        <v>296</v>
      </c>
      <c r="AU293" s="133" t="s">
        <v>79</v>
      </c>
      <c r="AY293" s="16" t="s">
        <v>124</v>
      </c>
      <c r="BE293" s="134">
        <f>IF(N293="základní",J293,0)</f>
        <v>0</v>
      </c>
      <c r="BF293" s="134">
        <f>IF(N293="snížená",J293,0)</f>
        <v>0</v>
      </c>
      <c r="BG293" s="134">
        <f>IF(N293="zákl. přenesená",J293,0)</f>
        <v>0</v>
      </c>
      <c r="BH293" s="134">
        <f>IF(N293="sníž. přenesená",J293,0)</f>
        <v>0</v>
      </c>
      <c r="BI293" s="134">
        <f>IF(N293="nulová",J293,0)</f>
        <v>0</v>
      </c>
      <c r="BJ293" s="16" t="s">
        <v>77</v>
      </c>
      <c r="BK293" s="134">
        <f>ROUND(I293*H293,2)</f>
        <v>0</v>
      </c>
      <c r="BL293" s="16" t="s">
        <v>235</v>
      </c>
      <c r="BM293" s="133" t="s">
        <v>381</v>
      </c>
    </row>
    <row r="294" spans="2:65" s="12" customFormat="1">
      <c r="B294" s="139"/>
      <c r="D294" s="140" t="s">
        <v>136</v>
      </c>
      <c r="F294" s="142" t="s">
        <v>310</v>
      </c>
      <c r="H294" s="143">
        <v>193.32599999999999</v>
      </c>
      <c r="I294" s="144"/>
      <c r="L294" s="139"/>
      <c r="M294" s="145"/>
      <c r="T294" s="146"/>
      <c r="AT294" s="141" t="s">
        <v>136</v>
      </c>
      <c r="AU294" s="141" t="s">
        <v>79</v>
      </c>
      <c r="AV294" s="12" t="s">
        <v>79</v>
      </c>
      <c r="AW294" s="12" t="s">
        <v>4</v>
      </c>
      <c r="AX294" s="12" t="s">
        <v>77</v>
      </c>
      <c r="AY294" s="141" t="s">
        <v>124</v>
      </c>
    </row>
    <row r="295" spans="2:65" s="1" customFormat="1" ht="16.5" customHeight="1">
      <c r="B295" s="121"/>
      <c r="C295" s="122" t="s">
        <v>382</v>
      </c>
      <c r="D295" s="122" t="s">
        <v>127</v>
      </c>
      <c r="E295" s="123" t="s">
        <v>353</v>
      </c>
      <c r="F295" s="124" t="s">
        <v>354</v>
      </c>
      <c r="G295" s="125" t="s">
        <v>130</v>
      </c>
      <c r="H295" s="126">
        <v>380</v>
      </c>
      <c r="I295" s="127"/>
      <c r="J295" s="128">
        <f>ROUND(I295*H295,2)</f>
        <v>0</v>
      </c>
      <c r="K295" s="124" t="s">
        <v>131</v>
      </c>
      <c r="L295" s="31"/>
      <c r="M295" s="129" t="s">
        <v>3</v>
      </c>
      <c r="N295" s="130" t="s">
        <v>43</v>
      </c>
      <c r="P295" s="131">
        <f>O295*H295</f>
        <v>0</v>
      </c>
      <c r="Q295" s="131">
        <v>8.8000000000000003E-4</v>
      </c>
      <c r="R295" s="131">
        <f>Q295*H295</f>
        <v>0.33440000000000003</v>
      </c>
      <c r="S295" s="131">
        <v>0</v>
      </c>
      <c r="T295" s="132">
        <f>S295*H295</f>
        <v>0</v>
      </c>
      <c r="AR295" s="133" t="s">
        <v>235</v>
      </c>
      <c r="AT295" s="133" t="s">
        <v>127</v>
      </c>
      <c r="AU295" s="133" t="s">
        <v>79</v>
      </c>
      <c r="AY295" s="16" t="s">
        <v>124</v>
      </c>
      <c r="BE295" s="134">
        <f>IF(N295="základní",J295,0)</f>
        <v>0</v>
      </c>
      <c r="BF295" s="134">
        <f>IF(N295="snížená",J295,0)</f>
        <v>0</v>
      </c>
      <c r="BG295" s="134">
        <f>IF(N295="zákl. přenesená",J295,0)</f>
        <v>0</v>
      </c>
      <c r="BH295" s="134">
        <f>IF(N295="sníž. přenesená",J295,0)</f>
        <v>0</v>
      </c>
      <c r="BI295" s="134">
        <f>IF(N295="nulová",J295,0)</f>
        <v>0</v>
      </c>
      <c r="BJ295" s="16" t="s">
        <v>77</v>
      </c>
      <c r="BK295" s="134">
        <f>ROUND(I295*H295,2)</f>
        <v>0</v>
      </c>
      <c r="BL295" s="16" t="s">
        <v>235</v>
      </c>
      <c r="BM295" s="133" t="s">
        <v>383</v>
      </c>
    </row>
    <row r="296" spans="2:65" s="1" customFormat="1">
      <c r="B296" s="31"/>
      <c r="D296" s="135" t="s">
        <v>134</v>
      </c>
      <c r="F296" s="136" t="s">
        <v>356</v>
      </c>
      <c r="I296" s="137"/>
      <c r="L296" s="31"/>
      <c r="M296" s="138"/>
      <c r="T296" s="51"/>
      <c r="AT296" s="16" t="s">
        <v>134</v>
      </c>
      <c r="AU296" s="16" t="s">
        <v>79</v>
      </c>
    </row>
    <row r="297" spans="2:65" s="13" customFormat="1">
      <c r="B297" s="147"/>
      <c r="D297" s="140" t="s">
        <v>136</v>
      </c>
      <c r="E297" s="148" t="s">
        <v>3</v>
      </c>
      <c r="F297" s="149" t="s">
        <v>384</v>
      </c>
      <c r="H297" s="148" t="s">
        <v>3</v>
      </c>
      <c r="I297" s="150"/>
      <c r="L297" s="147"/>
      <c r="M297" s="151"/>
      <c r="T297" s="152"/>
      <c r="AT297" s="148" t="s">
        <v>136</v>
      </c>
      <c r="AU297" s="148" t="s">
        <v>79</v>
      </c>
      <c r="AV297" s="13" t="s">
        <v>77</v>
      </c>
      <c r="AW297" s="13" t="s">
        <v>33</v>
      </c>
      <c r="AX297" s="13" t="s">
        <v>72</v>
      </c>
      <c r="AY297" s="148" t="s">
        <v>124</v>
      </c>
    </row>
    <row r="298" spans="2:65" s="13" customFormat="1">
      <c r="B298" s="147"/>
      <c r="D298" s="140" t="s">
        <v>136</v>
      </c>
      <c r="E298" s="148" t="s">
        <v>3</v>
      </c>
      <c r="F298" s="149" t="s">
        <v>385</v>
      </c>
      <c r="H298" s="148" t="s">
        <v>3</v>
      </c>
      <c r="I298" s="150"/>
      <c r="L298" s="147"/>
      <c r="M298" s="151"/>
      <c r="T298" s="152"/>
      <c r="AT298" s="148" t="s">
        <v>136</v>
      </c>
      <c r="AU298" s="148" t="s">
        <v>79</v>
      </c>
      <c r="AV298" s="13" t="s">
        <v>77</v>
      </c>
      <c r="AW298" s="13" t="s">
        <v>33</v>
      </c>
      <c r="AX298" s="13" t="s">
        <v>72</v>
      </c>
      <c r="AY298" s="148" t="s">
        <v>124</v>
      </c>
    </row>
    <row r="299" spans="2:65" s="12" customFormat="1">
      <c r="B299" s="139"/>
      <c r="D299" s="140" t="s">
        <v>136</v>
      </c>
      <c r="E299" s="141" t="s">
        <v>3</v>
      </c>
      <c r="F299" s="142" t="s">
        <v>386</v>
      </c>
      <c r="H299" s="143">
        <v>380</v>
      </c>
      <c r="I299" s="144"/>
      <c r="L299" s="139"/>
      <c r="M299" s="145"/>
      <c r="T299" s="146"/>
      <c r="AT299" s="141" t="s">
        <v>136</v>
      </c>
      <c r="AU299" s="141" t="s">
        <v>79</v>
      </c>
      <c r="AV299" s="12" t="s">
        <v>79</v>
      </c>
      <c r="AW299" s="12" t="s">
        <v>33</v>
      </c>
      <c r="AX299" s="12" t="s">
        <v>77</v>
      </c>
      <c r="AY299" s="141" t="s">
        <v>124</v>
      </c>
    </row>
    <row r="300" spans="2:65" s="1" customFormat="1" ht="16.5" customHeight="1">
      <c r="B300" s="121"/>
      <c r="C300" s="161" t="s">
        <v>387</v>
      </c>
      <c r="D300" s="161" t="s">
        <v>296</v>
      </c>
      <c r="E300" s="162" t="s">
        <v>388</v>
      </c>
      <c r="F300" s="163" t="s">
        <v>389</v>
      </c>
      <c r="G300" s="164" t="s">
        <v>130</v>
      </c>
      <c r="H300" s="165">
        <v>380</v>
      </c>
      <c r="I300" s="166"/>
      <c r="J300" s="167">
        <f>ROUND(I300*H300,2)</f>
        <v>0</v>
      </c>
      <c r="K300" s="163" t="s">
        <v>3</v>
      </c>
      <c r="L300" s="168"/>
      <c r="M300" s="169" t="s">
        <v>3</v>
      </c>
      <c r="N300" s="170" t="s">
        <v>43</v>
      </c>
      <c r="P300" s="131">
        <f>O300*H300</f>
        <v>0</v>
      </c>
      <c r="Q300" s="131">
        <v>4.4000000000000003E-3</v>
      </c>
      <c r="R300" s="131">
        <f>Q300*H300</f>
        <v>1.6720000000000002</v>
      </c>
      <c r="S300" s="131">
        <v>0</v>
      </c>
      <c r="T300" s="132">
        <f>S300*H300</f>
        <v>0</v>
      </c>
      <c r="AR300" s="133" t="s">
        <v>299</v>
      </c>
      <c r="AT300" s="133" t="s">
        <v>296</v>
      </c>
      <c r="AU300" s="133" t="s">
        <v>79</v>
      </c>
      <c r="AY300" s="16" t="s">
        <v>124</v>
      </c>
      <c r="BE300" s="134">
        <f>IF(N300="základní",J300,0)</f>
        <v>0</v>
      </c>
      <c r="BF300" s="134">
        <f>IF(N300="snížená",J300,0)</f>
        <v>0</v>
      </c>
      <c r="BG300" s="134">
        <f>IF(N300="zákl. přenesená",J300,0)</f>
        <v>0</v>
      </c>
      <c r="BH300" s="134">
        <f>IF(N300="sníž. přenesená",J300,0)</f>
        <v>0</v>
      </c>
      <c r="BI300" s="134">
        <f>IF(N300="nulová",J300,0)</f>
        <v>0</v>
      </c>
      <c r="BJ300" s="16" t="s">
        <v>77</v>
      </c>
      <c r="BK300" s="134">
        <f>ROUND(I300*H300,2)</f>
        <v>0</v>
      </c>
      <c r="BL300" s="16" t="s">
        <v>235</v>
      </c>
      <c r="BM300" s="133" t="s">
        <v>390</v>
      </c>
    </row>
    <row r="301" spans="2:65" s="1" customFormat="1" ht="16.5" customHeight="1">
      <c r="B301" s="121"/>
      <c r="C301" s="122" t="s">
        <v>391</v>
      </c>
      <c r="D301" s="122" t="s">
        <v>127</v>
      </c>
      <c r="E301" s="123" t="s">
        <v>353</v>
      </c>
      <c r="F301" s="124" t="s">
        <v>354</v>
      </c>
      <c r="G301" s="125" t="s">
        <v>130</v>
      </c>
      <c r="H301" s="126">
        <v>50.356000000000002</v>
      </c>
      <c r="I301" s="127"/>
      <c r="J301" s="128">
        <f>ROUND(I301*H301,2)</f>
        <v>0</v>
      </c>
      <c r="K301" s="124" t="s">
        <v>131</v>
      </c>
      <c r="L301" s="31"/>
      <c r="M301" s="129" t="s">
        <v>3</v>
      </c>
      <c r="N301" s="130" t="s">
        <v>43</v>
      </c>
      <c r="P301" s="131">
        <f>O301*H301</f>
        <v>0</v>
      </c>
      <c r="Q301" s="131">
        <v>8.8000000000000003E-4</v>
      </c>
      <c r="R301" s="131">
        <f>Q301*H301</f>
        <v>4.4313280000000004E-2</v>
      </c>
      <c r="S301" s="131">
        <v>0</v>
      </c>
      <c r="T301" s="132">
        <f>S301*H301</f>
        <v>0</v>
      </c>
      <c r="AR301" s="133" t="s">
        <v>235</v>
      </c>
      <c r="AT301" s="133" t="s">
        <v>127</v>
      </c>
      <c r="AU301" s="133" t="s">
        <v>79</v>
      </c>
      <c r="AY301" s="16" t="s">
        <v>124</v>
      </c>
      <c r="BE301" s="134">
        <f>IF(N301="základní",J301,0)</f>
        <v>0</v>
      </c>
      <c r="BF301" s="134">
        <f>IF(N301="snížená",J301,0)</f>
        <v>0</v>
      </c>
      <c r="BG301" s="134">
        <f>IF(N301="zákl. přenesená",J301,0)</f>
        <v>0</v>
      </c>
      <c r="BH301" s="134">
        <f>IF(N301="sníž. přenesená",J301,0)</f>
        <v>0</v>
      </c>
      <c r="BI301" s="134">
        <f>IF(N301="nulová",J301,0)</f>
        <v>0</v>
      </c>
      <c r="BJ301" s="16" t="s">
        <v>77</v>
      </c>
      <c r="BK301" s="134">
        <f>ROUND(I301*H301,2)</f>
        <v>0</v>
      </c>
      <c r="BL301" s="16" t="s">
        <v>235</v>
      </c>
      <c r="BM301" s="133" t="s">
        <v>392</v>
      </c>
    </row>
    <row r="302" spans="2:65" s="1" customFormat="1">
      <c r="B302" s="31"/>
      <c r="D302" s="135" t="s">
        <v>134</v>
      </c>
      <c r="F302" s="136" t="s">
        <v>356</v>
      </c>
      <c r="I302" s="137"/>
      <c r="L302" s="31"/>
      <c r="M302" s="138"/>
      <c r="T302" s="51"/>
      <c r="AT302" s="16" t="s">
        <v>134</v>
      </c>
      <c r="AU302" s="16" t="s">
        <v>79</v>
      </c>
    </row>
    <row r="303" spans="2:65" s="13" customFormat="1">
      <c r="B303" s="147"/>
      <c r="D303" s="140" t="s">
        <v>136</v>
      </c>
      <c r="E303" s="148" t="s">
        <v>3</v>
      </c>
      <c r="F303" s="149" t="s">
        <v>393</v>
      </c>
      <c r="H303" s="148" t="s">
        <v>3</v>
      </c>
      <c r="I303" s="150"/>
      <c r="L303" s="147"/>
      <c r="M303" s="151"/>
      <c r="T303" s="152"/>
      <c r="AT303" s="148" t="s">
        <v>136</v>
      </c>
      <c r="AU303" s="148" t="s">
        <v>79</v>
      </c>
      <c r="AV303" s="13" t="s">
        <v>77</v>
      </c>
      <c r="AW303" s="13" t="s">
        <v>33</v>
      </c>
      <c r="AX303" s="13" t="s">
        <v>72</v>
      </c>
      <c r="AY303" s="148" t="s">
        <v>124</v>
      </c>
    </row>
    <row r="304" spans="2:65" s="12" customFormat="1">
      <c r="B304" s="139"/>
      <c r="D304" s="140" t="s">
        <v>136</v>
      </c>
      <c r="E304" s="141" t="s">
        <v>3</v>
      </c>
      <c r="F304" s="142" t="s">
        <v>394</v>
      </c>
      <c r="H304" s="143">
        <v>35.506999999999998</v>
      </c>
      <c r="I304" s="144"/>
      <c r="L304" s="139"/>
      <c r="M304" s="145"/>
      <c r="T304" s="146"/>
      <c r="AT304" s="141" t="s">
        <v>136</v>
      </c>
      <c r="AU304" s="141" t="s">
        <v>79</v>
      </c>
      <c r="AV304" s="12" t="s">
        <v>79</v>
      </c>
      <c r="AW304" s="12" t="s">
        <v>33</v>
      </c>
      <c r="AX304" s="12" t="s">
        <v>72</v>
      </c>
      <c r="AY304" s="141" t="s">
        <v>124</v>
      </c>
    </row>
    <row r="305" spans="2:65" s="13" customFormat="1">
      <c r="B305" s="147"/>
      <c r="D305" s="140" t="s">
        <v>136</v>
      </c>
      <c r="E305" s="148" t="s">
        <v>3</v>
      </c>
      <c r="F305" s="149" t="s">
        <v>395</v>
      </c>
      <c r="H305" s="148" t="s">
        <v>3</v>
      </c>
      <c r="I305" s="150"/>
      <c r="L305" s="147"/>
      <c r="M305" s="151"/>
      <c r="T305" s="152"/>
      <c r="AT305" s="148" t="s">
        <v>136</v>
      </c>
      <c r="AU305" s="148" t="s">
        <v>79</v>
      </c>
      <c r="AV305" s="13" t="s">
        <v>77</v>
      </c>
      <c r="AW305" s="13" t="s">
        <v>33</v>
      </c>
      <c r="AX305" s="13" t="s">
        <v>72</v>
      </c>
      <c r="AY305" s="148" t="s">
        <v>124</v>
      </c>
    </row>
    <row r="306" spans="2:65" s="12" customFormat="1">
      <c r="B306" s="139"/>
      <c r="D306" s="140" t="s">
        <v>136</v>
      </c>
      <c r="E306" s="141" t="s">
        <v>3</v>
      </c>
      <c r="F306" s="142" t="s">
        <v>396</v>
      </c>
      <c r="H306" s="143">
        <v>14.849</v>
      </c>
      <c r="I306" s="144"/>
      <c r="L306" s="139"/>
      <c r="M306" s="145"/>
      <c r="T306" s="146"/>
      <c r="AT306" s="141" t="s">
        <v>136</v>
      </c>
      <c r="AU306" s="141" t="s">
        <v>79</v>
      </c>
      <c r="AV306" s="12" t="s">
        <v>79</v>
      </c>
      <c r="AW306" s="12" t="s">
        <v>33</v>
      </c>
      <c r="AX306" s="12" t="s">
        <v>72</v>
      </c>
      <c r="AY306" s="141" t="s">
        <v>124</v>
      </c>
    </row>
    <row r="307" spans="2:65" s="14" customFormat="1">
      <c r="B307" s="153"/>
      <c r="D307" s="140" t="s">
        <v>136</v>
      </c>
      <c r="E307" s="154" t="s">
        <v>3</v>
      </c>
      <c r="F307" s="155" t="s">
        <v>158</v>
      </c>
      <c r="H307" s="156">
        <v>50.356000000000002</v>
      </c>
      <c r="I307" s="157"/>
      <c r="L307" s="153"/>
      <c r="M307" s="158"/>
      <c r="T307" s="159"/>
      <c r="AT307" s="154" t="s">
        <v>136</v>
      </c>
      <c r="AU307" s="154" t="s">
        <v>79</v>
      </c>
      <c r="AV307" s="14" t="s">
        <v>132</v>
      </c>
      <c r="AW307" s="14" t="s">
        <v>33</v>
      </c>
      <c r="AX307" s="14" t="s">
        <v>77</v>
      </c>
      <c r="AY307" s="154" t="s">
        <v>124</v>
      </c>
    </row>
    <row r="308" spans="2:65" s="1" customFormat="1" ht="24.15" customHeight="1">
      <c r="B308" s="121"/>
      <c r="C308" s="161" t="s">
        <v>397</v>
      </c>
      <c r="D308" s="161" t="s">
        <v>296</v>
      </c>
      <c r="E308" s="162" t="s">
        <v>307</v>
      </c>
      <c r="F308" s="163" t="s">
        <v>308</v>
      </c>
      <c r="G308" s="164" t="s">
        <v>130</v>
      </c>
      <c r="H308" s="165">
        <v>5.94</v>
      </c>
      <c r="I308" s="166"/>
      <c r="J308" s="167">
        <f>ROUND(I308*H308,2)</f>
        <v>0</v>
      </c>
      <c r="K308" s="163" t="s">
        <v>3</v>
      </c>
      <c r="L308" s="168"/>
      <c r="M308" s="169" t="s">
        <v>3</v>
      </c>
      <c r="N308" s="170" t="s">
        <v>43</v>
      </c>
      <c r="P308" s="131">
        <f>O308*H308</f>
        <v>0</v>
      </c>
      <c r="Q308" s="131">
        <v>4.4000000000000003E-3</v>
      </c>
      <c r="R308" s="131">
        <f>Q308*H308</f>
        <v>2.6136000000000003E-2</v>
      </c>
      <c r="S308" s="131">
        <v>0</v>
      </c>
      <c r="T308" s="132">
        <f>S308*H308</f>
        <v>0</v>
      </c>
      <c r="AR308" s="133" t="s">
        <v>299</v>
      </c>
      <c r="AT308" s="133" t="s">
        <v>296</v>
      </c>
      <c r="AU308" s="133" t="s">
        <v>79</v>
      </c>
      <c r="AY308" s="16" t="s">
        <v>124</v>
      </c>
      <c r="BE308" s="134">
        <f>IF(N308="základní",J308,0)</f>
        <v>0</v>
      </c>
      <c r="BF308" s="134">
        <f>IF(N308="snížená",J308,0)</f>
        <v>0</v>
      </c>
      <c r="BG308" s="134">
        <f>IF(N308="zákl. přenesená",J308,0)</f>
        <v>0</v>
      </c>
      <c r="BH308" s="134">
        <f>IF(N308="sníž. přenesená",J308,0)</f>
        <v>0</v>
      </c>
      <c r="BI308" s="134">
        <f>IF(N308="nulová",J308,0)</f>
        <v>0</v>
      </c>
      <c r="BJ308" s="16" t="s">
        <v>77</v>
      </c>
      <c r="BK308" s="134">
        <f>ROUND(I308*H308,2)</f>
        <v>0</v>
      </c>
      <c r="BL308" s="16" t="s">
        <v>235</v>
      </c>
      <c r="BM308" s="133" t="s">
        <v>398</v>
      </c>
    </row>
    <row r="309" spans="2:65" s="12" customFormat="1">
      <c r="B309" s="139"/>
      <c r="D309" s="140" t="s">
        <v>136</v>
      </c>
      <c r="F309" s="142" t="s">
        <v>399</v>
      </c>
      <c r="H309" s="143">
        <v>5.94</v>
      </c>
      <c r="I309" s="144"/>
      <c r="L309" s="139"/>
      <c r="M309" s="145"/>
      <c r="T309" s="146"/>
      <c r="AT309" s="141" t="s">
        <v>136</v>
      </c>
      <c r="AU309" s="141" t="s">
        <v>79</v>
      </c>
      <c r="AV309" s="12" t="s">
        <v>79</v>
      </c>
      <c r="AW309" s="12" t="s">
        <v>4</v>
      </c>
      <c r="AX309" s="12" t="s">
        <v>77</v>
      </c>
      <c r="AY309" s="141" t="s">
        <v>124</v>
      </c>
    </row>
    <row r="310" spans="2:65" s="1" customFormat="1" ht="24.15" customHeight="1">
      <c r="B310" s="121"/>
      <c r="C310" s="161" t="s">
        <v>400</v>
      </c>
      <c r="D310" s="161" t="s">
        <v>296</v>
      </c>
      <c r="E310" s="162" t="s">
        <v>379</v>
      </c>
      <c r="F310" s="163" t="s">
        <v>380</v>
      </c>
      <c r="G310" s="164" t="s">
        <v>130</v>
      </c>
      <c r="H310" s="165">
        <v>20.143000000000001</v>
      </c>
      <c r="I310" s="166"/>
      <c r="J310" s="167">
        <f>ROUND(I310*H310,2)</f>
        <v>0</v>
      </c>
      <c r="K310" s="163" t="s">
        <v>3</v>
      </c>
      <c r="L310" s="168"/>
      <c r="M310" s="169" t="s">
        <v>3</v>
      </c>
      <c r="N310" s="170" t="s">
        <v>43</v>
      </c>
      <c r="P310" s="131">
        <f>O310*H310</f>
        <v>0</v>
      </c>
      <c r="Q310" s="131">
        <v>4.4000000000000003E-3</v>
      </c>
      <c r="R310" s="131">
        <f>Q310*H310</f>
        <v>8.8629200000000005E-2</v>
      </c>
      <c r="S310" s="131">
        <v>0</v>
      </c>
      <c r="T310" s="132">
        <f>S310*H310</f>
        <v>0</v>
      </c>
      <c r="AR310" s="133" t="s">
        <v>299</v>
      </c>
      <c r="AT310" s="133" t="s">
        <v>296</v>
      </c>
      <c r="AU310" s="133" t="s">
        <v>79</v>
      </c>
      <c r="AY310" s="16" t="s">
        <v>124</v>
      </c>
      <c r="BE310" s="134">
        <f>IF(N310="základní",J310,0)</f>
        <v>0</v>
      </c>
      <c r="BF310" s="134">
        <f>IF(N310="snížená",J310,0)</f>
        <v>0</v>
      </c>
      <c r="BG310" s="134">
        <f>IF(N310="zákl. přenesená",J310,0)</f>
        <v>0</v>
      </c>
      <c r="BH310" s="134">
        <f>IF(N310="sníž. přenesená",J310,0)</f>
        <v>0</v>
      </c>
      <c r="BI310" s="134">
        <f>IF(N310="nulová",J310,0)</f>
        <v>0</v>
      </c>
      <c r="BJ310" s="16" t="s">
        <v>77</v>
      </c>
      <c r="BK310" s="134">
        <f>ROUND(I310*H310,2)</f>
        <v>0</v>
      </c>
      <c r="BL310" s="16" t="s">
        <v>235</v>
      </c>
      <c r="BM310" s="133" t="s">
        <v>401</v>
      </c>
    </row>
    <row r="311" spans="2:65" s="12" customFormat="1">
      <c r="B311" s="139"/>
      <c r="D311" s="140" t="s">
        <v>136</v>
      </c>
      <c r="E311" s="141" t="s">
        <v>3</v>
      </c>
      <c r="F311" s="142" t="s">
        <v>402</v>
      </c>
      <c r="H311" s="143">
        <v>16.786000000000001</v>
      </c>
      <c r="I311" s="144"/>
      <c r="L311" s="139"/>
      <c r="M311" s="145"/>
      <c r="T311" s="146"/>
      <c r="AT311" s="141" t="s">
        <v>136</v>
      </c>
      <c r="AU311" s="141" t="s">
        <v>79</v>
      </c>
      <c r="AV311" s="12" t="s">
        <v>79</v>
      </c>
      <c r="AW311" s="12" t="s">
        <v>33</v>
      </c>
      <c r="AX311" s="12" t="s">
        <v>77</v>
      </c>
      <c r="AY311" s="141" t="s">
        <v>124</v>
      </c>
    </row>
    <row r="312" spans="2:65" s="12" customFormat="1">
      <c r="B312" s="139"/>
      <c r="D312" s="140" t="s">
        <v>136</v>
      </c>
      <c r="F312" s="142" t="s">
        <v>403</v>
      </c>
      <c r="H312" s="143">
        <v>20.143000000000001</v>
      </c>
      <c r="I312" s="144"/>
      <c r="L312" s="139"/>
      <c r="M312" s="145"/>
      <c r="T312" s="146"/>
      <c r="AT312" s="141" t="s">
        <v>136</v>
      </c>
      <c r="AU312" s="141" t="s">
        <v>79</v>
      </c>
      <c r="AV312" s="12" t="s">
        <v>79</v>
      </c>
      <c r="AW312" s="12" t="s">
        <v>4</v>
      </c>
      <c r="AX312" s="12" t="s">
        <v>77</v>
      </c>
      <c r="AY312" s="141" t="s">
        <v>124</v>
      </c>
    </row>
    <row r="313" spans="2:65" s="1" customFormat="1" ht="24.15" customHeight="1">
      <c r="B313" s="121"/>
      <c r="C313" s="161" t="s">
        <v>404</v>
      </c>
      <c r="D313" s="161" t="s">
        <v>296</v>
      </c>
      <c r="E313" s="162" t="s">
        <v>405</v>
      </c>
      <c r="F313" s="163" t="s">
        <v>406</v>
      </c>
      <c r="G313" s="164" t="s">
        <v>130</v>
      </c>
      <c r="H313" s="165">
        <v>20.143000000000001</v>
      </c>
      <c r="I313" s="166"/>
      <c r="J313" s="167">
        <f>ROUND(I313*H313,2)</f>
        <v>0</v>
      </c>
      <c r="K313" s="163" t="s">
        <v>3</v>
      </c>
      <c r="L313" s="168"/>
      <c r="M313" s="169" t="s">
        <v>3</v>
      </c>
      <c r="N313" s="170" t="s">
        <v>43</v>
      </c>
      <c r="P313" s="131">
        <f>O313*H313</f>
        <v>0</v>
      </c>
      <c r="Q313" s="131">
        <v>4.7999999999999996E-3</v>
      </c>
      <c r="R313" s="131">
        <f>Q313*H313</f>
        <v>9.6686399999999992E-2</v>
      </c>
      <c r="S313" s="131">
        <v>0</v>
      </c>
      <c r="T313" s="132">
        <f>S313*H313</f>
        <v>0</v>
      </c>
      <c r="AR313" s="133" t="s">
        <v>299</v>
      </c>
      <c r="AT313" s="133" t="s">
        <v>296</v>
      </c>
      <c r="AU313" s="133" t="s">
        <v>79</v>
      </c>
      <c r="AY313" s="16" t="s">
        <v>124</v>
      </c>
      <c r="BE313" s="134">
        <f>IF(N313="základní",J313,0)</f>
        <v>0</v>
      </c>
      <c r="BF313" s="134">
        <f>IF(N313="snížená",J313,0)</f>
        <v>0</v>
      </c>
      <c r="BG313" s="134">
        <f>IF(N313="zákl. přenesená",J313,0)</f>
        <v>0</v>
      </c>
      <c r="BH313" s="134">
        <f>IF(N313="sníž. přenesená",J313,0)</f>
        <v>0</v>
      </c>
      <c r="BI313" s="134">
        <f>IF(N313="nulová",J313,0)</f>
        <v>0</v>
      </c>
      <c r="BJ313" s="16" t="s">
        <v>77</v>
      </c>
      <c r="BK313" s="134">
        <f>ROUND(I313*H313,2)</f>
        <v>0</v>
      </c>
      <c r="BL313" s="16" t="s">
        <v>235</v>
      </c>
      <c r="BM313" s="133" t="s">
        <v>407</v>
      </c>
    </row>
    <row r="314" spans="2:65" s="12" customFormat="1">
      <c r="B314" s="139"/>
      <c r="D314" s="140" t="s">
        <v>136</v>
      </c>
      <c r="E314" s="141" t="s">
        <v>3</v>
      </c>
      <c r="F314" s="142" t="s">
        <v>402</v>
      </c>
      <c r="H314" s="143">
        <v>16.786000000000001</v>
      </c>
      <c r="I314" s="144"/>
      <c r="L314" s="139"/>
      <c r="M314" s="145"/>
      <c r="T314" s="146"/>
      <c r="AT314" s="141" t="s">
        <v>136</v>
      </c>
      <c r="AU314" s="141" t="s">
        <v>79</v>
      </c>
      <c r="AV314" s="12" t="s">
        <v>79</v>
      </c>
      <c r="AW314" s="12" t="s">
        <v>33</v>
      </c>
      <c r="AX314" s="12" t="s">
        <v>77</v>
      </c>
      <c r="AY314" s="141" t="s">
        <v>124</v>
      </c>
    </row>
    <row r="315" spans="2:65" s="12" customFormat="1">
      <c r="B315" s="139"/>
      <c r="D315" s="140" t="s">
        <v>136</v>
      </c>
      <c r="F315" s="142" t="s">
        <v>403</v>
      </c>
      <c r="H315" s="143">
        <v>20.143000000000001</v>
      </c>
      <c r="I315" s="144"/>
      <c r="L315" s="139"/>
      <c r="M315" s="145"/>
      <c r="T315" s="146"/>
      <c r="AT315" s="141" t="s">
        <v>136</v>
      </c>
      <c r="AU315" s="141" t="s">
        <v>79</v>
      </c>
      <c r="AV315" s="12" t="s">
        <v>79</v>
      </c>
      <c r="AW315" s="12" t="s">
        <v>4</v>
      </c>
      <c r="AX315" s="12" t="s">
        <v>77</v>
      </c>
      <c r="AY315" s="141" t="s">
        <v>124</v>
      </c>
    </row>
    <row r="316" spans="2:65" s="1" customFormat="1" ht="21.75" customHeight="1">
      <c r="B316" s="121"/>
      <c r="C316" s="161" t="s">
        <v>408</v>
      </c>
      <c r="D316" s="161" t="s">
        <v>296</v>
      </c>
      <c r="E316" s="162" t="s">
        <v>409</v>
      </c>
      <c r="F316" s="163" t="s">
        <v>410</v>
      </c>
      <c r="G316" s="164" t="s">
        <v>130</v>
      </c>
      <c r="H316" s="165">
        <v>14.202999999999999</v>
      </c>
      <c r="I316" s="166"/>
      <c r="J316" s="167">
        <f>ROUND(I316*H316,2)</f>
        <v>0</v>
      </c>
      <c r="K316" s="163" t="s">
        <v>3</v>
      </c>
      <c r="L316" s="168"/>
      <c r="M316" s="169" t="s">
        <v>3</v>
      </c>
      <c r="N316" s="170" t="s">
        <v>43</v>
      </c>
      <c r="P316" s="131">
        <f>O316*H316</f>
        <v>0</v>
      </c>
      <c r="Q316" s="131">
        <v>4.7999999999999996E-3</v>
      </c>
      <c r="R316" s="131">
        <f>Q316*H316</f>
        <v>6.8174399999999996E-2</v>
      </c>
      <c r="S316" s="131">
        <v>0</v>
      </c>
      <c r="T316" s="132">
        <f>S316*H316</f>
        <v>0</v>
      </c>
      <c r="AR316" s="133" t="s">
        <v>299</v>
      </c>
      <c r="AT316" s="133" t="s">
        <v>296</v>
      </c>
      <c r="AU316" s="133" t="s">
        <v>79</v>
      </c>
      <c r="AY316" s="16" t="s">
        <v>124</v>
      </c>
      <c r="BE316" s="134">
        <f>IF(N316="základní",J316,0)</f>
        <v>0</v>
      </c>
      <c r="BF316" s="134">
        <f>IF(N316="snížená",J316,0)</f>
        <v>0</v>
      </c>
      <c r="BG316" s="134">
        <f>IF(N316="zákl. přenesená",J316,0)</f>
        <v>0</v>
      </c>
      <c r="BH316" s="134">
        <f>IF(N316="sníž. přenesená",J316,0)</f>
        <v>0</v>
      </c>
      <c r="BI316" s="134">
        <f>IF(N316="nulová",J316,0)</f>
        <v>0</v>
      </c>
      <c r="BJ316" s="16" t="s">
        <v>77</v>
      </c>
      <c r="BK316" s="134">
        <f>ROUND(I316*H316,2)</f>
        <v>0</v>
      </c>
      <c r="BL316" s="16" t="s">
        <v>235</v>
      </c>
      <c r="BM316" s="133" t="s">
        <v>411</v>
      </c>
    </row>
    <row r="317" spans="2:65" s="12" customFormat="1">
      <c r="B317" s="139"/>
      <c r="D317" s="140" t="s">
        <v>136</v>
      </c>
      <c r="E317" s="141" t="s">
        <v>3</v>
      </c>
      <c r="F317" s="142" t="s">
        <v>412</v>
      </c>
      <c r="H317" s="143">
        <v>11.836</v>
      </c>
      <c r="I317" s="144"/>
      <c r="L317" s="139"/>
      <c r="M317" s="145"/>
      <c r="T317" s="146"/>
      <c r="AT317" s="141" t="s">
        <v>136</v>
      </c>
      <c r="AU317" s="141" t="s">
        <v>79</v>
      </c>
      <c r="AV317" s="12" t="s">
        <v>79</v>
      </c>
      <c r="AW317" s="12" t="s">
        <v>33</v>
      </c>
      <c r="AX317" s="12" t="s">
        <v>77</v>
      </c>
      <c r="AY317" s="141" t="s">
        <v>124</v>
      </c>
    </row>
    <row r="318" spans="2:65" s="12" customFormat="1">
      <c r="B318" s="139"/>
      <c r="D318" s="140" t="s">
        <v>136</v>
      </c>
      <c r="F318" s="142" t="s">
        <v>413</v>
      </c>
      <c r="H318" s="143">
        <v>14.202999999999999</v>
      </c>
      <c r="I318" s="144"/>
      <c r="L318" s="139"/>
      <c r="M318" s="145"/>
      <c r="T318" s="146"/>
      <c r="AT318" s="141" t="s">
        <v>136</v>
      </c>
      <c r="AU318" s="141" t="s">
        <v>79</v>
      </c>
      <c r="AV318" s="12" t="s">
        <v>79</v>
      </c>
      <c r="AW318" s="12" t="s">
        <v>4</v>
      </c>
      <c r="AX318" s="12" t="s">
        <v>77</v>
      </c>
      <c r="AY318" s="141" t="s">
        <v>124</v>
      </c>
    </row>
    <row r="319" spans="2:65" s="1" customFormat="1" ht="24.15" customHeight="1">
      <c r="B319" s="121"/>
      <c r="C319" s="122" t="s">
        <v>414</v>
      </c>
      <c r="D319" s="122" t="s">
        <v>127</v>
      </c>
      <c r="E319" s="123" t="s">
        <v>415</v>
      </c>
      <c r="F319" s="124" t="s">
        <v>416</v>
      </c>
      <c r="G319" s="125" t="s">
        <v>130</v>
      </c>
      <c r="H319" s="126">
        <v>164.60499999999999</v>
      </c>
      <c r="I319" s="127"/>
      <c r="J319" s="128">
        <f>ROUND(I319*H319,2)</f>
        <v>0</v>
      </c>
      <c r="K319" s="124" t="s">
        <v>3</v>
      </c>
      <c r="L319" s="31"/>
      <c r="M319" s="129" t="s">
        <v>3</v>
      </c>
      <c r="N319" s="130" t="s">
        <v>43</v>
      </c>
      <c r="P319" s="131">
        <f>O319*H319</f>
        <v>0</v>
      </c>
      <c r="Q319" s="131">
        <v>8.8000000000000003E-4</v>
      </c>
      <c r="R319" s="131">
        <f>Q319*H319</f>
        <v>0.14485239999999999</v>
      </c>
      <c r="S319" s="131">
        <v>0</v>
      </c>
      <c r="T319" s="132">
        <f>S319*H319</f>
        <v>0</v>
      </c>
      <c r="AR319" s="133" t="s">
        <v>235</v>
      </c>
      <c r="AT319" s="133" t="s">
        <v>127</v>
      </c>
      <c r="AU319" s="133" t="s">
        <v>79</v>
      </c>
      <c r="AY319" s="16" t="s">
        <v>124</v>
      </c>
      <c r="BE319" s="134">
        <f>IF(N319="základní",J319,0)</f>
        <v>0</v>
      </c>
      <c r="BF319" s="134">
        <f>IF(N319="snížená",J319,0)</f>
        <v>0</v>
      </c>
      <c r="BG319" s="134">
        <f>IF(N319="zákl. přenesená",J319,0)</f>
        <v>0</v>
      </c>
      <c r="BH319" s="134">
        <f>IF(N319="sníž. přenesená",J319,0)</f>
        <v>0</v>
      </c>
      <c r="BI319" s="134">
        <f>IF(N319="nulová",J319,0)</f>
        <v>0</v>
      </c>
      <c r="BJ319" s="16" t="s">
        <v>77</v>
      </c>
      <c r="BK319" s="134">
        <f>ROUND(I319*H319,2)</f>
        <v>0</v>
      </c>
      <c r="BL319" s="16" t="s">
        <v>235</v>
      </c>
      <c r="BM319" s="133" t="s">
        <v>417</v>
      </c>
    </row>
    <row r="320" spans="2:65" s="13" customFormat="1">
      <c r="B320" s="147"/>
      <c r="D320" s="140" t="s">
        <v>136</v>
      </c>
      <c r="E320" s="148" t="s">
        <v>3</v>
      </c>
      <c r="F320" s="149" t="s">
        <v>249</v>
      </c>
      <c r="H320" s="148" t="s">
        <v>3</v>
      </c>
      <c r="I320" s="150"/>
      <c r="L320" s="147"/>
      <c r="M320" s="151"/>
      <c r="T320" s="152"/>
      <c r="AT320" s="148" t="s">
        <v>136</v>
      </c>
      <c r="AU320" s="148" t="s">
        <v>79</v>
      </c>
      <c r="AV320" s="13" t="s">
        <v>77</v>
      </c>
      <c r="AW320" s="13" t="s">
        <v>33</v>
      </c>
      <c r="AX320" s="13" t="s">
        <v>72</v>
      </c>
      <c r="AY320" s="148" t="s">
        <v>124</v>
      </c>
    </row>
    <row r="321" spans="2:65" s="12" customFormat="1">
      <c r="B321" s="139"/>
      <c r="D321" s="140" t="s">
        <v>136</v>
      </c>
      <c r="E321" s="141" t="s">
        <v>3</v>
      </c>
      <c r="F321" s="142" t="s">
        <v>418</v>
      </c>
      <c r="H321" s="143">
        <v>164.60499999999999</v>
      </c>
      <c r="I321" s="144"/>
      <c r="L321" s="139"/>
      <c r="M321" s="145"/>
      <c r="T321" s="146"/>
      <c r="AT321" s="141" t="s">
        <v>136</v>
      </c>
      <c r="AU321" s="141" t="s">
        <v>79</v>
      </c>
      <c r="AV321" s="12" t="s">
        <v>79</v>
      </c>
      <c r="AW321" s="12" t="s">
        <v>33</v>
      </c>
      <c r="AX321" s="12" t="s">
        <v>77</v>
      </c>
      <c r="AY321" s="141" t="s">
        <v>124</v>
      </c>
    </row>
    <row r="322" spans="2:65" s="1" customFormat="1" ht="16.5" customHeight="1">
      <c r="B322" s="121"/>
      <c r="C322" s="161" t="s">
        <v>419</v>
      </c>
      <c r="D322" s="161" t="s">
        <v>296</v>
      </c>
      <c r="E322" s="162" t="s">
        <v>420</v>
      </c>
      <c r="F322" s="163" t="s">
        <v>421</v>
      </c>
      <c r="G322" s="164" t="s">
        <v>130</v>
      </c>
      <c r="H322" s="165">
        <v>197.52600000000001</v>
      </c>
      <c r="I322" s="166"/>
      <c r="J322" s="167">
        <f>ROUND(I322*H322,2)</f>
        <v>0</v>
      </c>
      <c r="K322" s="163" t="s">
        <v>131</v>
      </c>
      <c r="L322" s="168"/>
      <c r="M322" s="169" t="s">
        <v>3</v>
      </c>
      <c r="N322" s="170" t="s">
        <v>43</v>
      </c>
      <c r="P322" s="131">
        <f>O322*H322</f>
        <v>0</v>
      </c>
      <c r="Q322" s="131">
        <v>5.4000000000000003E-3</v>
      </c>
      <c r="R322" s="131">
        <f>Q322*H322</f>
        <v>1.0666404</v>
      </c>
      <c r="S322" s="131">
        <v>0</v>
      </c>
      <c r="T322" s="132">
        <f>S322*H322</f>
        <v>0</v>
      </c>
      <c r="AR322" s="133" t="s">
        <v>299</v>
      </c>
      <c r="AT322" s="133" t="s">
        <v>296</v>
      </c>
      <c r="AU322" s="133" t="s">
        <v>79</v>
      </c>
      <c r="AY322" s="16" t="s">
        <v>124</v>
      </c>
      <c r="BE322" s="134">
        <f>IF(N322="základní",J322,0)</f>
        <v>0</v>
      </c>
      <c r="BF322" s="134">
        <f>IF(N322="snížená",J322,0)</f>
        <v>0</v>
      </c>
      <c r="BG322" s="134">
        <f>IF(N322="zákl. přenesená",J322,0)</f>
        <v>0</v>
      </c>
      <c r="BH322" s="134">
        <f>IF(N322="sníž. přenesená",J322,0)</f>
        <v>0</v>
      </c>
      <c r="BI322" s="134">
        <f>IF(N322="nulová",J322,0)</f>
        <v>0</v>
      </c>
      <c r="BJ322" s="16" t="s">
        <v>77</v>
      </c>
      <c r="BK322" s="134">
        <f>ROUND(I322*H322,2)</f>
        <v>0</v>
      </c>
      <c r="BL322" s="16" t="s">
        <v>235</v>
      </c>
      <c r="BM322" s="133" t="s">
        <v>422</v>
      </c>
    </row>
    <row r="323" spans="2:65" s="12" customFormat="1">
      <c r="B323" s="139"/>
      <c r="D323" s="140" t="s">
        <v>136</v>
      </c>
      <c r="F323" s="142" t="s">
        <v>423</v>
      </c>
      <c r="H323" s="143">
        <v>197.52600000000001</v>
      </c>
      <c r="I323" s="144"/>
      <c r="L323" s="139"/>
      <c r="M323" s="145"/>
      <c r="T323" s="146"/>
      <c r="AT323" s="141" t="s">
        <v>136</v>
      </c>
      <c r="AU323" s="141" t="s">
        <v>79</v>
      </c>
      <c r="AV323" s="12" t="s">
        <v>79</v>
      </c>
      <c r="AW323" s="12" t="s">
        <v>4</v>
      </c>
      <c r="AX323" s="12" t="s">
        <v>77</v>
      </c>
      <c r="AY323" s="141" t="s">
        <v>124</v>
      </c>
    </row>
    <row r="324" spans="2:65" s="1" customFormat="1" ht="33" customHeight="1">
      <c r="B324" s="121"/>
      <c r="C324" s="122" t="s">
        <v>424</v>
      </c>
      <c r="D324" s="122" t="s">
        <v>127</v>
      </c>
      <c r="E324" s="123" t="s">
        <v>425</v>
      </c>
      <c r="F324" s="124" t="s">
        <v>426</v>
      </c>
      <c r="G324" s="125" t="s">
        <v>144</v>
      </c>
      <c r="H324" s="126">
        <v>1</v>
      </c>
      <c r="I324" s="127"/>
      <c r="J324" s="128">
        <f>ROUND(I324*H324,2)</f>
        <v>0</v>
      </c>
      <c r="K324" s="124" t="s">
        <v>131</v>
      </c>
      <c r="L324" s="31"/>
      <c r="M324" s="129" t="s">
        <v>3</v>
      </c>
      <c r="N324" s="130" t="s">
        <v>43</v>
      </c>
      <c r="P324" s="131">
        <f>O324*H324</f>
        <v>0</v>
      </c>
      <c r="Q324" s="131">
        <v>1.08E-3</v>
      </c>
      <c r="R324" s="131">
        <f>Q324*H324</f>
        <v>1.08E-3</v>
      </c>
      <c r="S324" s="131">
        <v>0</v>
      </c>
      <c r="T324" s="132">
        <f>S324*H324</f>
        <v>0</v>
      </c>
      <c r="AR324" s="133" t="s">
        <v>235</v>
      </c>
      <c r="AT324" s="133" t="s">
        <v>127</v>
      </c>
      <c r="AU324" s="133" t="s">
        <v>79</v>
      </c>
      <c r="AY324" s="16" t="s">
        <v>124</v>
      </c>
      <c r="BE324" s="134">
        <f>IF(N324="základní",J324,0)</f>
        <v>0</v>
      </c>
      <c r="BF324" s="134">
        <f>IF(N324="snížená",J324,0)</f>
        <v>0</v>
      </c>
      <c r="BG324" s="134">
        <f>IF(N324="zákl. přenesená",J324,0)</f>
        <v>0</v>
      </c>
      <c r="BH324" s="134">
        <f>IF(N324="sníž. přenesená",J324,0)</f>
        <v>0</v>
      </c>
      <c r="BI324" s="134">
        <f>IF(N324="nulová",J324,0)</f>
        <v>0</v>
      </c>
      <c r="BJ324" s="16" t="s">
        <v>77</v>
      </c>
      <c r="BK324" s="134">
        <f>ROUND(I324*H324,2)</f>
        <v>0</v>
      </c>
      <c r="BL324" s="16" t="s">
        <v>235</v>
      </c>
      <c r="BM324" s="133" t="s">
        <v>427</v>
      </c>
    </row>
    <row r="325" spans="2:65" s="1" customFormat="1">
      <c r="B325" s="31"/>
      <c r="D325" s="135" t="s">
        <v>134</v>
      </c>
      <c r="F325" s="136" t="s">
        <v>428</v>
      </c>
      <c r="I325" s="137"/>
      <c r="L325" s="31"/>
      <c r="M325" s="138"/>
      <c r="T325" s="51"/>
      <c r="AT325" s="16" t="s">
        <v>134</v>
      </c>
      <c r="AU325" s="16" t="s">
        <v>79</v>
      </c>
    </row>
    <row r="326" spans="2:65" s="13" customFormat="1">
      <c r="B326" s="147"/>
      <c r="D326" s="140" t="s">
        <v>136</v>
      </c>
      <c r="E326" s="148" t="s">
        <v>3</v>
      </c>
      <c r="F326" s="149" t="s">
        <v>287</v>
      </c>
      <c r="H326" s="148" t="s">
        <v>3</v>
      </c>
      <c r="I326" s="150"/>
      <c r="L326" s="147"/>
      <c r="M326" s="151"/>
      <c r="T326" s="152"/>
      <c r="AT326" s="148" t="s">
        <v>136</v>
      </c>
      <c r="AU326" s="148" t="s">
        <v>79</v>
      </c>
      <c r="AV326" s="13" t="s">
        <v>77</v>
      </c>
      <c r="AW326" s="13" t="s">
        <v>33</v>
      </c>
      <c r="AX326" s="13" t="s">
        <v>72</v>
      </c>
      <c r="AY326" s="148" t="s">
        <v>124</v>
      </c>
    </row>
    <row r="327" spans="2:65" s="13" customFormat="1">
      <c r="B327" s="147"/>
      <c r="D327" s="140" t="s">
        <v>136</v>
      </c>
      <c r="E327" s="148" t="s">
        <v>3</v>
      </c>
      <c r="F327" s="149" t="s">
        <v>429</v>
      </c>
      <c r="H327" s="148" t="s">
        <v>3</v>
      </c>
      <c r="I327" s="150"/>
      <c r="L327" s="147"/>
      <c r="M327" s="151"/>
      <c r="T327" s="152"/>
      <c r="AT327" s="148" t="s">
        <v>136</v>
      </c>
      <c r="AU327" s="148" t="s">
        <v>79</v>
      </c>
      <c r="AV327" s="13" t="s">
        <v>77</v>
      </c>
      <c r="AW327" s="13" t="s">
        <v>33</v>
      </c>
      <c r="AX327" s="13" t="s">
        <v>72</v>
      </c>
      <c r="AY327" s="148" t="s">
        <v>124</v>
      </c>
    </row>
    <row r="328" spans="2:65" s="12" customFormat="1">
      <c r="B328" s="139"/>
      <c r="D328" s="140" t="s">
        <v>136</v>
      </c>
      <c r="E328" s="141" t="s">
        <v>3</v>
      </c>
      <c r="F328" s="142" t="s">
        <v>77</v>
      </c>
      <c r="H328" s="143">
        <v>1</v>
      </c>
      <c r="I328" s="144"/>
      <c r="L328" s="139"/>
      <c r="M328" s="145"/>
      <c r="T328" s="146"/>
      <c r="AT328" s="141" t="s">
        <v>136</v>
      </c>
      <c r="AU328" s="141" t="s">
        <v>79</v>
      </c>
      <c r="AV328" s="12" t="s">
        <v>79</v>
      </c>
      <c r="AW328" s="12" t="s">
        <v>33</v>
      </c>
      <c r="AX328" s="12" t="s">
        <v>77</v>
      </c>
      <c r="AY328" s="141" t="s">
        <v>124</v>
      </c>
    </row>
    <row r="329" spans="2:65" s="1" customFormat="1" ht="33" customHeight="1">
      <c r="B329" s="121"/>
      <c r="C329" s="122" t="s">
        <v>430</v>
      </c>
      <c r="D329" s="122" t="s">
        <v>127</v>
      </c>
      <c r="E329" s="123" t="s">
        <v>431</v>
      </c>
      <c r="F329" s="124" t="s">
        <v>432</v>
      </c>
      <c r="G329" s="125" t="s">
        <v>144</v>
      </c>
      <c r="H329" s="126">
        <v>6</v>
      </c>
      <c r="I329" s="127"/>
      <c r="J329" s="128">
        <f>ROUND(I329*H329,2)</f>
        <v>0</v>
      </c>
      <c r="K329" s="124" t="s">
        <v>131</v>
      </c>
      <c r="L329" s="31"/>
      <c r="M329" s="129" t="s">
        <v>3</v>
      </c>
      <c r="N329" s="130" t="s">
        <v>43</v>
      </c>
      <c r="P329" s="131">
        <f>O329*H329</f>
        <v>0</v>
      </c>
      <c r="Q329" s="131">
        <v>2.5899999999999999E-3</v>
      </c>
      <c r="R329" s="131">
        <f>Q329*H329</f>
        <v>1.5539999999999998E-2</v>
      </c>
      <c r="S329" s="131">
        <v>0</v>
      </c>
      <c r="T329" s="132">
        <f>S329*H329</f>
        <v>0</v>
      </c>
      <c r="AR329" s="133" t="s">
        <v>235</v>
      </c>
      <c r="AT329" s="133" t="s">
        <v>127</v>
      </c>
      <c r="AU329" s="133" t="s">
        <v>79</v>
      </c>
      <c r="AY329" s="16" t="s">
        <v>124</v>
      </c>
      <c r="BE329" s="134">
        <f>IF(N329="základní",J329,0)</f>
        <v>0</v>
      </c>
      <c r="BF329" s="134">
        <f>IF(N329="snížená",J329,0)</f>
        <v>0</v>
      </c>
      <c r="BG329" s="134">
        <f>IF(N329="zákl. přenesená",J329,0)</f>
        <v>0</v>
      </c>
      <c r="BH329" s="134">
        <f>IF(N329="sníž. přenesená",J329,0)</f>
        <v>0</v>
      </c>
      <c r="BI329" s="134">
        <f>IF(N329="nulová",J329,0)</f>
        <v>0</v>
      </c>
      <c r="BJ329" s="16" t="s">
        <v>77</v>
      </c>
      <c r="BK329" s="134">
        <f>ROUND(I329*H329,2)</f>
        <v>0</v>
      </c>
      <c r="BL329" s="16" t="s">
        <v>235</v>
      </c>
      <c r="BM329" s="133" t="s">
        <v>433</v>
      </c>
    </row>
    <row r="330" spans="2:65" s="1" customFormat="1">
      <c r="B330" s="31"/>
      <c r="D330" s="135" t="s">
        <v>134</v>
      </c>
      <c r="F330" s="136" t="s">
        <v>434</v>
      </c>
      <c r="I330" s="137"/>
      <c r="L330" s="31"/>
      <c r="M330" s="138"/>
      <c r="T330" s="51"/>
      <c r="AT330" s="16" t="s">
        <v>134</v>
      </c>
      <c r="AU330" s="16" t="s">
        <v>79</v>
      </c>
    </row>
    <row r="331" spans="2:65" s="13" customFormat="1">
      <c r="B331" s="147"/>
      <c r="D331" s="140" t="s">
        <v>136</v>
      </c>
      <c r="E331" s="148" t="s">
        <v>3</v>
      </c>
      <c r="F331" s="149" t="s">
        <v>435</v>
      </c>
      <c r="H331" s="148" t="s">
        <v>3</v>
      </c>
      <c r="I331" s="150"/>
      <c r="L331" s="147"/>
      <c r="M331" s="151"/>
      <c r="T331" s="152"/>
      <c r="AT331" s="148" t="s">
        <v>136</v>
      </c>
      <c r="AU331" s="148" t="s">
        <v>79</v>
      </c>
      <c r="AV331" s="13" t="s">
        <v>77</v>
      </c>
      <c r="AW331" s="13" t="s">
        <v>33</v>
      </c>
      <c r="AX331" s="13" t="s">
        <v>72</v>
      </c>
      <c r="AY331" s="148" t="s">
        <v>124</v>
      </c>
    </row>
    <row r="332" spans="2:65" s="13" customFormat="1">
      <c r="B332" s="147"/>
      <c r="D332" s="140" t="s">
        <v>136</v>
      </c>
      <c r="E332" s="148" t="s">
        <v>3</v>
      </c>
      <c r="F332" s="149" t="s">
        <v>436</v>
      </c>
      <c r="H332" s="148" t="s">
        <v>3</v>
      </c>
      <c r="I332" s="150"/>
      <c r="L332" s="147"/>
      <c r="M332" s="151"/>
      <c r="T332" s="152"/>
      <c r="AT332" s="148" t="s">
        <v>136</v>
      </c>
      <c r="AU332" s="148" t="s">
        <v>79</v>
      </c>
      <c r="AV332" s="13" t="s">
        <v>77</v>
      </c>
      <c r="AW332" s="13" t="s">
        <v>33</v>
      </c>
      <c r="AX332" s="13" t="s">
        <v>72</v>
      </c>
      <c r="AY332" s="148" t="s">
        <v>124</v>
      </c>
    </row>
    <row r="333" spans="2:65" s="12" customFormat="1">
      <c r="B333" s="139"/>
      <c r="D333" s="140" t="s">
        <v>136</v>
      </c>
      <c r="E333" s="141" t="s">
        <v>3</v>
      </c>
      <c r="F333" s="142" t="s">
        <v>437</v>
      </c>
      <c r="H333" s="143">
        <v>4</v>
      </c>
      <c r="I333" s="144"/>
      <c r="L333" s="139"/>
      <c r="M333" s="145"/>
      <c r="T333" s="146"/>
      <c r="AT333" s="141" t="s">
        <v>136</v>
      </c>
      <c r="AU333" s="141" t="s">
        <v>79</v>
      </c>
      <c r="AV333" s="12" t="s">
        <v>79</v>
      </c>
      <c r="AW333" s="12" t="s">
        <v>33</v>
      </c>
      <c r="AX333" s="12" t="s">
        <v>72</v>
      </c>
      <c r="AY333" s="141" t="s">
        <v>124</v>
      </c>
    </row>
    <row r="334" spans="2:65" s="13" customFormat="1">
      <c r="B334" s="147"/>
      <c r="D334" s="140" t="s">
        <v>136</v>
      </c>
      <c r="E334" s="148" t="s">
        <v>3</v>
      </c>
      <c r="F334" s="149" t="s">
        <v>438</v>
      </c>
      <c r="H334" s="148" t="s">
        <v>3</v>
      </c>
      <c r="I334" s="150"/>
      <c r="L334" s="147"/>
      <c r="M334" s="151"/>
      <c r="T334" s="152"/>
      <c r="AT334" s="148" t="s">
        <v>136</v>
      </c>
      <c r="AU334" s="148" t="s">
        <v>79</v>
      </c>
      <c r="AV334" s="13" t="s">
        <v>77</v>
      </c>
      <c r="AW334" s="13" t="s">
        <v>33</v>
      </c>
      <c r="AX334" s="13" t="s">
        <v>72</v>
      </c>
      <c r="AY334" s="148" t="s">
        <v>124</v>
      </c>
    </row>
    <row r="335" spans="2:65" s="12" customFormat="1">
      <c r="B335" s="139"/>
      <c r="D335" s="140" t="s">
        <v>136</v>
      </c>
      <c r="E335" s="141" t="s">
        <v>3</v>
      </c>
      <c r="F335" s="142" t="s">
        <v>439</v>
      </c>
      <c r="H335" s="143">
        <v>2</v>
      </c>
      <c r="I335" s="144"/>
      <c r="L335" s="139"/>
      <c r="M335" s="145"/>
      <c r="T335" s="146"/>
      <c r="AT335" s="141" t="s">
        <v>136</v>
      </c>
      <c r="AU335" s="141" t="s">
        <v>79</v>
      </c>
      <c r="AV335" s="12" t="s">
        <v>79</v>
      </c>
      <c r="AW335" s="12" t="s">
        <v>33</v>
      </c>
      <c r="AX335" s="12" t="s">
        <v>72</v>
      </c>
      <c r="AY335" s="141" t="s">
        <v>124</v>
      </c>
    </row>
    <row r="336" spans="2:65" s="14" customFormat="1">
      <c r="B336" s="153"/>
      <c r="D336" s="140" t="s">
        <v>136</v>
      </c>
      <c r="E336" s="154" t="s">
        <v>3</v>
      </c>
      <c r="F336" s="155" t="s">
        <v>158</v>
      </c>
      <c r="H336" s="156">
        <v>6</v>
      </c>
      <c r="I336" s="157"/>
      <c r="L336" s="153"/>
      <c r="M336" s="158"/>
      <c r="T336" s="159"/>
      <c r="AT336" s="154" t="s">
        <v>136</v>
      </c>
      <c r="AU336" s="154" t="s">
        <v>79</v>
      </c>
      <c r="AV336" s="14" t="s">
        <v>132</v>
      </c>
      <c r="AW336" s="14" t="s">
        <v>33</v>
      </c>
      <c r="AX336" s="14" t="s">
        <v>77</v>
      </c>
      <c r="AY336" s="154" t="s">
        <v>124</v>
      </c>
    </row>
    <row r="337" spans="2:65" s="1" customFormat="1" ht="24.15" customHeight="1">
      <c r="B337" s="121"/>
      <c r="C337" s="161" t="s">
        <v>440</v>
      </c>
      <c r="D337" s="161" t="s">
        <v>296</v>
      </c>
      <c r="E337" s="162" t="s">
        <v>373</v>
      </c>
      <c r="F337" s="163" t="s">
        <v>374</v>
      </c>
      <c r="G337" s="164" t="s">
        <v>130</v>
      </c>
      <c r="H337" s="165">
        <v>2.9540000000000002</v>
      </c>
      <c r="I337" s="166"/>
      <c r="J337" s="167">
        <f>ROUND(I337*H337,2)</f>
        <v>0</v>
      </c>
      <c r="K337" s="163" t="s">
        <v>3</v>
      </c>
      <c r="L337" s="168"/>
      <c r="M337" s="169" t="s">
        <v>3</v>
      </c>
      <c r="N337" s="170" t="s">
        <v>43</v>
      </c>
      <c r="P337" s="131">
        <f>O337*H337</f>
        <v>0</v>
      </c>
      <c r="Q337" s="131">
        <v>4.7000000000000002E-3</v>
      </c>
      <c r="R337" s="131">
        <f>Q337*H337</f>
        <v>1.3883800000000002E-2</v>
      </c>
      <c r="S337" s="131">
        <v>0</v>
      </c>
      <c r="T337" s="132">
        <f>S337*H337</f>
        <v>0</v>
      </c>
      <c r="AR337" s="133" t="s">
        <v>299</v>
      </c>
      <c r="AT337" s="133" t="s">
        <v>296</v>
      </c>
      <c r="AU337" s="133" t="s">
        <v>79</v>
      </c>
      <c r="AY337" s="16" t="s">
        <v>124</v>
      </c>
      <c r="BE337" s="134">
        <f>IF(N337="základní",J337,0)</f>
        <v>0</v>
      </c>
      <c r="BF337" s="134">
        <f>IF(N337="snížená",J337,0)</f>
        <v>0</v>
      </c>
      <c r="BG337" s="134">
        <f>IF(N337="zákl. přenesená",J337,0)</f>
        <v>0</v>
      </c>
      <c r="BH337" s="134">
        <f>IF(N337="sníž. přenesená",J337,0)</f>
        <v>0</v>
      </c>
      <c r="BI337" s="134">
        <f>IF(N337="nulová",J337,0)</f>
        <v>0</v>
      </c>
      <c r="BJ337" s="16" t="s">
        <v>77</v>
      </c>
      <c r="BK337" s="134">
        <f>ROUND(I337*H337,2)</f>
        <v>0</v>
      </c>
      <c r="BL337" s="16" t="s">
        <v>235</v>
      </c>
      <c r="BM337" s="133" t="s">
        <v>441</v>
      </c>
    </row>
    <row r="338" spans="2:65" s="13" customFormat="1">
      <c r="B338" s="147"/>
      <c r="D338" s="140" t="s">
        <v>136</v>
      </c>
      <c r="E338" s="148" t="s">
        <v>3</v>
      </c>
      <c r="F338" s="149" t="s">
        <v>435</v>
      </c>
      <c r="H338" s="148" t="s">
        <v>3</v>
      </c>
      <c r="I338" s="150"/>
      <c r="L338" s="147"/>
      <c r="M338" s="151"/>
      <c r="T338" s="152"/>
      <c r="AT338" s="148" t="s">
        <v>136</v>
      </c>
      <c r="AU338" s="148" t="s">
        <v>79</v>
      </c>
      <c r="AV338" s="13" t="s">
        <v>77</v>
      </c>
      <c r="AW338" s="13" t="s">
        <v>33</v>
      </c>
      <c r="AX338" s="13" t="s">
        <v>72</v>
      </c>
      <c r="AY338" s="148" t="s">
        <v>124</v>
      </c>
    </row>
    <row r="339" spans="2:65" s="13" customFormat="1">
      <c r="B339" s="147"/>
      <c r="D339" s="140" t="s">
        <v>136</v>
      </c>
      <c r="E339" s="148" t="s">
        <v>3</v>
      </c>
      <c r="F339" s="149" t="s">
        <v>442</v>
      </c>
      <c r="H339" s="148" t="s">
        <v>3</v>
      </c>
      <c r="I339" s="150"/>
      <c r="L339" s="147"/>
      <c r="M339" s="151"/>
      <c r="T339" s="152"/>
      <c r="AT339" s="148" t="s">
        <v>136</v>
      </c>
      <c r="AU339" s="148" t="s">
        <v>79</v>
      </c>
      <c r="AV339" s="13" t="s">
        <v>77</v>
      </c>
      <c r="AW339" s="13" t="s">
        <v>33</v>
      </c>
      <c r="AX339" s="13" t="s">
        <v>72</v>
      </c>
      <c r="AY339" s="148" t="s">
        <v>124</v>
      </c>
    </row>
    <row r="340" spans="2:65" s="12" customFormat="1">
      <c r="B340" s="139"/>
      <c r="D340" s="140" t="s">
        <v>136</v>
      </c>
      <c r="E340" s="141" t="s">
        <v>3</v>
      </c>
      <c r="F340" s="142" t="s">
        <v>443</v>
      </c>
      <c r="H340" s="143">
        <v>1.407</v>
      </c>
      <c r="I340" s="144"/>
      <c r="L340" s="139"/>
      <c r="M340" s="145"/>
      <c r="T340" s="146"/>
      <c r="AT340" s="141" t="s">
        <v>136</v>
      </c>
      <c r="AU340" s="141" t="s">
        <v>79</v>
      </c>
      <c r="AV340" s="12" t="s">
        <v>79</v>
      </c>
      <c r="AW340" s="12" t="s">
        <v>33</v>
      </c>
      <c r="AX340" s="12" t="s">
        <v>72</v>
      </c>
      <c r="AY340" s="141" t="s">
        <v>124</v>
      </c>
    </row>
    <row r="341" spans="2:65" s="13" customFormat="1">
      <c r="B341" s="147"/>
      <c r="D341" s="140" t="s">
        <v>136</v>
      </c>
      <c r="E341" s="148" t="s">
        <v>3</v>
      </c>
      <c r="F341" s="149" t="s">
        <v>444</v>
      </c>
      <c r="H341" s="148" t="s">
        <v>3</v>
      </c>
      <c r="I341" s="150"/>
      <c r="L341" s="147"/>
      <c r="M341" s="151"/>
      <c r="T341" s="152"/>
      <c r="AT341" s="148" t="s">
        <v>136</v>
      </c>
      <c r="AU341" s="148" t="s">
        <v>79</v>
      </c>
      <c r="AV341" s="13" t="s">
        <v>77</v>
      </c>
      <c r="AW341" s="13" t="s">
        <v>33</v>
      </c>
      <c r="AX341" s="13" t="s">
        <v>72</v>
      </c>
      <c r="AY341" s="148" t="s">
        <v>124</v>
      </c>
    </row>
    <row r="342" spans="2:65" s="12" customFormat="1">
      <c r="B342" s="139"/>
      <c r="D342" s="140" t="s">
        <v>136</v>
      </c>
      <c r="E342" s="141" t="s">
        <v>3</v>
      </c>
      <c r="F342" s="142" t="s">
        <v>445</v>
      </c>
      <c r="H342" s="143">
        <v>0.80400000000000005</v>
      </c>
      <c r="I342" s="144"/>
      <c r="L342" s="139"/>
      <c r="M342" s="145"/>
      <c r="T342" s="146"/>
      <c r="AT342" s="141" t="s">
        <v>136</v>
      </c>
      <c r="AU342" s="141" t="s">
        <v>79</v>
      </c>
      <c r="AV342" s="12" t="s">
        <v>79</v>
      </c>
      <c r="AW342" s="12" t="s">
        <v>33</v>
      </c>
      <c r="AX342" s="12" t="s">
        <v>72</v>
      </c>
      <c r="AY342" s="141" t="s">
        <v>124</v>
      </c>
    </row>
    <row r="343" spans="2:65" s="13" customFormat="1">
      <c r="B343" s="147"/>
      <c r="D343" s="140" t="s">
        <v>136</v>
      </c>
      <c r="E343" s="148" t="s">
        <v>3</v>
      </c>
      <c r="F343" s="149" t="s">
        <v>446</v>
      </c>
      <c r="H343" s="148" t="s">
        <v>3</v>
      </c>
      <c r="I343" s="150"/>
      <c r="L343" s="147"/>
      <c r="M343" s="151"/>
      <c r="T343" s="152"/>
      <c r="AT343" s="148" t="s">
        <v>136</v>
      </c>
      <c r="AU343" s="148" t="s">
        <v>79</v>
      </c>
      <c r="AV343" s="13" t="s">
        <v>77</v>
      </c>
      <c r="AW343" s="13" t="s">
        <v>33</v>
      </c>
      <c r="AX343" s="13" t="s">
        <v>72</v>
      </c>
      <c r="AY343" s="148" t="s">
        <v>124</v>
      </c>
    </row>
    <row r="344" spans="2:65" s="12" customFormat="1">
      <c r="B344" s="139"/>
      <c r="D344" s="140" t="s">
        <v>136</v>
      </c>
      <c r="E344" s="141" t="s">
        <v>3</v>
      </c>
      <c r="F344" s="142" t="s">
        <v>447</v>
      </c>
      <c r="H344" s="143">
        <v>0.251</v>
      </c>
      <c r="I344" s="144"/>
      <c r="L344" s="139"/>
      <c r="M344" s="145"/>
      <c r="T344" s="146"/>
      <c r="AT344" s="141" t="s">
        <v>136</v>
      </c>
      <c r="AU344" s="141" t="s">
        <v>79</v>
      </c>
      <c r="AV344" s="12" t="s">
        <v>79</v>
      </c>
      <c r="AW344" s="12" t="s">
        <v>33</v>
      </c>
      <c r="AX344" s="12" t="s">
        <v>72</v>
      </c>
      <c r="AY344" s="141" t="s">
        <v>124</v>
      </c>
    </row>
    <row r="345" spans="2:65" s="14" customFormat="1">
      <c r="B345" s="153"/>
      <c r="D345" s="140" t="s">
        <v>136</v>
      </c>
      <c r="E345" s="154" t="s">
        <v>3</v>
      </c>
      <c r="F345" s="155" t="s">
        <v>158</v>
      </c>
      <c r="H345" s="156">
        <v>2.4620000000000002</v>
      </c>
      <c r="I345" s="157"/>
      <c r="L345" s="153"/>
      <c r="M345" s="158"/>
      <c r="T345" s="159"/>
      <c r="AT345" s="154" t="s">
        <v>136</v>
      </c>
      <c r="AU345" s="154" t="s">
        <v>79</v>
      </c>
      <c r="AV345" s="14" t="s">
        <v>132</v>
      </c>
      <c r="AW345" s="14" t="s">
        <v>33</v>
      </c>
      <c r="AX345" s="14" t="s">
        <v>77</v>
      </c>
      <c r="AY345" s="154" t="s">
        <v>124</v>
      </c>
    </row>
    <row r="346" spans="2:65" s="12" customFormat="1">
      <c r="B346" s="139"/>
      <c r="D346" s="140" t="s">
        <v>136</v>
      </c>
      <c r="F346" s="142" t="s">
        <v>448</v>
      </c>
      <c r="H346" s="143">
        <v>2.9540000000000002</v>
      </c>
      <c r="I346" s="144"/>
      <c r="L346" s="139"/>
      <c r="M346" s="145"/>
      <c r="T346" s="146"/>
      <c r="AT346" s="141" t="s">
        <v>136</v>
      </c>
      <c r="AU346" s="141" t="s">
        <v>79</v>
      </c>
      <c r="AV346" s="12" t="s">
        <v>79</v>
      </c>
      <c r="AW346" s="12" t="s">
        <v>4</v>
      </c>
      <c r="AX346" s="12" t="s">
        <v>77</v>
      </c>
      <c r="AY346" s="141" t="s">
        <v>124</v>
      </c>
    </row>
    <row r="347" spans="2:65" s="1" customFormat="1" ht="24.15" customHeight="1">
      <c r="B347" s="121"/>
      <c r="C347" s="122" t="s">
        <v>449</v>
      </c>
      <c r="D347" s="122" t="s">
        <v>127</v>
      </c>
      <c r="E347" s="123" t="s">
        <v>450</v>
      </c>
      <c r="F347" s="124" t="s">
        <v>451</v>
      </c>
      <c r="G347" s="125" t="s">
        <v>144</v>
      </c>
      <c r="H347" s="126">
        <v>1</v>
      </c>
      <c r="I347" s="127"/>
      <c r="J347" s="128">
        <f>ROUND(I347*H347,2)</f>
        <v>0</v>
      </c>
      <c r="K347" s="124" t="s">
        <v>3</v>
      </c>
      <c r="L347" s="31"/>
      <c r="M347" s="129" t="s">
        <v>3</v>
      </c>
      <c r="N347" s="130" t="s">
        <v>43</v>
      </c>
      <c r="P347" s="131">
        <f>O347*H347</f>
        <v>0</v>
      </c>
      <c r="Q347" s="131">
        <v>1.08E-3</v>
      </c>
      <c r="R347" s="131">
        <f>Q347*H347</f>
        <v>1.08E-3</v>
      </c>
      <c r="S347" s="131">
        <v>0</v>
      </c>
      <c r="T347" s="132">
        <f>S347*H347</f>
        <v>0</v>
      </c>
      <c r="AR347" s="133" t="s">
        <v>235</v>
      </c>
      <c r="AT347" s="133" t="s">
        <v>127</v>
      </c>
      <c r="AU347" s="133" t="s">
        <v>79</v>
      </c>
      <c r="AY347" s="16" t="s">
        <v>124</v>
      </c>
      <c r="BE347" s="134">
        <f>IF(N347="základní",J347,0)</f>
        <v>0</v>
      </c>
      <c r="BF347" s="134">
        <f>IF(N347="snížená",J347,0)</f>
        <v>0</v>
      </c>
      <c r="BG347" s="134">
        <f>IF(N347="zákl. přenesená",J347,0)</f>
        <v>0</v>
      </c>
      <c r="BH347" s="134">
        <f>IF(N347="sníž. přenesená",J347,0)</f>
        <v>0</v>
      </c>
      <c r="BI347" s="134">
        <f>IF(N347="nulová",J347,0)</f>
        <v>0</v>
      </c>
      <c r="BJ347" s="16" t="s">
        <v>77</v>
      </c>
      <c r="BK347" s="134">
        <f>ROUND(I347*H347,2)</f>
        <v>0</v>
      </c>
      <c r="BL347" s="16" t="s">
        <v>235</v>
      </c>
      <c r="BM347" s="133" t="s">
        <v>452</v>
      </c>
    </row>
    <row r="348" spans="2:65" s="13" customFormat="1">
      <c r="B348" s="147"/>
      <c r="D348" s="140" t="s">
        <v>136</v>
      </c>
      <c r="E348" s="148" t="s">
        <v>3</v>
      </c>
      <c r="F348" s="149" t="s">
        <v>453</v>
      </c>
      <c r="H348" s="148" t="s">
        <v>3</v>
      </c>
      <c r="I348" s="150"/>
      <c r="L348" s="147"/>
      <c r="M348" s="151"/>
      <c r="T348" s="152"/>
      <c r="AT348" s="148" t="s">
        <v>136</v>
      </c>
      <c r="AU348" s="148" t="s">
        <v>79</v>
      </c>
      <c r="AV348" s="13" t="s">
        <v>77</v>
      </c>
      <c r="AW348" s="13" t="s">
        <v>33</v>
      </c>
      <c r="AX348" s="13" t="s">
        <v>72</v>
      </c>
      <c r="AY348" s="148" t="s">
        <v>124</v>
      </c>
    </row>
    <row r="349" spans="2:65" s="13" customFormat="1">
      <c r="B349" s="147"/>
      <c r="D349" s="140" t="s">
        <v>136</v>
      </c>
      <c r="E349" s="148" t="s">
        <v>3</v>
      </c>
      <c r="F349" s="149" t="s">
        <v>454</v>
      </c>
      <c r="H349" s="148" t="s">
        <v>3</v>
      </c>
      <c r="I349" s="150"/>
      <c r="L349" s="147"/>
      <c r="M349" s="151"/>
      <c r="T349" s="152"/>
      <c r="AT349" s="148" t="s">
        <v>136</v>
      </c>
      <c r="AU349" s="148" t="s">
        <v>79</v>
      </c>
      <c r="AV349" s="13" t="s">
        <v>77</v>
      </c>
      <c r="AW349" s="13" t="s">
        <v>33</v>
      </c>
      <c r="AX349" s="13" t="s">
        <v>72</v>
      </c>
      <c r="AY349" s="148" t="s">
        <v>124</v>
      </c>
    </row>
    <row r="350" spans="2:65" s="12" customFormat="1">
      <c r="B350" s="139"/>
      <c r="D350" s="140" t="s">
        <v>136</v>
      </c>
      <c r="E350" s="141" t="s">
        <v>3</v>
      </c>
      <c r="F350" s="142" t="s">
        <v>77</v>
      </c>
      <c r="H350" s="143">
        <v>1</v>
      </c>
      <c r="I350" s="144"/>
      <c r="L350" s="139"/>
      <c r="M350" s="145"/>
      <c r="T350" s="146"/>
      <c r="AT350" s="141" t="s">
        <v>136</v>
      </c>
      <c r="AU350" s="141" t="s">
        <v>79</v>
      </c>
      <c r="AV350" s="12" t="s">
        <v>79</v>
      </c>
      <c r="AW350" s="12" t="s">
        <v>33</v>
      </c>
      <c r="AX350" s="12" t="s">
        <v>77</v>
      </c>
      <c r="AY350" s="141" t="s">
        <v>124</v>
      </c>
    </row>
    <row r="351" spans="2:65" s="1" customFormat="1" ht="24.15" customHeight="1">
      <c r="B351" s="121"/>
      <c r="C351" s="122" t="s">
        <v>455</v>
      </c>
      <c r="D351" s="122" t="s">
        <v>127</v>
      </c>
      <c r="E351" s="123" t="s">
        <v>456</v>
      </c>
      <c r="F351" s="124" t="s">
        <v>457</v>
      </c>
      <c r="G351" s="125" t="s">
        <v>144</v>
      </c>
      <c r="H351" s="126">
        <v>4</v>
      </c>
      <c r="I351" s="127"/>
      <c r="J351" s="128">
        <f>ROUND(I351*H351,2)</f>
        <v>0</v>
      </c>
      <c r="K351" s="124" t="s">
        <v>3</v>
      </c>
      <c r="L351" s="31"/>
      <c r="M351" s="129" t="s">
        <v>3</v>
      </c>
      <c r="N351" s="130" t="s">
        <v>43</v>
      </c>
      <c r="P351" s="131">
        <f>O351*H351</f>
        <v>0</v>
      </c>
      <c r="Q351" s="131">
        <v>1.08E-3</v>
      </c>
      <c r="R351" s="131">
        <f>Q351*H351</f>
        <v>4.3200000000000001E-3</v>
      </c>
      <c r="S351" s="131">
        <v>0</v>
      </c>
      <c r="T351" s="132">
        <f>S351*H351</f>
        <v>0</v>
      </c>
      <c r="AR351" s="133" t="s">
        <v>235</v>
      </c>
      <c r="AT351" s="133" t="s">
        <v>127</v>
      </c>
      <c r="AU351" s="133" t="s">
        <v>79</v>
      </c>
      <c r="AY351" s="16" t="s">
        <v>124</v>
      </c>
      <c r="BE351" s="134">
        <f>IF(N351="základní",J351,0)</f>
        <v>0</v>
      </c>
      <c r="BF351" s="134">
        <f>IF(N351="snížená",J351,0)</f>
        <v>0</v>
      </c>
      <c r="BG351" s="134">
        <f>IF(N351="zákl. přenesená",J351,0)</f>
        <v>0</v>
      </c>
      <c r="BH351" s="134">
        <f>IF(N351="sníž. přenesená",J351,0)</f>
        <v>0</v>
      </c>
      <c r="BI351" s="134">
        <f>IF(N351="nulová",J351,0)</f>
        <v>0</v>
      </c>
      <c r="BJ351" s="16" t="s">
        <v>77</v>
      </c>
      <c r="BK351" s="134">
        <f>ROUND(I351*H351,2)</f>
        <v>0</v>
      </c>
      <c r="BL351" s="16" t="s">
        <v>235</v>
      </c>
      <c r="BM351" s="133" t="s">
        <v>458</v>
      </c>
    </row>
    <row r="352" spans="2:65" s="13" customFormat="1">
      <c r="B352" s="147"/>
      <c r="D352" s="140" t="s">
        <v>136</v>
      </c>
      <c r="E352" s="148" t="s">
        <v>3</v>
      </c>
      <c r="F352" s="149" t="s">
        <v>459</v>
      </c>
      <c r="H352" s="148" t="s">
        <v>3</v>
      </c>
      <c r="I352" s="150"/>
      <c r="L352" s="147"/>
      <c r="M352" s="151"/>
      <c r="T352" s="152"/>
      <c r="AT352" s="148" t="s">
        <v>136</v>
      </c>
      <c r="AU352" s="148" t="s">
        <v>79</v>
      </c>
      <c r="AV352" s="13" t="s">
        <v>77</v>
      </c>
      <c r="AW352" s="13" t="s">
        <v>33</v>
      </c>
      <c r="AX352" s="13" t="s">
        <v>72</v>
      </c>
      <c r="AY352" s="148" t="s">
        <v>124</v>
      </c>
    </row>
    <row r="353" spans="2:65" s="13" customFormat="1">
      <c r="B353" s="147"/>
      <c r="D353" s="140" t="s">
        <v>136</v>
      </c>
      <c r="E353" s="148" t="s">
        <v>3</v>
      </c>
      <c r="F353" s="149" t="s">
        <v>460</v>
      </c>
      <c r="H353" s="148" t="s">
        <v>3</v>
      </c>
      <c r="I353" s="150"/>
      <c r="L353" s="147"/>
      <c r="M353" s="151"/>
      <c r="T353" s="152"/>
      <c r="AT353" s="148" t="s">
        <v>136</v>
      </c>
      <c r="AU353" s="148" t="s">
        <v>79</v>
      </c>
      <c r="AV353" s="13" t="s">
        <v>77</v>
      </c>
      <c r="AW353" s="13" t="s">
        <v>33</v>
      </c>
      <c r="AX353" s="13" t="s">
        <v>72</v>
      </c>
      <c r="AY353" s="148" t="s">
        <v>124</v>
      </c>
    </row>
    <row r="354" spans="2:65" s="12" customFormat="1">
      <c r="B354" s="139"/>
      <c r="D354" s="140" t="s">
        <v>136</v>
      </c>
      <c r="E354" s="141" t="s">
        <v>3</v>
      </c>
      <c r="F354" s="142" t="s">
        <v>132</v>
      </c>
      <c r="H354" s="143">
        <v>4</v>
      </c>
      <c r="I354" s="144"/>
      <c r="L354" s="139"/>
      <c r="M354" s="145"/>
      <c r="T354" s="146"/>
      <c r="AT354" s="141" t="s">
        <v>136</v>
      </c>
      <c r="AU354" s="141" t="s">
        <v>79</v>
      </c>
      <c r="AV354" s="12" t="s">
        <v>79</v>
      </c>
      <c r="AW354" s="12" t="s">
        <v>33</v>
      </c>
      <c r="AX354" s="12" t="s">
        <v>77</v>
      </c>
      <c r="AY354" s="141" t="s">
        <v>124</v>
      </c>
    </row>
    <row r="355" spans="2:65" s="1" customFormat="1" ht="24.15" customHeight="1">
      <c r="B355" s="121"/>
      <c r="C355" s="122" t="s">
        <v>461</v>
      </c>
      <c r="D355" s="122" t="s">
        <v>127</v>
      </c>
      <c r="E355" s="123" t="s">
        <v>462</v>
      </c>
      <c r="F355" s="124" t="s">
        <v>457</v>
      </c>
      <c r="G355" s="125" t="s">
        <v>144</v>
      </c>
      <c r="H355" s="126">
        <v>2</v>
      </c>
      <c r="I355" s="127"/>
      <c r="J355" s="128">
        <f>ROUND(I355*H355,2)</f>
        <v>0</v>
      </c>
      <c r="K355" s="124" t="s">
        <v>3</v>
      </c>
      <c r="L355" s="31"/>
      <c r="M355" s="129" t="s">
        <v>3</v>
      </c>
      <c r="N355" s="130" t="s">
        <v>43</v>
      </c>
      <c r="P355" s="131">
        <f>O355*H355</f>
        <v>0</v>
      </c>
      <c r="Q355" s="131">
        <v>1.08E-3</v>
      </c>
      <c r="R355" s="131">
        <f>Q355*H355</f>
        <v>2.16E-3</v>
      </c>
      <c r="S355" s="131">
        <v>0</v>
      </c>
      <c r="T355" s="132">
        <f>S355*H355</f>
        <v>0</v>
      </c>
      <c r="AR355" s="133" t="s">
        <v>235</v>
      </c>
      <c r="AT355" s="133" t="s">
        <v>127</v>
      </c>
      <c r="AU355" s="133" t="s">
        <v>79</v>
      </c>
      <c r="AY355" s="16" t="s">
        <v>124</v>
      </c>
      <c r="BE355" s="134">
        <f>IF(N355="základní",J355,0)</f>
        <v>0</v>
      </c>
      <c r="BF355" s="134">
        <f>IF(N355="snížená",J355,0)</f>
        <v>0</v>
      </c>
      <c r="BG355" s="134">
        <f>IF(N355="zákl. přenesená",J355,0)</f>
        <v>0</v>
      </c>
      <c r="BH355" s="134">
        <f>IF(N355="sníž. přenesená",J355,0)</f>
        <v>0</v>
      </c>
      <c r="BI355" s="134">
        <f>IF(N355="nulová",J355,0)</f>
        <v>0</v>
      </c>
      <c r="BJ355" s="16" t="s">
        <v>77</v>
      </c>
      <c r="BK355" s="134">
        <f>ROUND(I355*H355,2)</f>
        <v>0</v>
      </c>
      <c r="BL355" s="16" t="s">
        <v>235</v>
      </c>
      <c r="BM355" s="133" t="s">
        <v>463</v>
      </c>
    </row>
    <row r="356" spans="2:65" s="13" customFormat="1">
      <c r="B356" s="147"/>
      <c r="D356" s="140" t="s">
        <v>136</v>
      </c>
      <c r="E356" s="148" t="s">
        <v>3</v>
      </c>
      <c r="F356" s="149" t="s">
        <v>464</v>
      </c>
      <c r="H356" s="148" t="s">
        <v>3</v>
      </c>
      <c r="I356" s="150"/>
      <c r="L356" s="147"/>
      <c r="M356" s="151"/>
      <c r="T356" s="152"/>
      <c r="AT356" s="148" t="s">
        <v>136</v>
      </c>
      <c r="AU356" s="148" t="s">
        <v>79</v>
      </c>
      <c r="AV356" s="13" t="s">
        <v>77</v>
      </c>
      <c r="AW356" s="13" t="s">
        <v>33</v>
      </c>
      <c r="AX356" s="13" t="s">
        <v>72</v>
      </c>
      <c r="AY356" s="148" t="s">
        <v>124</v>
      </c>
    </row>
    <row r="357" spans="2:65" s="13" customFormat="1">
      <c r="B357" s="147"/>
      <c r="D357" s="140" t="s">
        <v>136</v>
      </c>
      <c r="E357" s="148" t="s">
        <v>3</v>
      </c>
      <c r="F357" s="149" t="s">
        <v>465</v>
      </c>
      <c r="H357" s="148" t="s">
        <v>3</v>
      </c>
      <c r="I357" s="150"/>
      <c r="L357" s="147"/>
      <c r="M357" s="151"/>
      <c r="T357" s="152"/>
      <c r="AT357" s="148" t="s">
        <v>136</v>
      </c>
      <c r="AU357" s="148" t="s">
        <v>79</v>
      </c>
      <c r="AV357" s="13" t="s">
        <v>77</v>
      </c>
      <c r="AW357" s="13" t="s">
        <v>33</v>
      </c>
      <c r="AX357" s="13" t="s">
        <v>72</v>
      </c>
      <c r="AY357" s="148" t="s">
        <v>124</v>
      </c>
    </row>
    <row r="358" spans="2:65" s="12" customFormat="1">
      <c r="B358" s="139"/>
      <c r="D358" s="140" t="s">
        <v>136</v>
      </c>
      <c r="E358" s="141" t="s">
        <v>3</v>
      </c>
      <c r="F358" s="142" t="s">
        <v>79</v>
      </c>
      <c r="H358" s="143">
        <v>2</v>
      </c>
      <c r="I358" s="144"/>
      <c r="L358" s="139"/>
      <c r="M358" s="145"/>
      <c r="T358" s="146"/>
      <c r="AT358" s="141" t="s">
        <v>136</v>
      </c>
      <c r="AU358" s="141" t="s">
        <v>79</v>
      </c>
      <c r="AV358" s="12" t="s">
        <v>79</v>
      </c>
      <c r="AW358" s="12" t="s">
        <v>33</v>
      </c>
      <c r="AX358" s="12" t="s">
        <v>77</v>
      </c>
      <c r="AY358" s="141" t="s">
        <v>124</v>
      </c>
    </row>
    <row r="359" spans="2:65" s="1" customFormat="1" ht="24.15" customHeight="1">
      <c r="B359" s="121"/>
      <c r="C359" s="122" t="s">
        <v>466</v>
      </c>
      <c r="D359" s="122" t="s">
        <v>127</v>
      </c>
      <c r="E359" s="123" t="s">
        <v>467</v>
      </c>
      <c r="F359" s="124" t="s">
        <v>468</v>
      </c>
      <c r="G359" s="125" t="s">
        <v>234</v>
      </c>
      <c r="H359" s="126">
        <v>4.08</v>
      </c>
      <c r="I359" s="127"/>
      <c r="J359" s="128">
        <f>ROUND(I359*H359,2)</f>
        <v>0</v>
      </c>
      <c r="K359" s="124" t="s">
        <v>3</v>
      </c>
      <c r="L359" s="31"/>
      <c r="M359" s="129" t="s">
        <v>3</v>
      </c>
      <c r="N359" s="130" t="s">
        <v>43</v>
      </c>
      <c r="P359" s="131">
        <f>O359*H359</f>
        <v>0</v>
      </c>
      <c r="Q359" s="131">
        <v>1.08E-3</v>
      </c>
      <c r="R359" s="131">
        <f>Q359*H359</f>
        <v>4.4064000000000004E-3</v>
      </c>
      <c r="S359" s="131">
        <v>0</v>
      </c>
      <c r="T359" s="132">
        <f>S359*H359</f>
        <v>0</v>
      </c>
      <c r="AR359" s="133" t="s">
        <v>235</v>
      </c>
      <c r="AT359" s="133" t="s">
        <v>127</v>
      </c>
      <c r="AU359" s="133" t="s">
        <v>79</v>
      </c>
      <c r="AY359" s="16" t="s">
        <v>124</v>
      </c>
      <c r="BE359" s="134">
        <f>IF(N359="základní",J359,0)</f>
        <v>0</v>
      </c>
      <c r="BF359" s="134">
        <f>IF(N359="snížená",J359,0)</f>
        <v>0</v>
      </c>
      <c r="BG359" s="134">
        <f>IF(N359="zákl. přenesená",J359,0)</f>
        <v>0</v>
      </c>
      <c r="BH359" s="134">
        <f>IF(N359="sníž. přenesená",J359,0)</f>
        <v>0</v>
      </c>
      <c r="BI359" s="134">
        <f>IF(N359="nulová",J359,0)</f>
        <v>0</v>
      </c>
      <c r="BJ359" s="16" t="s">
        <v>77</v>
      </c>
      <c r="BK359" s="134">
        <f>ROUND(I359*H359,2)</f>
        <v>0</v>
      </c>
      <c r="BL359" s="16" t="s">
        <v>235</v>
      </c>
      <c r="BM359" s="133" t="s">
        <v>469</v>
      </c>
    </row>
    <row r="360" spans="2:65" s="13" customFormat="1">
      <c r="B360" s="147"/>
      <c r="D360" s="140" t="s">
        <v>136</v>
      </c>
      <c r="E360" s="148" t="s">
        <v>3</v>
      </c>
      <c r="F360" s="149" t="s">
        <v>470</v>
      </c>
      <c r="H360" s="148" t="s">
        <v>3</v>
      </c>
      <c r="I360" s="150"/>
      <c r="L360" s="147"/>
      <c r="M360" s="151"/>
      <c r="T360" s="152"/>
      <c r="AT360" s="148" t="s">
        <v>136</v>
      </c>
      <c r="AU360" s="148" t="s">
        <v>79</v>
      </c>
      <c r="AV360" s="13" t="s">
        <v>77</v>
      </c>
      <c r="AW360" s="13" t="s">
        <v>33</v>
      </c>
      <c r="AX360" s="13" t="s">
        <v>72</v>
      </c>
      <c r="AY360" s="148" t="s">
        <v>124</v>
      </c>
    </row>
    <row r="361" spans="2:65" s="12" customFormat="1">
      <c r="B361" s="139"/>
      <c r="D361" s="140" t="s">
        <v>136</v>
      </c>
      <c r="E361" s="141" t="s">
        <v>3</v>
      </c>
      <c r="F361" s="142" t="s">
        <v>471</v>
      </c>
      <c r="H361" s="143">
        <v>1.6</v>
      </c>
      <c r="I361" s="144"/>
      <c r="L361" s="139"/>
      <c r="M361" s="145"/>
      <c r="T361" s="146"/>
      <c r="AT361" s="141" t="s">
        <v>136</v>
      </c>
      <c r="AU361" s="141" t="s">
        <v>79</v>
      </c>
      <c r="AV361" s="12" t="s">
        <v>79</v>
      </c>
      <c r="AW361" s="12" t="s">
        <v>33</v>
      </c>
      <c r="AX361" s="12" t="s">
        <v>72</v>
      </c>
      <c r="AY361" s="141" t="s">
        <v>124</v>
      </c>
    </row>
    <row r="362" spans="2:65" s="13" customFormat="1">
      <c r="B362" s="147"/>
      <c r="D362" s="140" t="s">
        <v>136</v>
      </c>
      <c r="E362" s="148" t="s">
        <v>3</v>
      </c>
      <c r="F362" s="149" t="s">
        <v>472</v>
      </c>
      <c r="H362" s="148" t="s">
        <v>3</v>
      </c>
      <c r="I362" s="150"/>
      <c r="L362" s="147"/>
      <c r="M362" s="151"/>
      <c r="T362" s="152"/>
      <c r="AT362" s="148" t="s">
        <v>136</v>
      </c>
      <c r="AU362" s="148" t="s">
        <v>79</v>
      </c>
      <c r="AV362" s="13" t="s">
        <v>77</v>
      </c>
      <c r="AW362" s="13" t="s">
        <v>33</v>
      </c>
      <c r="AX362" s="13" t="s">
        <v>72</v>
      </c>
      <c r="AY362" s="148" t="s">
        <v>124</v>
      </c>
    </row>
    <row r="363" spans="2:65" s="12" customFormat="1">
      <c r="B363" s="139"/>
      <c r="D363" s="140" t="s">
        <v>136</v>
      </c>
      <c r="E363" s="141" t="s">
        <v>3</v>
      </c>
      <c r="F363" s="142" t="s">
        <v>473</v>
      </c>
      <c r="H363" s="143">
        <v>1.48</v>
      </c>
      <c r="I363" s="144"/>
      <c r="L363" s="139"/>
      <c r="M363" s="145"/>
      <c r="T363" s="146"/>
      <c r="AT363" s="141" t="s">
        <v>136</v>
      </c>
      <c r="AU363" s="141" t="s">
        <v>79</v>
      </c>
      <c r="AV363" s="12" t="s">
        <v>79</v>
      </c>
      <c r="AW363" s="12" t="s">
        <v>33</v>
      </c>
      <c r="AX363" s="12" t="s">
        <v>72</v>
      </c>
      <c r="AY363" s="141" t="s">
        <v>124</v>
      </c>
    </row>
    <row r="364" spans="2:65" s="13" customFormat="1">
      <c r="B364" s="147"/>
      <c r="D364" s="140" t="s">
        <v>136</v>
      </c>
      <c r="E364" s="148" t="s">
        <v>3</v>
      </c>
      <c r="F364" s="149" t="s">
        <v>474</v>
      </c>
      <c r="H364" s="148" t="s">
        <v>3</v>
      </c>
      <c r="I364" s="150"/>
      <c r="L364" s="147"/>
      <c r="M364" s="151"/>
      <c r="T364" s="152"/>
      <c r="AT364" s="148" t="s">
        <v>136</v>
      </c>
      <c r="AU364" s="148" t="s">
        <v>79</v>
      </c>
      <c r="AV364" s="13" t="s">
        <v>77</v>
      </c>
      <c r="AW364" s="13" t="s">
        <v>33</v>
      </c>
      <c r="AX364" s="13" t="s">
        <v>72</v>
      </c>
      <c r="AY364" s="148" t="s">
        <v>124</v>
      </c>
    </row>
    <row r="365" spans="2:65" s="12" customFormat="1">
      <c r="B365" s="139"/>
      <c r="D365" s="140" t="s">
        <v>136</v>
      </c>
      <c r="E365" s="141" t="s">
        <v>3</v>
      </c>
      <c r="F365" s="142" t="s">
        <v>475</v>
      </c>
      <c r="H365" s="143">
        <v>1</v>
      </c>
      <c r="I365" s="144"/>
      <c r="L365" s="139"/>
      <c r="M365" s="145"/>
      <c r="T365" s="146"/>
      <c r="AT365" s="141" t="s">
        <v>136</v>
      </c>
      <c r="AU365" s="141" t="s">
        <v>79</v>
      </c>
      <c r="AV365" s="12" t="s">
        <v>79</v>
      </c>
      <c r="AW365" s="12" t="s">
        <v>33</v>
      </c>
      <c r="AX365" s="12" t="s">
        <v>72</v>
      </c>
      <c r="AY365" s="141" t="s">
        <v>124</v>
      </c>
    </row>
    <row r="366" spans="2:65" s="14" customFormat="1">
      <c r="B366" s="153"/>
      <c r="D366" s="140" t="s">
        <v>136</v>
      </c>
      <c r="E366" s="154" t="s">
        <v>3</v>
      </c>
      <c r="F366" s="155" t="s">
        <v>158</v>
      </c>
      <c r="H366" s="156">
        <v>4.08</v>
      </c>
      <c r="I366" s="157"/>
      <c r="L366" s="153"/>
      <c r="M366" s="158"/>
      <c r="T366" s="159"/>
      <c r="AT366" s="154" t="s">
        <v>136</v>
      </c>
      <c r="AU366" s="154" t="s">
        <v>79</v>
      </c>
      <c r="AV366" s="14" t="s">
        <v>132</v>
      </c>
      <c r="AW366" s="14" t="s">
        <v>33</v>
      </c>
      <c r="AX366" s="14" t="s">
        <v>77</v>
      </c>
      <c r="AY366" s="154" t="s">
        <v>124</v>
      </c>
    </row>
    <row r="367" spans="2:65" s="1" customFormat="1" ht="21.75" customHeight="1">
      <c r="B367" s="121"/>
      <c r="C367" s="122" t="s">
        <v>476</v>
      </c>
      <c r="D367" s="122" t="s">
        <v>127</v>
      </c>
      <c r="E367" s="123" t="s">
        <v>477</v>
      </c>
      <c r="F367" s="124" t="s">
        <v>478</v>
      </c>
      <c r="G367" s="125" t="s">
        <v>234</v>
      </c>
      <c r="H367" s="126">
        <v>12.4</v>
      </c>
      <c r="I367" s="127"/>
      <c r="J367" s="128">
        <f>ROUND(I367*H367,2)</f>
        <v>0</v>
      </c>
      <c r="K367" s="124" t="s">
        <v>131</v>
      </c>
      <c r="L367" s="31"/>
      <c r="M367" s="129" t="s">
        <v>3</v>
      </c>
      <c r="N367" s="130" t="s">
        <v>43</v>
      </c>
      <c r="P367" s="131">
        <f>O367*H367</f>
        <v>0</v>
      </c>
      <c r="Q367" s="131">
        <v>3.2000000000000003E-4</v>
      </c>
      <c r="R367" s="131">
        <f>Q367*H367</f>
        <v>3.9680000000000002E-3</v>
      </c>
      <c r="S367" s="131">
        <v>0</v>
      </c>
      <c r="T367" s="132">
        <f>S367*H367</f>
        <v>0</v>
      </c>
      <c r="AR367" s="133" t="s">
        <v>235</v>
      </c>
      <c r="AT367" s="133" t="s">
        <v>127</v>
      </c>
      <c r="AU367" s="133" t="s">
        <v>79</v>
      </c>
      <c r="AY367" s="16" t="s">
        <v>124</v>
      </c>
      <c r="BE367" s="134">
        <f>IF(N367="základní",J367,0)</f>
        <v>0</v>
      </c>
      <c r="BF367" s="134">
        <f>IF(N367="snížená",J367,0)</f>
        <v>0</v>
      </c>
      <c r="BG367" s="134">
        <f>IF(N367="zákl. přenesená",J367,0)</f>
        <v>0</v>
      </c>
      <c r="BH367" s="134">
        <f>IF(N367="sníž. přenesená",J367,0)</f>
        <v>0</v>
      </c>
      <c r="BI367" s="134">
        <f>IF(N367="nulová",J367,0)</f>
        <v>0</v>
      </c>
      <c r="BJ367" s="16" t="s">
        <v>77</v>
      </c>
      <c r="BK367" s="134">
        <f>ROUND(I367*H367,2)</f>
        <v>0</v>
      </c>
      <c r="BL367" s="16" t="s">
        <v>235</v>
      </c>
      <c r="BM367" s="133" t="s">
        <v>479</v>
      </c>
    </row>
    <row r="368" spans="2:65" s="1" customFormat="1">
      <c r="B368" s="31"/>
      <c r="D368" s="135" t="s">
        <v>134</v>
      </c>
      <c r="F368" s="136" t="s">
        <v>480</v>
      </c>
      <c r="I368" s="137"/>
      <c r="L368" s="31"/>
      <c r="M368" s="138"/>
      <c r="T368" s="51"/>
      <c r="AT368" s="16" t="s">
        <v>134</v>
      </c>
      <c r="AU368" s="16" t="s">
        <v>79</v>
      </c>
    </row>
    <row r="369" spans="2:65" s="13" customFormat="1">
      <c r="B369" s="147"/>
      <c r="D369" s="140" t="s">
        <v>136</v>
      </c>
      <c r="E369" s="148" t="s">
        <v>3</v>
      </c>
      <c r="F369" s="149" t="s">
        <v>156</v>
      </c>
      <c r="H369" s="148" t="s">
        <v>3</v>
      </c>
      <c r="I369" s="150"/>
      <c r="L369" s="147"/>
      <c r="M369" s="151"/>
      <c r="T369" s="152"/>
      <c r="AT369" s="148" t="s">
        <v>136</v>
      </c>
      <c r="AU369" s="148" t="s">
        <v>79</v>
      </c>
      <c r="AV369" s="13" t="s">
        <v>77</v>
      </c>
      <c r="AW369" s="13" t="s">
        <v>33</v>
      </c>
      <c r="AX369" s="13" t="s">
        <v>72</v>
      </c>
      <c r="AY369" s="148" t="s">
        <v>124</v>
      </c>
    </row>
    <row r="370" spans="2:65" s="12" customFormat="1">
      <c r="B370" s="139"/>
      <c r="D370" s="140" t="s">
        <v>136</v>
      </c>
      <c r="E370" s="141" t="s">
        <v>3</v>
      </c>
      <c r="F370" s="142" t="s">
        <v>481</v>
      </c>
      <c r="H370" s="143">
        <v>12.4</v>
      </c>
      <c r="I370" s="144"/>
      <c r="L370" s="139"/>
      <c r="M370" s="145"/>
      <c r="T370" s="146"/>
      <c r="AT370" s="141" t="s">
        <v>136</v>
      </c>
      <c r="AU370" s="141" t="s">
        <v>79</v>
      </c>
      <c r="AV370" s="12" t="s">
        <v>79</v>
      </c>
      <c r="AW370" s="12" t="s">
        <v>33</v>
      </c>
      <c r="AX370" s="12" t="s">
        <v>77</v>
      </c>
      <c r="AY370" s="141" t="s">
        <v>124</v>
      </c>
    </row>
    <row r="371" spans="2:65" s="1" customFormat="1" ht="24.15" customHeight="1">
      <c r="B371" s="121"/>
      <c r="C371" s="161" t="s">
        <v>482</v>
      </c>
      <c r="D371" s="161" t="s">
        <v>296</v>
      </c>
      <c r="E371" s="162" t="s">
        <v>373</v>
      </c>
      <c r="F371" s="163" t="s">
        <v>374</v>
      </c>
      <c r="G371" s="164" t="s">
        <v>130</v>
      </c>
      <c r="H371" s="165">
        <v>4.5880000000000001</v>
      </c>
      <c r="I371" s="166"/>
      <c r="J371" s="167">
        <f>ROUND(I371*H371,2)</f>
        <v>0</v>
      </c>
      <c r="K371" s="163" t="s">
        <v>3</v>
      </c>
      <c r="L371" s="168"/>
      <c r="M371" s="169" t="s">
        <v>3</v>
      </c>
      <c r="N371" s="170" t="s">
        <v>43</v>
      </c>
      <c r="P371" s="131">
        <f>O371*H371</f>
        <v>0</v>
      </c>
      <c r="Q371" s="131">
        <v>4.7000000000000002E-3</v>
      </c>
      <c r="R371" s="131">
        <f>Q371*H371</f>
        <v>2.1563600000000002E-2</v>
      </c>
      <c r="S371" s="131">
        <v>0</v>
      </c>
      <c r="T371" s="132">
        <f>S371*H371</f>
        <v>0</v>
      </c>
      <c r="AR371" s="133" t="s">
        <v>299</v>
      </c>
      <c r="AT371" s="133" t="s">
        <v>296</v>
      </c>
      <c r="AU371" s="133" t="s">
        <v>79</v>
      </c>
      <c r="AY371" s="16" t="s">
        <v>124</v>
      </c>
      <c r="BE371" s="134">
        <f>IF(N371="základní",J371,0)</f>
        <v>0</v>
      </c>
      <c r="BF371" s="134">
        <f>IF(N371="snížená",J371,0)</f>
        <v>0</v>
      </c>
      <c r="BG371" s="134">
        <f>IF(N371="zákl. přenesená",J371,0)</f>
        <v>0</v>
      </c>
      <c r="BH371" s="134">
        <f>IF(N371="sníž. přenesená",J371,0)</f>
        <v>0</v>
      </c>
      <c r="BI371" s="134">
        <f>IF(N371="nulová",J371,0)</f>
        <v>0</v>
      </c>
      <c r="BJ371" s="16" t="s">
        <v>77</v>
      </c>
      <c r="BK371" s="134">
        <f>ROUND(I371*H371,2)</f>
        <v>0</v>
      </c>
      <c r="BL371" s="16" t="s">
        <v>235</v>
      </c>
      <c r="BM371" s="133" t="s">
        <v>483</v>
      </c>
    </row>
    <row r="372" spans="2:65" s="12" customFormat="1">
      <c r="B372" s="139"/>
      <c r="D372" s="140" t="s">
        <v>136</v>
      </c>
      <c r="F372" s="142" t="s">
        <v>484</v>
      </c>
      <c r="H372" s="143">
        <v>4.5880000000000001</v>
      </c>
      <c r="I372" s="144"/>
      <c r="L372" s="139"/>
      <c r="M372" s="145"/>
      <c r="T372" s="146"/>
      <c r="AT372" s="141" t="s">
        <v>136</v>
      </c>
      <c r="AU372" s="141" t="s">
        <v>79</v>
      </c>
      <c r="AV372" s="12" t="s">
        <v>79</v>
      </c>
      <c r="AW372" s="12" t="s">
        <v>4</v>
      </c>
      <c r="AX372" s="12" t="s">
        <v>77</v>
      </c>
      <c r="AY372" s="141" t="s">
        <v>124</v>
      </c>
    </row>
    <row r="373" spans="2:65" s="1" customFormat="1" ht="21.75" customHeight="1">
      <c r="B373" s="121"/>
      <c r="C373" s="122" t="s">
        <v>485</v>
      </c>
      <c r="D373" s="122" t="s">
        <v>127</v>
      </c>
      <c r="E373" s="123" t="s">
        <v>486</v>
      </c>
      <c r="F373" s="124" t="s">
        <v>487</v>
      </c>
      <c r="G373" s="125" t="s">
        <v>234</v>
      </c>
      <c r="H373" s="126">
        <v>97.99</v>
      </c>
      <c r="I373" s="127"/>
      <c r="J373" s="128">
        <f>ROUND(I373*H373,2)</f>
        <v>0</v>
      </c>
      <c r="K373" s="124" t="s">
        <v>131</v>
      </c>
      <c r="L373" s="31"/>
      <c r="M373" s="129" t="s">
        <v>3</v>
      </c>
      <c r="N373" s="130" t="s">
        <v>43</v>
      </c>
      <c r="P373" s="131">
        <f>O373*H373</f>
        <v>0</v>
      </c>
      <c r="Q373" s="131">
        <v>4.6999999999999999E-4</v>
      </c>
      <c r="R373" s="131">
        <f>Q373*H373</f>
        <v>4.6055299999999993E-2</v>
      </c>
      <c r="S373" s="131">
        <v>0</v>
      </c>
      <c r="T373" s="132">
        <f>S373*H373</f>
        <v>0</v>
      </c>
      <c r="AR373" s="133" t="s">
        <v>235</v>
      </c>
      <c r="AT373" s="133" t="s">
        <v>127</v>
      </c>
      <c r="AU373" s="133" t="s">
        <v>79</v>
      </c>
      <c r="AY373" s="16" t="s">
        <v>124</v>
      </c>
      <c r="BE373" s="134">
        <f>IF(N373="základní",J373,0)</f>
        <v>0</v>
      </c>
      <c r="BF373" s="134">
        <f>IF(N373="snížená",J373,0)</f>
        <v>0</v>
      </c>
      <c r="BG373" s="134">
        <f>IF(N373="zákl. přenesená",J373,0)</f>
        <v>0</v>
      </c>
      <c r="BH373" s="134">
        <f>IF(N373="sníž. přenesená",J373,0)</f>
        <v>0</v>
      </c>
      <c r="BI373" s="134">
        <f>IF(N373="nulová",J373,0)</f>
        <v>0</v>
      </c>
      <c r="BJ373" s="16" t="s">
        <v>77</v>
      </c>
      <c r="BK373" s="134">
        <f>ROUND(I373*H373,2)</f>
        <v>0</v>
      </c>
      <c r="BL373" s="16" t="s">
        <v>235</v>
      </c>
      <c r="BM373" s="133" t="s">
        <v>488</v>
      </c>
    </row>
    <row r="374" spans="2:65" s="1" customFormat="1">
      <c r="B374" s="31"/>
      <c r="D374" s="135" t="s">
        <v>134</v>
      </c>
      <c r="F374" s="136" t="s">
        <v>489</v>
      </c>
      <c r="I374" s="137"/>
      <c r="L374" s="31"/>
      <c r="M374" s="138"/>
      <c r="T374" s="51"/>
      <c r="AT374" s="16" t="s">
        <v>134</v>
      </c>
      <c r="AU374" s="16" t="s">
        <v>79</v>
      </c>
    </row>
    <row r="375" spans="2:65" s="13" customFormat="1">
      <c r="B375" s="147"/>
      <c r="D375" s="140" t="s">
        <v>136</v>
      </c>
      <c r="E375" s="148" t="s">
        <v>3</v>
      </c>
      <c r="F375" s="149" t="s">
        <v>325</v>
      </c>
      <c r="H375" s="148" t="s">
        <v>3</v>
      </c>
      <c r="I375" s="150"/>
      <c r="L375" s="147"/>
      <c r="M375" s="151"/>
      <c r="T375" s="152"/>
      <c r="AT375" s="148" t="s">
        <v>136</v>
      </c>
      <c r="AU375" s="148" t="s">
        <v>79</v>
      </c>
      <c r="AV375" s="13" t="s">
        <v>77</v>
      </c>
      <c r="AW375" s="13" t="s">
        <v>33</v>
      </c>
      <c r="AX375" s="13" t="s">
        <v>72</v>
      </c>
      <c r="AY375" s="148" t="s">
        <v>124</v>
      </c>
    </row>
    <row r="376" spans="2:65" s="12" customFormat="1">
      <c r="B376" s="139"/>
      <c r="D376" s="140" t="s">
        <v>136</v>
      </c>
      <c r="E376" s="141" t="s">
        <v>3</v>
      </c>
      <c r="F376" s="142" t="s">
        <v>490</v>
      </c>
      <c r="H376" s="143">
        <v>60.89</v>
      </c>
      <c r="I376" s="144"/>
      <c r="L376" s="139"/>
      <c r="M376" s="145"/>
      <c r="T376" s="146"/>
      <c r="AT376" s="141" t="s">
        <v>136</v>
      </c>
      <c r="AU376" s="141" t="s">
        <v>79</v>
      </c>
      <c r="AV376" s="12" t="s">
        <v>79</v>
      </c>
      <c r="AW376" s="12" t="s">
        <v>33</v>
      </c>
      <c r="AX376" s="12" t="s">
        <v>72</v>
      </c>
      <c r="AY376" s="141" t="s">
        <v>124</v>
      </c>
    </row>
    <row r="377" spans="2:65" s="13" customFormat="1">
      <c r="B377" s="147"/>
      <c r="D377" s="140" t="s">
        <v>136</v>
      </c>
      <c r="E377" s="148" t="s">
        <v>3</v>
      </c>
      <c r="F377" s="149" t="s">
        <v>289</v>
      </c>
      <c r="H377" s="148" t="s">
        <v>3</v>
      </c>
      <c r="I377" s="150"/>
      <c r="L377" s="147"/>
      <c r="M377" s="151"/>
      <c r="T377" s="152"/>
      <c r="AT377" s="148" t="s">
        <v>136</v>
      </c>
      <c r="AU377" s="148" t="s">
        <v>79</v>
      </c>
      <c r="AV377" s="13" t="s">
        <v>77</v>
      </c>
      <c r="AW377" s="13" t="s">
        <v>33</v>
      </c>
      <c r="AX377" s="13" t="s">
        <v>72</v>
      </c>
      <c r="AY377" s="148" t="s">
        <v>124</v>
      </c>
    </row>
    <row r="378" spans="2:65" s="12" customFormat="1">
      <c r="B378" s="139"/>
      <c r="D378" s="140" t="s">
        <v>136</v>
      </c>
      <c r="E378" s="141" t="s">
        <v>3</v>
      </c>
      <c r="F378" s="142" t="s">
        <v>491</v>
      </c>
      <c r="H378" s="143">
        <v>8.1</v>
      </c>
      <c r="I378" s="144"/>
      <c r="L378" s="139"/>
      <c r="M378" s="145"/>
      <c r="T378" s="146"/>
      <c r="AT378" s="141" t="s">
        <v>136</v>
      </c>
      <c r="AU378" s="141" t="s">
        <v>79</v>
      </c>
      <c r="AV378" s="12" t="s">
        <v>79</v>
      </c>
      <c r="AW378" s="12" t="s">
        <v>33</v>
      </c>
      <c r="AX378" s="12" t="s">
        <v>72</v>
      </c>
      <c r="AY378" s="141" t="s">
        <v>124</v>
      </c>
    </row>
    <row r="379" spans="2:65" s="13" customFormat="1">
      <c r="B379" s="147"/>
      <c r="D379" s="140" t="s">
        <v>136</v>
      </c>
      <c r="E379" s="148" t="s">
        <v>3</v>
      </c>
      <c r="F379" s="149" t="s">
        <v>492</v>
      </c>
      <c r="H379" s="148" t="s">
        <v>3</v>
      </c>
      <c r="I379" s="150"/>
      <c r="L379" s="147"/>
      <c r="M379" s="151"/>
      <c r="T379" s="152"/>
      <c r="AT379" s="148" t="s">
        <v>136</v>
      </c>
      <c r="AU379" s="148" t="s">
        <v>79</v>
      </c>
      <c r="AV379" s="13" t="s">
        <v>77</v>
      </c>
      <c r="AW379" s="13" t="s">
        <v>33</v>
      </c>
      <c r="AX379" s="13" t="s">
        <v>72</v>
      </c>
      <c r="AY379" s="148" t="s">
        <v>124</v>
      </c>
    </row>
    <row r="380" spans="2:65" s="12" customFormat="1">
      <c r="B380" s="139"/>
      <c r="D380" s="140" t="s">
        <v>136</v>
      </c>
      <c r="E380" s="141" t="s">
        <v>3</v>
      </c>
      <c r="F380" s="142" t="s">
        <v>493</v>
      </c>
      <c r="H380" s="143">
        <v>24</v>
      </c>
      <c r="I380" s="144"/>
      <c r="L380" s="139"/>
      <c r="M380" s="145"/>
      <c r="T380" s="146"/>
      <c r="AT380" s="141" t="s">
        <v>136</v>
      </c>
      <c r="AU380" s="141" t="s">
        <v>79</v>
      </c>
      <c r="AV380" s="12" t="s">
        <v>79</v>
      </c>
      <c r="AW380" s="12" t="s">
        <v>33</v>
      </c>
      <c r="AX380" s="12" t="s">
        <v>72</v>
      </c>
      <c r="AY380" s="141" t="s">
        <v>124</v>
      </c>
    </row>
    <row r="381" spans="2:65" s="12" customFormat="1">
      <c r="B381" s="139"/>
      <c r="D381" s="140" t="s">
        <v>136</v>
      </c>
      <c r="E381" s="141" t="s">
        <v>3</v>
      </c>
      <c r="F381" s="142" t="s">
        <v>494</v>
      </c>
      <c r="H381" s="143">
        <v>5</v>
      </c>
      <c r="I381" s="144"/>
      <c r="L381" s="139"/>
      <c r="M381" s="145"/>
      <c r="T381" s="146"/>
      <c r="AT381" s="141" t="s">
        <v>136</v>
      </c>
      <c r="AU381" s="141" t="s">
        <v>79</v>
      </c>
      <c r="AV381" s="12" t="s">
        <v>79</v>
      </c>
      <c r="AW381" s="12" t="s">
        <v>33</v>
      </c>
      <c r="AX381" s="12" t="s">
        <v>72</v>
      </c>
      <c r="AY381" s="141" t="s">
        <v>124</v>
      </c>
    </row>
    <row r="382" spans="2:65" s="14" customFormat="1">
      <c r="B382" s="153"/>
      <c r="D382" s="140" t="s">
        <v>136</v>
      </c>
      <c r="E382" s="154" t="s">
        <v>3</v>
      </c>
      <c r="F382" s="155" t="s">
        <v>158</v>
      </c>
      <c r="H382" s="156">
        <v>97.99</v>
      </c>
      <c r="I382" s="157"/>
      <c r="L382" s="153"/>
      <c r="M382" s="158"/>
      <c r="T382" s="159"/>
      <c r="AT382" s="154" t="s">
        <v>136</v>
      </c>
      <c r="AU382" s="154" t="s">
        <v>79</v>
      </c>
      <c r="AV382" s="14" t="s">
        <v>132</v>
      </c>
      <c r="AW382" s="14" t="s">
        <v>33</v>
      </c>
      <c r="AX382" s="14" t="s">
        <v>77</v>
      </c>
      <c r="AY382" s="154" t="s">
        <v>124</v>
      </c>
    </row>
    <row r="383" spans="2:65" s="1" customFormat="1" ht="24.15" customHeight="1">
      <c r="B383" s="121"/>
      <c r="C383" s="161" t="s">
        <v>495</v>
      </c>
      <c r="D383" s="161" t="s">
        <v>296</v>
      </c>
      <c r="E383" s="162" t="s">
        <v>373</v>
      </c>
      <c r="F383" s="163" t="s">
        <v>374</v>
      </c>
      <c r="G383" s="164" t="s">
        <v>130</v>
      </c>
      <c r="H383" s="165">
        <v>37.945</v>
      </c>
      <c r="I383" s="166"/>
      <c r="J383" s="167">
        <f>ROUND(I383*H383,2)</f>
        <v>0</v>
      </c>
      <c r="K383" s="163" t="s">
        <v>3</v>
      </c>
      <c r="L383" s="168"/>
      <c r="M383" s="169" t="s">
        <v>3</v>
      </c>
      <c r="N383" s="170" t="s">
        <v>43</v>
      </c>
      <c r="P383" s="131">
        <f>O383*H383</f>
        <v>0</v>
      </c>
      <c r="Q383" s="131">
        <v>4.7000000000000002E-3</v>
      </c>
      <c r="R383" s="131">
        <f>Q383*H383</f>
        <v>0.17834150000000001</v>
      </c>
      <c r="S383" s="131">
        <v>0</v>
      </c>
      <c r="T383" s="132">
        <f>S383*H383</f>
        <v>0</v>
      </c>
      <c r="AR383" s="133" t="s">
        <v>299</v>
      </c>
      <c r="AT383" s="133" t="s">
        <v>296</v>
      </c>
      <c r="AU383" s="133" t="s">
        <v>79</v>
      </c>
      <c r="AY383" s="16" t="s">
        <v>124</v>
      </c>
      <c r="BE383" s="134">
        <f>IF(N383="základní",J383,0)</f>
        <v>0</v>
      </c>
      <c r="BF383" s="134">
        <f>IF(N383="snížená",J383,0)</f>
        <v>0</v>
      </c>
      <c r="BG383" s="134">
        <f>IF(N383="zákl. přenesená",J383,0)</f>
        <v>0</v>
      </c>
      <c r="BH383" s="134">
        <f>IF(N383="sníž. přenesená",J383,0)</f>
        <v>0</v>
      </c>
      <c r="BI383" s="134">
        <f>IF(N383="nulová",J383,0)</f>
        <v>0</v>
      </c>
      <c r="BJ383" s="16" t="s">
        <v>77</v>
      </c>
      <c r="BK383" s="134">
        <f>ROUND(I383*H383,2)</f>
        <v>0</v>
      </c>
      <c r="BL383" s="16" t="s">
        <v>235</v>
      </c>
      <c r="BM383" s="133" t="s">
        <v>496</v>
      </c>
    </row>
    <row r="384" spans="2:65" s="12" customFormat="1">
      <c r="B384" s="139"/>
      <c r="D384" s="140" t="s">
        <v>136</v>
      </c>
      <c r="F384" s="142" t="s">
        <v>497</v>
      </c>
      <c r="H384" s="143">
        <v>37.945</v>
      </c>
      <c r="I384" s="144"/>
      <c r="L384" s="139"/>
      <c r="M384" s="145"/>
      <c r="T384" s="146"/>
      <c r="AT384" s="141" t="s">
        <v>136</v>
      </c>
      <c r="AU384" s="141" t="s">
        <v>79</v>
      </c>
      <c r="AV384" s="12" t="s">
        <v>79</v>
      </c>
      <c r="AW384" s="12" t="s">
        <v>4</v>
      </c>
      <c r="AX384" s="12" t="s">
        <v>77</v>
      </c>
      <c r="AY384" s="141" t="s">
        <v>124</v>
      </c>
    </row>
    <row r="385" spans="2:65" s="1" customFormat="1" ht="24.15" customHeight="1">
      <c r="B385" s="121"/>
      <c r="C385" s="161" t="s">
        <v>498</v>
      </c>
      <c r="D385" s="161" t="s">
        <v>296</v>
      </c>
      <c r="E385" s="162" t="s">
        <v>405</v>
      </c>
      <c r="F385" s="163" t="s">
        <v>406</v>
      </c>
      <c r="G385" s="164" t="s">
        <v>130</v>
      </c>
      <c r="H385" s="165">
        <v>15.95</v>
      </c>
      <c r="I385" s="166"/>
      <c r="J385" s="167">
        <f>ROUND(I385*H385,2)</f>
        <v>0</v>
      </c>
      <c r="K385" s="163" t="s">
        <v>3</v>
      </c>
      <c r="L385" s="168"/>
      <c r="M385" s="169" t="s">
        <v>3</v>
      </c>
      <c r="N385" s="170" t="s">
        <v>43</v>
      </c>
      <c r="P385" s="131">
        <f>O385*H385</f>
        <v>0</v>
      </c>
      <c r="Q385" s="131">
        <v>4.7999999999999996E-3</v>
      </c>
      <c r="R385" s="131">
        <f>Q385*H385</f>
        <v>7.6559999999999989E-2</v>
      </c>
      <c r="S385" s="131">
        <v>0</v>
      </c>
      <c r="T385" s="132">
        <f>S385*H385</f>
        <v>0</v>
      </c>
      <c r="AR385" s="133" t="s">
        <v>299</v>
      </c>
      <c r="AT385" s="133" t="s">
        <v>296</v>
      </c>
      <c r="AU385" s="133" t="s">
        <v>79</v>
      </c>
      <c r="AY385" s="16" t="s">
        <v>124</v>
      </c>
      <c r="BE385" s="134">
        <f>IF(N385="základní",J385,0)</f>
        <v>0</v>
      </c>
      <c r="BF385" s="134">
        <f>IF(N385="snížená",J385,0)</f>
        <v>0</v>
      </c>
      <c r="BG385" s="134">
        <f>IF(N385="zákl. přenesená",J385,0)</f>
        <v>0</v>
      </c>
      <c r="BH385" s="134">
        <f>IF(N385="sníž. přenesená",J385,0)</f>
        <v>0</v>
      </c>
      <c r="BI385" s="134">
        <f>IF(N385="nulová",J385,0)</f>
        <v>0</v>
      </c>
      <c r="BJ385" s="16" t="s">
        <v>77</v>
      </c>
      <c r="BK385" s="134">
        <f>ROUND(I385*H385,2)</f>
        <v>0</v>
      </c>
      <c r="BL385" s="16" t="s">
        <v>235</v>
      </c>
      <c r="BM385" s="133" t="s">
        <v>499</v>
      </c>
    </row>
    <row r="386" spans="2:65" s="12" customFormat="1">
      <c r="B386" s="139"/>
      <c r="D386" s="140" t="s">
        <v>136</v>
      </c>
      <c r="E386" s="141" t="s">
        <v>3</v>
      </c>
      <c r="F386" s="142" t="s">
        <v>500</v>
      </c>
      <c r="H386" s="143">
        <v>29</v>
      </c>
      <c r="I386" s="144"/>
      <c r="L386" s="139"/>
      <c r="M386" s="145"/>
      <c r="T386" s="146"/>
      <c r="AT386" s="141" t="s">
        <v>136</v>
      </c>
      <c r="AU386" s="141" t="s">
        <v>79</v>
      </c>
      <c r="AV386" s="12" t="s">
        <v>79</v>
      </c>
      <c r="AW386" s="12" t="s">
        <v>33</v>
      </c>
      <c r="AX386" s="12" t="s">
        <v>77</v>
      </c>
      <c r="AY386" s="141" t="s">
        <v>124</v>
      </c>
    </row>
    <row r="387" spans="2:65" s="12" customFormat="1">
      <c r="B387" s="139"/>
      <c r="D387" s="140" t="s">
        <v>136</v>
      </c>
      <c r="F387" s="142" t="s">
        <v>501</v>
      </c>
      <c r="H387" s="143">
        <v>15.95</v>
      </c>
      <c r="I387" s="144"/>
      <c r="L387" s="139"/>
      <c r="M387" s="145"/>
      <c r="T387" s="146"/>
      <c r="AT387" s="141" t="s">
        <v>136</v>
      </c>
      <c r="AU387" s="141" t="s">
        <v>79</v>
      </c>
      <c r="AV387" s="12" t="s">
        <v>79</v>
      </c>
      <c r="AW387" s="12" t="s">
        <v>4</v>
      </c>
      <c r="AX387" s="12" t="s">
        <v>77</v>
      </c>
      <c r="AY387" s="141" t="s">
        <v>124</v>
      </c>
    </row>
    <row r="388" spans="2:65" s="1" customFormat="1" ht="24.15" customHeight="1">
      <c r="B388" s="121"/>
      <c r="C388" s="122" t="s">
        <v>502</v>
      </c>
      <c r="D388" s="122" t="s">
        <v>127</v>
      </c>
      <c r="E388" s="123" t="s">
        <v>503</v>
      </c>
      <c r="F388" s="124" t="s">
        <v>504</v>
      </c>
      <c r="G388" s="125" t="s">
        <v>130</v>
      </c>
      <c r="H388" s="126">
        <v>40.253</v>
      </c>
      <c r="I388" s="127"/>
      <c r="J388" s="128">
        <f>ROUND(I388*H388,2)</f>
        <v>0</v>
      </c>
      <c r="K388" s="124" t="s">
        <v>131</v>
      </c>
      <c r="L388" s="31"/>
      <c r="M388" s="129" t="s">
        <v>3</v>
      </c>
      <c r="N388" s="130" t="s">
        <v>43</v>
      </c>
      <c r="P388" s="131">
        <f>O388*H388</f>
        <v>0</v>
      </c>
      <c r="Q388" s="131">
        <v>0</v>
      </c>
      <c r="R388" s="131">
        <f>Q388*H388</f>
        <v>0</v>
      </c>
      <c r="S388" s="131">
        <v>0</v>
      </c>
      <c r="T388" s="132">
        <f>S388*H388</f>
        <v>0</v>
      </c>
      <c r="AR388" s="133" t="s">
        <v>235</v>
      </c>
      <c r="AT388" s="133" t="s">
        <v>127</v>
      </c>
      <c r="AU388" s="133" t="s">
        <v>79</v>
      </c>
      <c r="AY388" s="16" t="s">
        <v>124</v>
      </c>
      <c r="BE388" s="134">
        <f>IF(N388="základní",J388,0)</f>
        <v>0</v>
      </c>
      <c r="BF388" s="134">
        <f>IF(N388="snížená",J388,0)</f>
        <v>0</v>
      </c>
      <c r="BG388" s="134">
        <f>IF(N388="zákl. přenesená",J388,0)</f>
        <v>0</v>
      </c>
      <c r="BH388" s="134">
        <f>IF(N388="sníž. přenesená",J388,0)</f>
        <v>0</v>
      </c>
      <c r="BI388" s="134">
        <f>IF(N388="nulová",J388,0)</f>
        <v>0</v>
      </c>
      <c r="BJ388" s="16" t="s">
        <v>77</v>
      </c>
      <c r="BK388" s="134">
        <f>ROUND(I388*H388,2)</f>
        <v>0</v>
      </c>
      <c r="BL388" s="16" t="s">
        <v>235</v>
      </c>
      <c r="BM388" s="133" t="s">
        <v>505</v>
      </c>
    </row>
    <row r="389" spans="2:65" s="1" customFormat="1">
      <c r="B389" s="31"/>
      <c r="D389" s="135" t="s">
        <v>134</v>
      </c>
      <c r="F389" s="136" t="s">
        <v>506</v>
      </c>
      <c r="I389" s="137"/>
      <c r="L389" s="31"/>
      <c r="M389" s="138"/>
      <c r="T389" s="51"/>
      <c r="AT389" s="16" t="s">
        <v>134</v>
      </c>
      <c r="AU389" s="16" t="s">
        <v>79</v>
      </c>
    </row>
    <row r="390" spans="2:65" s="13" customFormat="1">
      <c r="B390" s="147"/>
      <c r="D390" s="140" t="s">
        <v>136</v>
      </c>
      <c r="E390" s="148" t="s">
        <v>3</v>
      </c>
      <c r="F390" s="149" t="s">
        <v>507</v>
      </c>
      <c r="H390" s="148" t="s">
        <v>3</v>
      </c>
      <c r="I390" s="150"/>
      <c r="L390" s="147"/>
      <c r="M390" s="151"/>
      <c r="T390" s="152"/>
      <c r="AT390" s="148" t="s">
        <v>136</v>
      </c>
      <c r="AU390" s="148" t="s">
        <v>79</v>
      </c>
      <c r="AV390" s="13" t="s">
        <v>77</v>
      </c>
      <c r="AW390" s="13" t="s">
        <v>33</v>
      </c>
      <c r="AX390" s="13" t="s">
        <v>72</v>
      </c>
      <c r="AY390" s="148" t="s">
        <v>124</v>
      </c>
    </row>
    <row r="391" spans="2:65" s="13" customFormat="1">
      <c r="B391" s="147"/>
      <c r="D391" s="140" t="s">
        <v>136</v>
      </c>
      <c r="E391" s="148" t="s">
        <v>3</v>
      </c>
      <c r="F391" s="149" t="s">
        <v>508</v>
      </c>
      <c r="H391" s="148" t="s">
        <v>3</v>
      </c>
      <c r="I391" s="150"/>
      <c r="L391" s="147"/>
      <c r="M391" s="151"/>
      <c r="T391" s="152"/>
      <c r="AT391" s="148" t="s">
        <v>136</v>
      </c>
      <c r="AU391" s="148" t="s">
        <v>79</v>
      </c>
      <c r="AV391" s="13" t="s">
        <v>77</v>
      </c>
      <c r="AW391" s="13" t="s">
        <v>33</v>
      </c>
      <c r="AX391" s="13" t="s">
        <v>72</v>
      </c>
      <c r="AY391" s="148" t="s">
        <v>124</v>
      </c>
    </row>
    <row r="392" spans="2:65" s="12" customFormat="1">
      <c r="B392" s="139"/>
      <c r="D392" s="140" t="s">
        <v>136</v>
      </c>
      <c r="E392" s="141" t="s">
        <v>3</v>
      </c>
      <c r="F392" s="142" t="s">
        <v>509</v>
      </c>
      <c r="H392" s="143">
        <v>3.3</v>
      </c>
      <c r="I392" s="144"/>
      <c r="L392" s="139"/>
      <c r="M392" s="145"/>
      <c r="T392" s="146"/>
      <c r="AT392" s="141" t="s">
        <v>136</v>
      </c>
      <c r="AU392" s="141" t="s">
        <v>79</v>
      </c>
      <c r="AV392" s="12" t="s">
        <v>79</v>
      </c>
      <c r="AW392" s="12" t="s">
        <v>33</v>
      </c>
      <c r="AX392" s="12" t="s">
        <v>72</v>
      </c>
      <c r="AY392" s="141" t="s">
        <v>124</v>
      </c>
    </row>
    <row r="393" spans="2:65" s="13" customFormat="1">
      <c r="B393" s="147"/>
      <c r="D393" s="140" t="s">
        <v>136</v>
      </c>
      <c r="E393" s="148" t="s">
        <v>3</v>
      </c>
      <c r="F393" s="149" t="s">
        <v>510</v>
      </c>
      <c r="H393" s="148" t="s">
        <v>3</v>
      </c>
      <c r="I393" s="150"/>
      <c r="L393" s="147"/>
      <c r="M393" s="151"/>
      <c r="T393" s="152"/>
      <c r="AT393" s="148" t="s">
        <v>136</v>
      </c>
      <c r="AU393" s="148" t="s">
        <v>79</v>
      </c>
      <c r="AV393" s="13" t="s">
        <v>77</v>
      </c>
      <c r="AW393" s="13" t="s">
        <v>33</v>
      </c>
      <c r="AX393" s="13" t="s">
        <v>72</v>
      </c>
      <c r="AY393" s="148" t="s">
        <v>124</v>
      </c>
    </row>
    <row r="394" spans="2:65" s="12" customFormat="1">
      <c r="B394" s="139"/>
      <c r="D394" s="140" t="s">
        <v>136</v>
      </c>
      <c r="E394" s="141" t="s">
        <v>3</v>
      </c>
      <c r="F394" s="142" t="s">
        <v>511</v>
      </c>
      <c r="H394" s="143">
        <v>3.2</v>
      </c>
      <c r="I394" s="144"/>
      <c r="L394" s="139"/>
      <c r="M394" s="145"/>
      <c r="T394" s="146"/>
      <c r="AT394" s="141" t="s">
        <v>136</v>
      </c>
      <c r="AU394" s="141" t="s">
        <v>79</v>
      </c>
      <c r="AV394" s="12" t="s">
        <v>79</v>
      </c>
      <c r="AW394" s="12" t="s">
        <v>33</v>
      </c>
      <c r="AX394" s="12" t="s">
        <v>72</v>
      </c>
      <c r="AY394" s="141" t="s">
        <v>124</v>
      </c>
    </row>
    <row r="395" spans="2:65" s="13" customFormat="1">
      <c r="B395" s="147"/>
      <c r="D395" s="140" t="s">
        <v>136</v>
      </c>
      <c r="E395" s="148" t="s">
        <v>3</v>
      </c>
      <c r="F395" s="149" t="s">
        <v>150</v>
      </c>
      <c r="H395" s="148" t="s">
        <v>3</v>
      </c>
      <c r="I395" s="150"/>
      <c r="L395" s="147"/>
      <c r="M395" s="151"/>
      <c r="T395" s="152"/>
      <c r="AT395" s="148" t="s">
        <v>136</v>
      </c>
      <c r="AU395" s="148" t="s">
        <v>79</v>
      </c>
      <c r="AV395" s="13" t="s">
        <v>77</v>
      </c>
      <c r="AW395" s="13" t="s">
        <v>33</v>
      </c>
      <c r="AX395" s="13" t="s">
        <v>72</v>
      </c>
      <c r="AY395" s="148" t="s">
        <v>124</v>
      </c>
    </row>
    <row r="396" spans="2:65" s="12" customFormat="1">
      <c r="B396" s="139"/>
      <c r="D396" s="140" t="s">
        <v>136</v>
      </c>
      <c r="E396" s="141" t="s">
        <v>3</v>
      </c>
      <c r="F396" s="142" t="s">
        <v>151</v>
      </c>
      <c r="H396" s="143">
        <v>4.6319999999999997</v>
      </c>
      <c r="I396" s="144"/>
      <c r="L396" s="139"/>
      <c r="M396" s="145"/>
      <c r="T396" s="146"/>
      <c r="AT396" s="141" t="s">
        <v>136</v>
      </c>
      <c r="AU396" s="141" t="s">
        <v>79</v>
      </c>
      <c r="AV396" s="12" t="s">
        <v>79</v>
      </c>
      <c r="AW396" s="12" t="s">
        <v>33</v>
      </c>
      <c r="AX396" s="12" t="s">
        <v>72</v>
      </c>
      <c r="AY396" s="141" t="s">
        <v>124</v>
      </c>
    </row>
    <row r="397" spans="2:65" s="13" customFormat="1">
      <c r="B397" s="147"/>
      <c r="D397" s="140" t="s">
        <v>136</v>
      </c>
      <c r="E397" s="148" t="s">
        <v>3</v>
      </c>
      <c r="F397" s="149" t="s">
        <v>152</v>
      </c>
      <c r="H397" s="148" t="s">
        <v>3</v>
      </c>
      <c r="I397" s="150"/>
      <c r="L397" s="147"/>
      <c r="M397" s="151"/>
      <c r="T397" s="152"/>
      <c r="AT397" s="148" t="s">
        <v>136</v>
      </c>
      <c r="AU397" s="148" t="s">
        <v>79</v>
      </c>
      <c r="AV397" s="13" t="s">
        <v>77</v>
      </c>
      <c r="AW397" s="13" t="s">
        <v>33</v>
      </c>
      <c r="AX397" s="13" t="s">
        <v>72</v>
      </c>
      <c r="AY397" s="148" t="s">
        <v>124</v>
      </c>
    </row>
    <row r="398" spans="2:65" s="12" customFormat="1">
      <c r="B398" s="139"/>
      <c r="D398" s="140" t="s">
        <v>136</v>
      </c>
      <c r="E398" s="141" t="s">
        <v>3</v>
      </c>
      <c r="F398" s="142" t="s">
        <v>153</v>
      </c>
      <c r="H398" s="143">
        <v>5.2240000000000002</v>
      </c>
      <c r="I398" s="144"/>
      <c r="L398" s="139"/>
      <c r="M398" s="145"/>
      <c r="T398" s="146"/>
      <c r="AT398" s="141" t="s">
        <v>136</v>
      </c>
      <c r="AU398" s="141" t="s">
        <v>79</v>
      </c>
      <c r="AV398" s="12" t="s">
        <v>79</v>
      </c>
      <c r="AW398" s="12" t="s">
        <v>33</v>
      </c>
      <c r="AX398" s="12" t="s">
        <v>72</v>
      </c>
      <c r="AY398" s="141" t="s">
        <v>124</v>
      </c>
    </row>
    <row r="399" spans="2:65" s="13" customFormat="1">
      <c r="B399" s="147"/>
      <c r="D399" s="140" t="s">
        <v>136</v>
      </c>
      <c r="E399" s="148" t="s">
        <v>3</v>
      </c>
      <c r="F399" s="149" t="s">
        <v>512</v>
      </c>
      <c r="H399" s="148" t="s">
        <v>3</v>
      </c>
      <c r="I399" s="150"/>
      <c r="L399" s="147"/>
      <c r="M399" s="151"/>
      <c r="T399" s="152"/>
      <c r="AT399" s="148" t="s">
        <v>136</v>
      </c>
      <c r="AU399" s="148" t="s">
        <v>79</v>
      </c>
      <c r="AV399" s="13" t="s">
        <v>77</v>
      </c>
      <c r="AW399" s="13" t="s">
        <v>33</v>
      </c>
      <c r="AX399" s="13" t="s">
        <v>72</v>
      </c>
      <c r="AY399" s="148" t="s">
        <v>124</v>
      </c>
    </row>
    <row r="400" spans="2:65" s="12" customFormat="1">
      <c r="B400" s="139"/>
      <c r="D400" s="140" t="s">
        <v>136</v>
      </c>
      <c r="E400" s="141" t="s">
        <v>3</v>
      </c>
      <c r="F400" s="142" t="s">
        <v>513</v>
      </c>
      <c r="H400" s="143">
        <v>20.251999999999999</v>
      </c>
      <c r="I400" s="144"/>
      <c r="L400" s="139"/>
      <c r="M400" s="145"/>
      <c r="T400" s="146"/>
      <c r="AT400" s="141" t="s">
        <v>136</v>
      </c>
      <c r="AU400" s="141" t="s">
        <v>79</v>
      </c>
      <c r="AV400" s="12" t="s">
        <v>79</v>
      </c>
      <c r="AW400" s="12" t="s">
        <v>33</v>
      </c>
      <c r="AX400" s="12" t="s">
        <v>72</v>
      </c>
      <c r="AY400" s="141" t="s">
        <v>124</v>
      </c>
    </row>
    <row r="401" spans="2:65" s="13" customFormat="1">
      <c r="B401" s="147"/>
      <c r="D401" s="140" t="s">
        <v>136</v>
      </c>
      <c r="E401" s="148" t="s">
        <v>3</v>
      </c>
      <c r="F401" s="149" t="s">
        <v>289</v>
      </c>
      <c r="H401" s="148" t="s">
        <v>3</v>
      </c>
      <c r="I401" s="150"/>
      <c r="L401" s="147"/>
      <c r="M401" s="151"/>
      <c r="T401" s="152"/>
      <c r="AT401" s="148" t="s">
        <v>136</v>
      </c>
      <c r="AU401" s="148" t="s">
        <v>79</v>
      </c>
      <c r="AV401" s="13" t="s">
        <v>77</v>
      </c>
      <c r="AW401" s="13" t="s">
        <v>33</v>
      </c>
      <c r="AX401" s="13" t="s">
        <v>72</v>
      </c>
      <c r="AY401" s="148" t="s">
        <v>124</v>
      </c>
    </row>
    <row r="402" spans="2:65" s="12" customFormat="1">
      <c r="B402" s="139"/>
      <c r="D402" s="140" t="s">
        <v>136</v>
      </c>
      <c r="E402" s="141" t="s">
        <v>3</v>
      </c>
      <c r="F402" s="142" t="s">
        <v>514</v>
      </c>
      <c r="H402" s="143">
        <v>3.645</v>
      </c>
      <c r="I402" s="144"/>
      <c r="L402" s="139"/>
      <c r="M402" s="145"/>
      <c r="T402" s="146"/>
      <c r="AT402" s="141" t="s">
        <v>136</v>
      </c>
      <c r="AU402" s="141" t="s">
        <v>79</v>
      </c>
      <c r="AV402" s="12" t="s">
        <v>79</v>
      </c>
      <c r="AW402" s="12" t="s">
        <v>33</v>
      </c>
      <c r="AX402" s="12" t="s">
        <v>72</v>
      </c>
      <c r="AY402" s="141" t="s">
        <v>124</v>
      </c>
    </row>
    <row r="403" spans="2:65" s="14" customFormat="1">
      <c r="B403" s="153"/>
      <c r="D403" s="140" t="s">
        <v>136</v>
      </c>
      <c r="E403" s="154" t="s">
        <v>3</v>
      </c>
      <c r="F403" s="155" t="s">
        <v>158</v>
      </c>
      <c r="H403" s="156">
        <v>40.253</v>
      </c>
      <c r="I403" s="157"/>
      <c r="L403" s="153"/>
      <c r="M403" s="158"/>
      <c r="T403" s="159"/>
      <c r="AT403" s="154" t="s">
        <v>136</v>
      </c>
      <c r="AU403" s="154" t="s">
        <v>79</v>
      </c>
      <c r="AV403" s="14" t="s">
        <v>132</v>
      </c>
      <c r="AW403" s="14" t="s">
        <v>33</v>
      </c>
      <c r="AX403" s="14" t="s">
        <v>77</v>
      </c>
      <c r="AY403" s="154" t="s">
        <v>124</v>
      </c>
    </row>
    <row r="404" spans="2:65" s="1" customFormat="1" ht="16.5" customHeight="1">
      <c r="B404" s="121"/>
      <c r="C404" s="161" t="s">
        <v>515</v>
      </c>
      <c r="D404" s="161" t="s">
        <v>296</v>
      </c>
      <c r="E404" s="162" t="s">
        <v>297</v>
      </c>
      <c r="F404" s="163" t="s">
        <v>298</v>
      </c>
      <c r="G404" s="164" t="s">
        <v>196</v>
      </c>
      <c r="H404" s="165">
        <v>1.4E-2</v>
      </c>
      <c r="I404" s="166"/>
      <c r="J404" s="167">
        <f>ROUND(I404*H404,2)</f>
        <v>0</v>
      </c>
      <c r="K404" s="163" t="s">
        <v>131</v>
      </c>
      <c r="L404" s="168"/>
      <c r="M404" s="169" t="s">
        <v>3</v>
      </c>
      <c r="N404" s="170" t="s">
        <v>43</v>
      </c>
      <c r="P404" s="131">
        <f>O404*H404</f>
        <v>0</v>
      </c>
      <c r="Q404" s="131">
        <v>1</v>
      </c>
      <c r="R404" s="131">
        <f>Q404*H404</f>
        <v>1.4E-2</v>
      </c>
      <c r="S404" s="131">
        <v>0</v>
      </c>
      <c r="T404" s="132">
        <f>S404*H404</f>
        <v>0</v>
      </c>
      <c r="AR404" s="133" t="s">
        <v>299</v>
      </c>
      <c r="AT404" s="133" t="s">
        <v>296</v>
      </c>
      <c r="AU404" s="133" t="s">
        <v>79</v>
      </c>
      <c r="AY404" s="16" t="s">
        <v>124</v>
      </c>
      <c r="BE404" s="134">
        <f>IF(N404="základní",J404,0)</f>
        <v>0</v>
      </c>
      <c r="BF404" s="134">
        <f>IF(N404="snížená",J404,0)</f>
        <v>0</v>
      </c>
      <c r="BG404" s="134">
        <f>IF(N404="zákl. přenesená",J404,0)</f>
        <v>0</v>
      </c>
      <c r="BH404" s="134">
        <f>IF(N404="sníž. přenesená",J404,0)</f>
        <v>0</v>
      </c>
      <c r="BI404" s="134">
        <f>IF(N404="nulová",J404,0)</f>
        <v>0</v>
      </c>
      <c r="BJ404" s="16" t="s">
        <v>77</v>
      </c>
      <c r="BK404" s="134">
        <f>ROUND(I404*H404,2)</f>
        <v>0</v>
      </c>
      <c r="BL404" s="16" t="s">
        <v>235</v>
      </c>
      <c r="BM404" s="133" t="s">
        <v>516</v>
      </c>
    </row>
    <row r="405" spans="2:65" s="12" customFormat="1">
      <c r="B405" s="139"/>
      <c r="D405" s="140" t="s">
        <v>136</v>
      </c>
      <c r="F405" s="142" t="s">
        <v>517</v>
      </c>
      <c r="H405" s="143">
        <v>1.4E-2</v>
      </c>
      <c r="I405" s="144"/>
      <c r="L405" s="139"/>
      <c r="M405" s="145"/>
      <c r="T405" s="146"/>
      <c r="AT405" s="141" t="s">
        <v>136</v>
      </c>
      <c r="AU405" s="141" t="s">
        <v>79</v>
      </c>
      <c r="AV405" s="12" t="s">
        <v>79</v>
      </c>
      <c r="AW405" s="12" t="s">
        <v>4</v>
      </c>
      <c r="AX405" s="12" t="s">
        <v>77</v>
      </c>
      <c r="AY405" s="141" t="s">
        <v>124</v>
      </c>
    </row>
    <row r="406" spans="2:65" s="1" customFormat="1" ht="24.15" customHeight="1">
      <c r="B406" s="121"/>
      <c r="C406" s="122" t="s">
        <v>518</v>
      </c>
      <c r="D406" s="122" t="s">
        <v>127</v>
      </c>
      <c r="E406" s="123" t="s">
        <v>519</v>
      </c>
      <c r="F406" s="124" t="s">
        <v>520</v>
      </c>
      <c r="G406" s="125" t="s">
        <v>130</v>
      </c>
      <c r="H406" s="126">
        <v>10.747999999999999</v>
      </c>
      <c r="I406" s="127"/>
      <c r="J406" s="128">
        <f>ROUND(I406*H406,2)</f>
        <v>0</v>
      </c>
      <c r="K406" s="124" t="s">
        <v>131</v>
      </c>
      <c r="L406" s="31"/>
      <c r="M406" s="129" t="s">
        <v>3</v>
      </c>
      <c r="N406" s="130" t="s">
        <v>43</v>
      </c>
      <c r="P406" s="131">
        <f>O406*H406</f>
        <v>0</v>
      </c>
      <c r="Q406" s="131">
        <v>0</v>
      </c>
      <c r="R406" s="131">
        <f>Q406*H406</f>
        <v>0</v>
      </c>
      <c r="S406" s="131">
        <v>1.0999999999999999E-2</v>
      </c>
      <c r="T406" s="132">
        <f>S406*H406</f>
        <v>0.11822799999999999</v>
      </c>
      <c r="AR406" s="133" t="s">
        <v>235</v>
      </c>
      <c r="AT406" s="133" t="s">
        <v>127</v>
      </c>
      <c r="AU406" s="133" t="s">
        <v>79</v>
      </c>
      <c r="AY406" s="16" t="s">
        <v>124</v>
      </c>
      <c r="BE406" s="134">
        <f>IF(N406="základní",J406,0)</f>
        <v>0</v>
      </c>
      <c r="BF406" s="134">
        <f>IF(N406="snížená",J406,0)</f>
        <v>0</v>
      </c>
      <c r="BG406" s="134">
        <f>IF(N406="zákl. přenesená",J406,0)</f>
        <v>0</v>
      </c>
      <c r="BH406" s="134">
        <f>IF(N406="sníž. přenesená",J406,0)</f>
        <v>0</v>
      </c>
      <c r="BI406" s="134">
        <f>IF(N406="nulová",J406,0)</f>
        <v>0</v>
      </c>
      <c r="BJ406" s="16" t="s">
        <v>77</v>
      </c>
      <c r="BK406" s="134">
        <f>ROUND(I406*H406,2)</f>
        <v>0</v>
      </c>
      <c r="BL406" s="16" t="s">
        <v>235</v>
      </c>
      <c r="BM406" s="133" t="s">
        <v>521</v>
      </c>
    </row>
    <row r="407" spans="2:65" s="1" customFormat="1">
      <c r="B407" s="31"/>
      <c r="D407" s="135" t="s">
        <v>134</v>
      </c>
      <c r="F407" s="136" t="s">
        <v>522</v>
      </c>
      <c r="I407" s="137"/>
      <c r="L407" s="31"/>
      <c r="M407" s="138"/>
      <c r="T407" s="51"/>
      <c r="AT407" s="16" t="s">
        <v>134</v>
      </c>
      <c r="AU407" s="16" t="s">
        <v>79</v>
      </c>
    </row>
    <row r="408" spans="2:65" s="13" customFormat="1">
      <c r="B408" s="147"/>
      <c r="D408" s="140" t="s">
        <v>136</v>
      </c>
      <c r="E408" s="148" t="s">
        <v>3</v>
      </c>
      <c r="F408" s="149" t="s">
        <v>523</v>
      </c>
      <c r="H408" s="148" t="s">
        <v>3</v>
      </c>
      <c r="I408" s="150"/>
      <c r="L408" s="147"/>
      <c r="M408" s="151"/>
      <c r="T408" s="152"/>
      <c r="AT408" s="148" t="s">
        <v>136</v>
      </c>
      <c r="AU408" s="148" t="s">
        <v>79</v>
      </c>
      <c r="AV408" s="13" t="s">
        <v>77</v>
      </c>
      <c r="AW408" s="13" t="s">
        <v>33</v>
      </c>
      <c r="AX408" s="13" t="s">
        <v>72</v>
      </c>
      <c r="AY408" s="148" t="s">
        <v>124</v>
      </c>
    </row>
    <row r="409" spans="2:65" s="12" customFormat="1">
      <c r="B409" s="139"/>
      <c r="D409" s="140" t="s">
        <v>136</v>
      </c>
      <c r="E409" s="141" t="s">
        <v>3</v>
      </c>
      <c r="F409" s="142" t="s">
        <v>524</v>
      </c>
      <c r="H409" s="143">
        <v>1.6</v>
      </c>
      <c r="I409" s="144"/>
      <c r="L409" s="139"/>
      <c r="M409" s="145"/>
      <c r="T409" s="146"/>
      <c r="AT409" s="141" t="s">
        <v>136</v>
      </c>
      <c r="AU409" s="141" t="s">
        <v>79</v>
      </c>
      <c r="AV409" s="12" t="s">
        <v>79</v>
      </c>
      <c r="AW409" s="12" t="s">
        <v>33</v>
      </c>
      <c r="AX409" s="12" t="s">
        <v>72</v>
      </c>
      <c r="AY409" s="141" t="s">
        <v>124</v>
      </c>
    </row>
    <row r="410" spans="2:65" s="12" customFormat="1">
      <c r="B410" s="139"/>
      <c r="D410" s="140" t="s">
        <v>136</v>
      </c>
      <c r="E410" s="141" t="s">
        <v>3</v>
      </c>
      <c r="F410" s="142" t="s">
        <v>525</v>
      </c>
      <c r="H410" s="143">
        <v>2.754</v>
      </c>
      <c r="I410" s="144"/>
      <c r="L410" s="139"/>
      <c r="M410" s="145"/>
      <c r="T410" s="146"/>
      <c r="AT410" s="141" t="s">
        <v>136</v>
      </c>
      <c r="AU410" s="141" t="s">
        <v>79</v>
      </c>
      <c r="AV410" s="12" t="s">
        <v>79</v>
      </c>
      <c r="AW410" s="12" t="s">
        <v>33</v>
      </c>
      <c r="AX410" s="12" t="s">
        <v>72</v>
      </c>
      <c r="AY410" s="141" t="s">
        <v>124</v>
      </c>
    </row>
    <row r="411" spans="2:65" s="12" customFormat="1">
      <c r="B411" s="139"/>
      <c r="D411" s="140" t="s">
        <v>136</v>
      </c>
      <c r="E411" s="141" t="s">
        <v>3</v>
      </c>
      <c r="F411" s="142" t="s">
        <v>526</v>
      </c>
      <c r="H411" s="143">
        <v>3.84</v>
      </c>
      <c r="I411" s="144"/>
      <c r="L411" s="139"/>
      <c r="M411" s="145"/>
      <c r="T411" s="146"/>
      <c r="AT411" s="141" t="s">
        <v>136</v>
      </c>
      <c r="AU411" s="141" t="s">
        <v>79</v>
      </c>
      <c r="AV411" s="12" t="s">
        <v>79</v>
      </c>
      <c r="AW411" s="12" t="s">
        <v>33</v>
      </c>
      <c r="AX411" s="12" t="s">
        <v>72</v>
      </c>
      <c r="AY411" s="141" t="s">
        <v>124</v>
      </c>
    </row>
    <row r="412" spans="2:65" s="12" customFormat="1">
      <c r="B412" s="139"/>
      <c r="D412" s="140" t="s">
        <v>136</v>
      </c>
      <c r="E412" s="141" t="s">
        <v>3</v>
      </c>
      <c r="F412" s="142" t="s">
        <v>527</v>
      </c>
      <c r="H412" s="143">
        <v>1.536</v>
      </c>
      <c r="I412" s="144"/>
      <c r="L412" s="139"/>
      <c r="M412" s="145"/>
      <c r="T412" s="146"/>
      <c r="AT412" s="141" t="s">
        <v>136</v>
      </c>
      <c r="AU412" s="141" t="s">
        <v>79</v>
      </c>
      <c r="AV412" s="12" t="s">
        <v>79</v>
      </c>
      <c r="AW412" s="12" t="s">
        <v>33</v>
      </c>
      <c r="AX412" s="12" t="s">
        <v>72</v>
      </c>
      <c r="AY412" s="141" t="s">
        <v>124</v>
      </c>
    </row>
    <row r="413" spans="2:65" s="13" customFormat="1">
      <c r="B413" s="147"/>
      <c r="D413" s="140" t="s">
        <v>136</v>
      </c>
      <c r="E413" s="148" t="s">
        <v>3</v>
      </c>
      <c r="F413" s="149" t="s">
        <v>528</v>
      </c>
      <c r="H413" s="148" t="s">
        <v>3</v>
      </c>
      <c r="I413" s="150"/>
      <c r="L413" s="147"/>
      <c r="M413" s="151"/>
      <c r="T413" s="152"/>
      <c r="AT413" s="148" t="s">
        <v>136</v>
      </c>
      <c r="AU413" s="148" t="s">
        <v>79</v>
      </c>
      <c r="AV413" s="13" t="s">
        <v>77</v>
      </c>
      <c r="AW413" s="13" t="s">
        <v>33</v>
      </c>
      <c r="AX413" s="13" t="s">
        <v>72</v>
      </c>
      <c r="AY413" s="148" t="s">
        <v>124</v>
      </c>
    </row>
    <row r="414" spans="2:65" s="12" customFormat="1">
      <c r="B414" s="139"/>
      <c r="D414" s="140" t="s">
        <v>136</v>
      </c>
      <c r="E414" s="141" t="s">
        <v>3</v>
      </c>
      <c r="F414" s="142" t="s">
        <v>529</v>
      </c>
      <c r="H414" s="143">
        <v>0.4</v>
      </c>
      <c r="I414" s="144"/>
      <c r="L414" s="139"/>
      <c r="M414" s="145"/>
      <c r="T414" s="146"/>
      <c r="AT414" s="141" t="s">
        <v>136</v>
      </c>
      <c r="AU414" s="141" t="s">
        <v>79</v>
      </c>
      <c r="AV414" s="12" t="s">
        <v>79</v>
      </c>
      <c r="AW414" s="12" t="s">
        <v>33</v>
      </c>
      <c r="AX414" s="12" t="s">
        <v>72</v>
      </c>
      <c r="AY414" s="141" t="s">
        <v>124</v>
      </c>
    </row>
    <row r="415" spans="2:65" s="12" customFormat="1">
      <c r="B415" s="139"/>
      <c r="D415" s="140" t="s">
        <v>136</v>
      </c>
      <c r="E415" s="141" t="s">
        <v>3</v>
      </c>
      <c r="F415" s="142" t="s">
        <v>530</v>
      </c>
      <c r="H415" s="143">
        <v>0.36799999999999999</v>
      </c>
      <c r="I415" s="144"/>
      <c r="L415" s="139"/>
      <c r="M415" s="145"/>
      <c r="T415" s="146"/>
      <c r="AT415" s="141" t="s">
        <v>136</v>
      </c>
      <c r="AU415" s="141" t="s">
        <v>79</v>
      </c>
      <c r="AV415" s="12" t="s">
        <v>79</v>
      </c>
      <c r="AW415" s="12" t="s">
        <v>33</v>
      </c>
      <c r="AX415" s="12" t="s">
        <v>72</v>
      </c>
      <c r="AY415" s="141" t="s">
        <v>124</v>
      </c>
    </row>
    <row r="416" spans="2:65" s="12" customFormat="1">
      <c r="B416" s="139"/>
      <c r="D416" s="140" t="s">
        <v>136</v>
      </c>
      <c r="E416" s="141" t="s">
        <v>3</v>
      </c>
      <c r="F416" s="142" t="s">
        <v>531</v>
      </c>
      <c r="H416" s="143">
        <v>0.25</v>
      </c>
      <c r="I416" s="144"/>
      <c r="L416" s="139"/>
      <c r="M416" s="145"/>
      <c r="T416" s="146"/>
      <c r="AT416" s="141" t="s">
        <v>136</v>
      </c>
      <c r="AU416" s="141" t="s">
        <v>79</v>
      </c>
      <c r="AV416" s="12" t="s">
        <v>79</v>
      </c>
      <c r="AW416" s="12" t="s">
        <v>33</v>
      </c>
      <c r="AX416" s="12" t="s">
        <v>72</v>
      </c>
      <c r="AY416" s="141" t="s">
        <v>124</v>
      </c>
    </row>
    <row r="417" spans="2:65" s="14" customFormat="1">
      <c r="B417" s="153"/>
      <c r="D417" s="140" t="s">
        <v>136</v>
      </c>
      <c r="E417" s="154" t="s">
        <v>3</v>
      </c>
      <c r="F417" s="155" t="s">
        <v>158</v>
      </c>
      <c r="H417" s="156">
        <v>10.747999999999999</v>
      </c>
      <c r="I417" s="157"/>
      <c r="L417" s="153"/>
      <c r="M417" s="158"/>
      <c r="T417" s="159"/>
      <c r="AT417" s="154" t="s">
        <v>136</v>
      </c>
      <c r="AU417" s="154" t="s">
        <v>79</v>
      </c>
      <c r="AV417" s="14" t="s">
        <v>132</v>
      </c>
      <c r="AW417" s="14" t="s">
        <v>33</v>
      </c>
      <c r="AX417" s="14" t="s">
        <v>77</v>
      </c>
      <c r="AY417" s="154" t="s">
        <v>124</v>
      </c>
    </row>
    <row r="418" spans="2:65" s="1" customFormat="1" ht="24.15" customHeight="1">
      <c r="B418" s="121"/>
      <c r="C418" s="122" t="s">
        <v>532</v>
      </c>
      <c r="D418" s="122" t="s">
        <v>127</v>
      </c>
      <c r="E418" s="123" t="s">
        <v>533</v>
      </c>
      <c r="F418" s="124" t="s">
        <v>534</v>
      </c>
      <c r="G418" s="125" t="s">
        <v>130</v>
      </c>
      <c r="H418" s="126">
        <v>379.96199999999999</v>
      </c>
      <c r="I418" s="127"/>
      <c r="J418" s="128">
        <f>ROUND(I418*H418,2)</f>
        <v>0</v>
      </c>
      <c r="K418" s="124" t="s">
        <v>131</v>
      </c>
      <c r="L418" s="31"/>
      <c r="M418" s="129" t="s">
        <v>3</v>
      </c>
      <c r="N418" s="130" t="s">
        <v>43</v>
      </c>
      <c r="P418" s="131">
        <f>O418*H418</f>
        <v>0</v>
      </c>
      <c r="Q418" s="131">
        <v>9.3999999999999997E-4</v>
      </c>
      <c r="R418" s="131">
        <f>Q418*H418</f>
        <v>0.35716428</v>
      </c>
      <c r="S418" s="131">
        <v>0</v>
      </c>
      <c r="T418" s="132">
        <f>S418*H418</f>
        <v>0</v>
      </c>
      <c r="AR418" s="133" t="s">
        <v>235</v>
      </c>
      <c r="AT418" s="133" t="s">
        <v>127</v>
      </c>
      <c r="AU418" s="133" t="s">
        <v>79</v>
      </c>
      <c r="AY418" s="16" t="s">
        <v>124</v>
      </c>
      <c r="BE418" s="134">
        <f>IF(N418="základní",J418,0)</f>
        <v>0</v>
      </c>
      <c r="BF418" s="134">
        <f>IF(N418="snížená",J418,0)</f>
        <v>0</v>
      </c>
      <c r="BG418" s="134">
        <f>IF(N418="zákl. přenesená",J418,0)</f>
        <v>0</v>
      </c>
      <c r="BH418" s="134">
        <f>IF(N418="sníž. přenesená",J418,0)</f>
        <v>0</v>
      </c>
      <c r="BI418" s="134">
        <f>IF(N418="nulová",J418,0)</f>
        <v>0</v>
      </c>
      <c r="BJ418" s="16" t="s">
        <v>77</v>
      </c>
      <c r="BK418" s="134">
        <f>ROUND(I418*H418,2)</f>
        <v>0</v>
      </c>
      <c r="BL418" s="16" t="s">
        <v>235</v>
      </c>
      <c r="BM418" s="133" t="s">
        <v>535</v>
      </c>
    </row>
    <row r="419" spans="2:65" s="1" customFormat="1">
      <c r="B419" s="31"/>
      <c r="D419" s="135" t="s">
        <v>134</v>
      </c>
      <c r="F419" s="136" t="s">
        <v>536</v>
      </c>
      <c r="I419" s="137"/>
      <c r="L419" s="31"/>
      <c r="M419" s="138"/>
      <c r="T419" s="51"/>
      <c r="AT419" s="16" t="s">
        <v>134</v>
      </c>
      <c r="AU419" s="16" t="s">
        <v>79</v>
      </c>
    </row>
    <row r="420" spans="2:65" s="13" customFormat="1">
      <c r="B420" s="147"/>
      <c r="D420" s="140" t="s">
        <v>136</v>
      </c>
      <c r="E420" s="148" t="s">
        <v>3</v>
      </c>
      <c r="F420" s="149" t="s">
        <v>170</v>
      </c>
      <c r="H420" s="148" t="s">
        <v>3</v>
      </c>
      <c r="I420" s="150"/>
      <c r="L420" s="147"/>
      <c r="M420" s="151"/>
      <c r="T420" s="152"/>
      <c r="AT420" s="148" t="s">
        <v>136</v>
      </c>
      <c r="AU420" s="148" t="s">
        <v>79</v>
      </c>
      <c r="AV420" s="13" t="s">
        <v>77</v>
      </c>
      <c r="AW420" s="13" t="s">
        <v>33</v>
      </c>
      <c r="AX420" s="13" t="s">
        <v>72</v>
      </c>
      <c r="AY420" s="148" t="s">
        <v>124</v>
      </c>
    </row>
    <row r="421" spans="2:65" s="13" customFormat="1">
      <c r="B421" s="147"/>
      <c r="D421" s="140" t="s">
        <v>136</v>
      </c>
      <c r="E421" s="148" t="s">
        <v>3</v>
      </c>
      <c r="F421" s="149" t="s">
        <v>537</v>
      </c>
      <c r="H421" s="148" t="s">
        <v>3</v>
      </c>
      <c r="I421" s="150"/>
      <c r="L421" s="147"/>
      <c r="M421" s="151"/>
      <c r="T421" s="152"/>
      <c r="AT421" s="148" t="s">
        <v>136</v>
      </c>
      <c r="AU421" s="148" t="s">
        <v>79</v>
      </c>
      <c r="AV421" s="13" t="s">
        <v>77</v>
      </c>
      <c r="AW421" s="13" t="s">
        <v>33</v>
      </c>
      <c r="AX421" s="13" t="s">
        <v>72</v>
      </c>
      <c r="AY421" s="148" t="s">
        <v>124</v>
      </c>
    </row>
    <row r="422" spans="2:65" s="12" customFormat="1">
      <c r="B422" s="139"/>
      <c r="D422" s="140" t="s">
        <v>136</v>
      </c>
      <c r="E422" s="141" t="s">
        <v>3</v>
      </c>
      <c r="F422" s="142" t="s">
        <v>317</v>
      </c>
      <c r="H422" s="143">
        <v>17.347000000000001</v>
      </c>
      <c r="I422" s="144"/>
      <c r="L422" s="139"/>
      <c r="M422" s="145"/>
      <c r="T422" s="146"/>
      <c r="AT422" s="141" t="s">
        <v>136</v>
      </c>
      <c r="AU422" s="141" t="s">
        <v>79</v>
      </c>
      <c r="AV422" s="12" t="s">
        <v>79</v>
      </c>
      <c r="AW422" s="12" t="s">
        <v>33</v>
      </c>
      <c r="AX422" s="12" t="s">
        <v>72</v>
      </c>
      <c r="AY422" s="141" t="s">
        <v>124</v>
      </c>
    </row>
    <row r="423" spans="2:65" s="12" customFormat="1">
      <c r="B423" s="139"/>
      <c r="D423" s="140" t="s">
        <v>136</v>
      </c>
      <c r="E423" s="141" t="s">
        <v>3</v>
      </c>
      <c r="F423" s="142" t="s">
        <v>538</v>
      </c>
      <c r="H423" s="143">
        <v>60.468000000000004</v>
      </c>
      <c r="I423" s="144"/>
      <c r="L423" s="139"/>
      <c r="M423" s="145"/>
      <c r="T423" s="146"/>
      <c r="AT423" s="141" t="s">
        <v>136</v>
      </c>
      <c r="AU423" s="141" t="s">
        <v>79</v>
      </c>
      <c r="AV423" s="12" t="s">
        <v>79</v>
      </c>
      <c r="AW423" s="12" t="s">
        <v>33</v>
      </c>
      <c r="AX423" s="12" t="s">
        <v>72</v>
      </c>
      <c r="AY423" s="141" t="s">
        <v>124</v>
      </c>
    </row>
    <row r="424" spans="2:65" s="12" customFormat="1">
      <c r="B424" s="139"/>
      <c r="D424" s="140" t="s">
        <v>136</v>
      </c>
      <c r="E424" s="141" t="s">
        <v>3</v>
      </c>
      <c r="F424" s="142" t="s">
        <v>539</v>
      </c>
      <c r="H424" s="143">
        <v>9.7349999999999994</v>
      </c>
      <c r="I424" s="144"/>
      <c r="L424" s="139"/>
      <c r="M424" s="145"/>
      <c r="T424" s="146"/>
      <c r="AT424" s="141" t="s">
        <v>136</v>
      </c>
      <c r="AU424" s="141" t="s">
        <v>79</v>
      </c>
      <c r="AV424" s="12" t="s">
        <v>79</v>
      </c>
      <c r="AW424" s="12" t="s">
        <v>33</v>
      </c>
      <c r="AX424" s="12" t="s">
        <v>72</v>
      </c>
      <c r="AY424" s="141" t="s">
        <v>124</v>
      </c>
    </row>
    <row r="425" spans="2:65" s="12" customFormat="1">
      <c r="B425" s="139"/>
      <c r="D425" s="140" t="s">
        <v>136</v>
      </c>
      <c r="E425" s="141" t="s">
        <v>3</v>
      </c>
      <c r="F425" s="142" t="s">
        <v>540</v>
      </c>
      <c r="H425" s="143">
        <v>12.67</v>
      </c>
      <c r="I425" s="144"/>
      <c r="L425" s="139"/>
      <c r="M425" s="145"/>
      <c r="T425" s="146"/>
      <c r="AT425" s="141" t="s">
        <v>136</v>
      </c>
      <c r="AU425" s="141" t="s">
        <v>79</v>
      </c>
      <c r="AV425" s="12" t="s">
        <v>79</v>
      </c>
      <c r="AW425" s="12" t="s">
        <v>33</v>
      </c>
      <c r="AX425" s="12" t="s">
        <v>72</v>
      </c>
      <c r="AY425" s="141" t="s">
        <v>124</v>
      </c>
    </row>
    <row r="426" spans="2:65" s="12" customFormat="1">
      <c r="B426" s="139"/>
      <c r="D426" s="140" t="s">
        <v>136</v>
      </c>
      <c r="E426" s="141" t="s">
        <v>3</v>
      </c>
      <c r="F426" s="142" t="s">
        <v>541</v>
      </c>
      <c r="H426" s="143">
        <v>111.202</v>
      </c>
      <c r="I426" s="144"/>
      <c r="L426" s="139"/>
      <c r="M426" s="145"/>
      <c r="T426" s="146"/>
      <c r="AT426" s="141" t="s">
        <v>136</v>
      </c>
      <c r="AU426" s="141" t="s">
        <v>79</v>
      </c>
      <c r="AV426" s="12" t="s">
        <v>79</v>
      </c>
      <c r="AW426" s="12" t="s">
        <v>33</v>
      </c>
      <c r="AX426" s="12" t="s">
        <v>72</v>
      </c>
      <c r="AY426" s="141" t="s">
        <v>124</v>
      </c>
    </row>
    <row r="427" spans="2:65" s="12" customFormat="1">
      <c r="B427" s="139"/>
      <c r="D427" s="140" t="s">
        <v>136</v>
      </c>
      <c r="E427" s="141" t="s">
        <v>3</v>
      </c>
      <c r="F427" s="142" t="s">
        <v>322</v>
      </c>
      <c r="H427" s="143">
        <v>72.040000000000006</v>
      </c>
      <c r="I427" s="144"/>
      <c r="L427" s="139"/>
      <c r="M427" s="145"/>
      <c r="T427" s="146"/>
      <c r="AT427" s="141" t="s">
        <v>136</v>
      </c>
      <c r="AU427" s="141" t="s">
        <v>79</v>
      </c>
      <c r="AV427" s="12" t="s">
        <v>79</v>
      </c>
      <c r="AW427" s="12" t="s">
        <v>33</v>
      </c>
      <c r="AX427" s="12" t="s">
        <v>72</v>
      </c>
      <c r="AY427" s="141" t="s">
        <v>124</v>
      </c>
    </row>
    <row r="428" spans="2:65" s="12" customFormat="1">
      <c r="B428" s="139"/>
      <c r="D428" s="140" t="s">
        <v>136</v>
      </c>
      <c r="E428" s="141" t="s">
        <v>3</v>
      </c>
      <c r="F428" s="142" t="s">
        <v>542</v>
      </c>
      <c r="H428" s="143">
        <v>70.2</v>
      </c>
      <c r="I428" s="144"/>
      <c r="L428" s="139"/>
      <c r="M428" s="145"/>
      <c r="T428" s="146"/>
      <c r="AT428" s="141" t="s">
        <v>136</v>
      </c>
      <c r="AU428" s="141" t="s">
        <v>79</v>
      </c>
      <c r="AV428" s="12" t="s">
        <v>79</v>
      </c>
      <c r="AW428" s="12" t="s">
        <v>33</v>
      </c>
      <c r="AX428" s="12" t="s">
        <v>72</v>
      </c>
      <c r="AY428" s="141" t="s">
        <v>124</v>
      </c>
    </row>
    <row r="429" spans="2:65" s="13" customFormat="1">
      <c r="B429" s="147"/>
      <c r="D429" s="140" t="s">
        <v>136</v>
      </c>
      <c r="E429" s="148" t="s">
        <v>3</v>
      </c>
      <c r="F429" s="149" t="s">
        <v>507</v>
      </c>
      <c r="H429" s="148" t="s">
        <v>3</v>
      </c>
      <c r="I429" s="150"/>
      <c r="L429" s="147"/>
      <c r="M429" s="151"/>
      <c r="T429" s="152"/>
      <c r="AT429" s="148" t="s">
        <v>136</v>
      </c>
      <c r="AU429" s="148" t="s">
        <v>79</v>
      </c>
      <c r="AV429" s="13" t="s">
        <v>77</v>
      </c>
      <c r="AW429" s="13" t="s">
        <v>33</v>
      </c>
      <c r="AX429" s="13" t="s">
        <v>72</v>
      </c>
      <c r="AY429" s="148" t="s">
        <v>124</v>
      </c>
    </row>
    <row r="430" spans="2:65" s="12" customFormat="1">
      <c r="B430" s="139"/>
      <c r="D430" s="140" t="s">
        <v>136</v>
      </c>
      <c r="E430" s="141" t="s">
        <v>3</v>
      </c>
      <c r="F430" s="142" t="s">
        <v>543</v>
      </c>
      <c r="H430" s="143">
        <v>8.4499999999999993</v>
      </c>
      <c r="I430" s="144"/>
      <c r="L430" s="139"/>
      <c r="M430" s="145"/>
      <c r="T430" s="146"/>
      <c r="AT430" s="141" t="s">
        <v>136</v>
      </c>
      <c r="AU430" s="141" t="s">
        <v>79</v>
      </c>
      <c r="AV430" s="12" t="s">
        <v>79</v>
      </c>
      <c r="AW430" s="12" t="s">
        <v>33</v>
      </c>
      <c r="AX430" s="12" t="s">
        <v>72</v>
      </c>
      <c r="AY430" s="141" t="s">
        <v>124</v>
      </c>
    </row>
    <row r="431" spans="2:65" s="12" customFormat="1">
      <c r="B431" s="139"/>
      <c r="D431" s="140" t="s">
        <v>136</v>
      </c>
      <c r="E431" s="141" t="s">
        <v>3</v>
      </c>
      <c r="F431" s="142" t="s">
        <v>544</v>
      </c>
      <c r="H431" s="143">
        <v>8.5</v>
      </c>
      <c r="I431" s="144"/>
      <c r="L431" s="139"/>
      <c r="M431" s="145"/>
      <c r="T431" s="146"/>
      <c r="AT431" s="141" t="s">
        <v>136</v>
      </c>
      <c r="AU431" s="141" t="s">
        <v>79</v>
      </c>
      <c r="AV431" s="12" t="s">
        <v>79</v>
      </c>
      <c r="AW431" s="12" t="s">
        <v>33</v>
      </c>
      <c r="AX431" s="12" t="s">
        <v>72</v>
      </c>
      <c r="AY431" s="141" t="s">
        <v>124</v>
      </c>
    </row>
    <row r="432" spans="2:65" s="13" customFormat="1">
      <c r="B432" s="147"/>
      <c r="D432" s="140" t="s">
        <v>136</v>
      </c>
      <c r="E432" s="148" t="s">
        <v>3</v>
      </c>
      <c r="F432" s="149" t="s">
        <v>184</v>
      </c>
      <c r="H432" s="148" t="s">
        <v>3</v>
      </c>
      <c r="I432" s="150"/>
      <c r="L432" s="147"/>
      <c r="M432" s="151"/>
      <c r="T432" s="152"/>
      <c r="AT432" s="148" t="s">
        <v>136</v>
      </c>
      <c r="AU432" s="148" t="s">
        <v>79</v>
      </c>
      <c r="AV432" s="13" t="s">
        <v>77</v>
      </c>
      <c r="AW432" s="13" t="s">
        <v>33</v>
      </c>
      <c r="AX432" s="13" t="s">
        <v>72</v>
      </c>
      <c r="AY432" s="148" t="s">
        <v>124</v>
      </c>
    </row>
    <row r="433" spans="2:65" s="12" customFormat="1">
      <c r="B433" s="139"/>
      <c r="D433" s="140" t="s">
        <v>136</v>
      </c>
      <c r="E433" s="141" t="s">
        <v>3</v>
      </c>
      <c r="F433" s="142" t="s">
        <v>545</v>
      </c>
      <c r="H433" s="143">
        <v>9.35</v>
      </c>
      <c r="I433" s="144"/>
      <c r="L433" s="139"/>
      <c r="M433" s="145"/>
      <c r="T433" s="146"/>
      <c r="AT433" s="141" t="s">
        <v>136</v>
      </c>
      <c r="AU433" s="141" t="s">
        <v>79</v>
      </c>
      <c r="AV433" s="12" t="s">
        <v>79</v>
      </c>
      <c r="AW433" s="12" t="s">
        <v>33</v>
      </c>
      <c r="AX433" s="12" t="s">
        <v>72</v>
      </c>
      <c r="AY433" s="141" t="s">
        <v>124</v>
      </c>
    </row>
    <row r="434" spans="2:65" s="14" customFormat="1">
      <c r="B434" s="153"/>
      <c r="D434" s="140" t="s">
        <v>136</v>
      </c>
      <c r="E434" s="154" t="s">
        <v>3</v>
      </c>
      <c r="F434" s="155" t="s">
        <v>158</v>
      </c>
      <c r="H434" s="156">
        <v>379.96199999999999</v>
      </c>
      <c r="I434" s="157"/>
      <c r="L434" s="153"/>
      <c r="M434" s="158"/>
      <c r="T434" s="159"/>
      <c r="AT434" s="154" t="s">
        <v>136</v>
      </c>
      <c r="AU434" s="154" t="s">
        <v>79</v>
      </c>
      <c r="AV434" s="14" t="s">
        <v>132</v>
      </c>
      <c r="AW434" s="14" t="s">
        <v>33</v>
      </c>
      <c r="AX434" s="14" t="s">
        <v>77</v>
      </c>
      <c r="AY434" s="154" t="s">
        <v>124</v>
      </c>
    </row>
    <row r="435" spans="2:65" s="1" customFormat="1" ht="24.15" customHeight="1">
      <c r="B435" s="121"/>
      <c r="C435" s="161" t="s">
        <v>546</v>
      </c>
      <c r="D435" s="161" t="s">
        <v>296</v>
      </c>
      <c r="E435" s="162" t="s">
        <v>373</v>
      </c>
      <c r="F435" s="163" t="s">
        <v>374</v>
      </c>
      <c r="G435" s="164" t="s">
        <v>130</v>
      </c>
      <c r="H435" s="165">
        <v>474.95299999999997</v>
      </c>
      <c r="I435" s="166"/>
      <c r="J435" s="167">
        <f>ROUND(I435*H435,2)</f>
        <v>0</v>
      </c>
      <c r="K435" s="163" t="s">
        <v>3</v>
      </c>
      <c r="L435" s="168"/>
      <c r="M435" s="169" t="s">
        <v>3</v>
      </c>
      <c r="N435" s="170" t="s">
        <v>43</v>
      </c>
      <c r="P435" s="131">
        <f>O435*H435</f>
        <v>0</v>
      </c>
      <c r="Q435" s="131">
        <v>4.7000000000000002E-3</v>
      </c>
      <c r="R435" s="131">
        <f>Q435*H435</f>
        <v>2.2322791</v>
      </c>
      <c r="S435" s="131">
        <v>0</v>
      </c>
      <c r="T435" s="132">
        <f>S435*H435</f>
        <v>0</v>
      </c>
      <c r="AR435" s="133" t="s">
        <v>299</v>
      </c>
      <c r="AT435" s="133" t="s">
        <v>296</v>
      </c>
      <c r="AU435" s="133" t="s">
        <v>79</v>
      </c>
      <c r="AY435" s="16" t="s">
        <v>124</v>
      </c>
      <c r="BE435" s="134">
        <f>IF(N435="základní",J435,0)</f>
        <v>0</v>
      </c>
      <c r="BF435" s="134">
        <f>IF(N435="snížená",J435,0)</f>
        <v>0</v>
      </c>
      <c r="BG435" s="134">
        <f>IF(N435="zákl. přenesená",J435,0)</f>
        <v>0</v>
      </c>
      <c r="BH435" s="134">
        <f>IF(N435="sníž. přenesená",J435,0)</f>
        <v>0</v>
      </c>
      <c r="BI435" s="134">
        <f>IF(N435="nulová",J435,0)</f>
        <v>0</v>
      </c>
      <c r="BJ435" s="16" t="s">
        <v>77</v>
      </c>
      <c r="BK435" s="134">
        <f>ROUND(I435*H435,2)</f>
        <v>0</v>
      </c>
      <c r="BL435" s="16" t="s">
        <v>235</v>
      </c>
      <c r="BM435" s="133" t="s">
        <v>547</v>
      </c>
    </row>
    <row r="436" spans="2:65" s="12" customFormat="1">
      <c r="B436" s="139"/>
      <c r="D436" s="140" t="s">
        <v>136</v>
      </c>
      <c r="F436" s="142" t="s">
        <v>548</v>
      </c>
      <c r="H436" s="143">
        <v>474.95299999999997</v>
      </c>
      <c r="I436" s="144"/>
      <c r="L436" s="139"/>
      <c r="M436" s="145"/>
      <c r="T436" s="146"/>
      <c r="AT436" s="141" t="s">
        <v>136</v>
      </c>
      <c r="AU436" s="141" t="s">
        <v>79</v>
      </c>
      <c r="AV436" s="12" t="s">
        <v>79</v>
      </c>
      <c r="AW436" s="12" t="s">
        <v>4</v>
      </c>
      <c r="AX436" s="12" t="s">
        <v>77</v>
      </c>
      <c r="AY436" s="141" t="s">
        <v>124</v>
      </c>
    </row>
    <row r="437" spans="2:65" s="1" customFormat="1" ht="16.5" customHeight="1">
      <c r="B437" s="121"/>
      <c r="C437" s="122" t="s">
        <v>549</v>
      </c>
      <c r="D437" s="122" t="s">
        <v>127</v>
      </c>
      <c r="E437" s="123" t="s">
        <v>550</v>
      </c>
      <c r="F437" s="124" t="s">
        <v>551</v>
      </c>
      <c r="G437" s="125" t="s">
        <v>234</v>
      </c>
      <c r="H437" s="126">
        <v>33.869999999999997</v>
      </c>
      <c r="I437" s="127"/>
      <c r="J437" s="128">
        <f>ROUND(I437*H437,2)</f>
        <v>0</v>
      </c>
      <c r="K437" s="124" t="s">
        <v>3</v>
      </c>
      <c r="L437" s="31"/>
      <c r="M437" s="129" t="s">
        <v>3</v>
      </c>
      <c r="N437" s="130" t="s">
        <v>43</v>
      </c>
      <c r="P437" s="131">
        <f>O437*H437</f>
        <v>0</v>
      </c>
      <c r="Q437" s="131">
        <v>2.7999999999999998E-4</v>
      </c>
      <c r="R437" s="131">
        <f>Q437*H437</f>
        <v>9.4835999999999983E-3</v>
      </c>
      <c r="S437" s="131">
        <v>0</v>
      </c>
      <c r="T437" s="132">
        <f>S437*H437</f>
        <v>0</v>
      </c>
      <c r="AR437" s="133" t="s">
        <v>235</v>
      </c>
      <c r="AT437" s="133" t="s">
        <v>127</v>
      </c>
      <c r="AU437" s="133" t="s">
        <v>79</v>
      </c>
      <c r="AY437" s="16" t="s">
        <v>124</v>
      </c>
      <c r="BE437" s="134">
        <f>IF(N437="základní",J437,0)</f>
        <v>0</v>
      </c>
      <c r="BF437" s="134">
        <f>IF(N437="snížená",J437,0)</f>
        <v>0</v>
      </c>
      <c r="BG437" s="134">
        <f>IF(N437="zákl. přenesená",J437,0)</f>
        <v>0</v>
      </c>
      <c r="BH437" s="134">
        <f>IF(N437="sníž. přenesená",J437,0)</f>
        <v>0</v>
      </c>
      <c r="BI437" s="134">
        <f>IF(N437="nulová",J437,0)</f>
        <v>0</v>
      </c>
      <c r="BJ437" s="16" t="s">
        <v>77</v>
      </c>
      <c r="BK437" s="134">
        <f>ROUND(I437*H437,2)</f>
        <v>0</v>
      </c>
      <c r="BL437" s="16" t="s">
        <v>235</v>
      </c>
      <c r="BM437" s="133" t="s">
        <v>552</v>
      </c>
    </row>
    <row r="438" spans="2:65" s="13" customFormat="1">
      <c r="B438" s="147"/>
      <c r="D438" s="140" t="s">
        <v>136</v>
      </c>
      <c r="E438" s="148" t="s">
        <v>3</v>
      </c>
      <c r="F438" s="149" t="s">
        <v>553</v>
      </c>
      <c r="H438" s="148" t="s">
        <v>3</v>
      </c>
      <c r="I438" s="150"/>
      <c r="L438" s="147"/>
      <c r="M438" s="151"/>
      <c r="T438" s="152"/>
      <c r="AT438" s="148" t="s">
        <v>136</v>
      </c>
      <c r="AU438" s="148" t="s">
        <v>79</v>
      </c>
      <c r="AV438" s="13" t="s">
        <v>77</v>
      </c>
      <c r="AW438" s="13" t="s">
        <v>33</v>
      </c>
      <c r="AX438" s="13" t="s">
        <v>72</v>
      </c>
      <c r="AY438" s="148" t="s">
        <v>124</v>
      </c>
    </row>
    <row r="439" spans="2:65" s="12" customFormat="1">
      <c r="B439" s="139"/>
      <c r="D439" s="140" t="s">
        <v>136</v>
      </c>
      <c r="E439" s="141" t="s">
        <v>3</v>
      </c>
      <c r="F439" s="142" t="s">
        <v>554</v>
      </c>
      <c r="H439" s="143">
        <v>33.869999999999997</v>
      </c>
      <c r="I439" s="144"/>
      <c r="L439" s="139"/>
      <c r="M439" s="145"/>
      <c r="T439" s="146"/>
      <c r="AT439" s="141" t="s">
        <v>136</v>
      </c>
      <c r="AU439" s="141" t="s">
        <v>79</v>
      </c>
      <c r="AV439" s="12" t="s">
        <v>79</v>
      </c>
      <c r="AW439" s="12" t="s">
        <v>33</v>
      </c>
      <c r="AX439" s="12" t="s">
        <v>77</v>
      </c>
      <c r="AY439" s="141" t="s">
        <v>124</v>
      </c>
    </row>
    <row r="440" spans="2:65" s="1" customFormat="1" ht="16.5" customHeight="1">
      <c r="B440" s="121"/>
      <c r="C440" s="122" t="s">
        <v>555</v>
      </c>
      <c r="D440" s="122" t="s">
        <v>127</v>
      </c>
      <c r="E440" s="123" t="s">
        <v>556</v>
      </c>
      <c r="F440" s="124" t="s">
        <v>557</v>
      </c>
      <c r="G440" s="125" t="s">
        <v>234</v>
      </c>
      <c r="H440" s="126">
        <v>146.72999999999999</v>
      </c>
      <c r="I440" s="127"/>
      <c r="J440" s="128">
        <f>ROUND(I440*H440,2)</f>
        <v>0</v>
      </c>
      <c r="K440" s="124" t="s">
        <v>3</v>
      </c>
      <c r="L440" s="31"/>
      <c r="M440" s="129" t="s">
        <v>3</v>
      </c>
      <c r="N440" s="130" t="s">
        <v>43</v>
      </c>
      <c r="P440" s="131">
        <f>O440*H440</f>
        <v>0</v>
      </c>
      <c r="Q440" s="131">
        <v>2.7999999999999998E-4</v>
      </c>
      <c r="R440" s="131">
        <f>Q440*H440</f>
        <v>4.1084399999999993E-2</v>
      </c>
      <c r="S440" s="131">
        <v>0</v>
      </c>
      <c r="T440" s="132">
        <f>S440*H440</f>
        <v>0</v>
      </c>
      <c r="AR440" s="133" t="s">
        <v>235</v>
      </c>
      <c r="AT440" s="133" t="s">
        <v>127</v>
      </c>
      <c r="AU440" s="133" t="s">
        <v>79</v>
      </c>
      <c r="AY440" s="16" t="s">
        <v>124</v>
      </c>
      <c r="BE440" s="134">
        <f>IF(N440="základní",J440,0)</f>
        <v>0</v>
      </c>
      <c r="BF440" s="134">
        <f>IF(N440="snížená",J440,0)</f>
        <v>0</v>
      </c>
      <c r="BG440" s="134">
        <f>IF(N440="zákl. přenesená",J440,0)</f>
        <v>0</v>
      </c>
      <c r="BH440" s="134">
        <f>IF(N440="sníž. přenesená",J440,0)</f>
        <v>0</v>
      </c>
      <c r="BI440" s="134">
        <f>IF(N440="nulová",J440,0)</f>
        <v>0</v>
      </c>
      <c r="BJ440" s="16" t="s">
        <v>77</v>
      </c>
      <c r="BK440" s="134">
        <f>ROUND(I440*H440,2)</f>
        <v>0</v>
      </c>
      <c r="BL440" s="16" t="s">
        <v>235</v>
      </c>
      <c r="BM440" s="133" t="s">
        <v>558</v>
      </c>
    </row>
    <row r="441" spans="2:65" s="13" customFormat="1">
      <c r="B441" s="147"/>
      <c r="D441" s="140" t="s">
        <v>136</v>
      </c>
      <c r="E441" s="148" t="s">
        <v>3</v>
      </c>
      <c r="F441" s="149" t="s">
        <v>559</v>
      </c>
      <c r="H441" s="148" t="s">
        <v>3</v>
      </c>
      <c r="I441" s="150"/>
      <c r="L441" s="147"/>
      <c r="M441" s="151"/>
      <c r="T441" s="152"/>
      <c r="AT441" s="148" t="s">
        <v>136</v>
      </c>
      <c r="AU441" s="148" t="s">
        <v>79</v>
      </c>
      <c r="AV441" s="13" t="s">
        <v>77</v>
      </c>
      <c r="AW441" s="13" t="s">
        <v>33</v>
      </c>
      <c r="AX441" s="13" t="s">
        <v>72</v>
      </c>
      <c r="AY441" s="148" t="s">
        <v>124</v>
      </c>
    </row>
    <row r="442" spans="2:65" s="12" customFormat="1">
      <c r="B442" s="139"/>
      <c r="D442" s="140" t="s">
        <v>136</v>
      </c>
      <c r="E442" s="141" t="s">
        <v>3</v>
      </c>
      <c r="F442" s="142" t="s">
        <v>560</v>
      </c>
      <c r="H442" s="143">
        <v>100.78</v>
      </c>
      <c r="I442" s="144"/>
      <c r="L442" s="139"/>
      <c r="M442" s="145"/>
      <c r="T442" s="146"/>
      <c r="AT442" s="141" t="s">
        <v>136</v>
      </c>
      <c r="AU442" s="141" t="s">
        <v>79</v>
      </c>
      <c r="AV442" s="12" t="s">
        <v>79</v>
      </c>
      <c r="AW442" s="12" t="s">
        <v>33</v>
      </c>
      <c r="AX442" s="12" t="s">
        <v>72</v>
      </c>
      <c r="AY442" s="141" t="s">
        <v>124</v>
      </c>
    </row>
    <row r="443" spans="2:65" s="13" customFormat="1">
      <c r="B443" s="147"/>
      <c r="D443" s="140" t="s">
        <v>136</v>
      </c>
      <c r="E443" s="148" t="s">
        <v>3</v>
      </c>
      <c r="F443" s="149" t="s">
        <v>561</v>
      </c>
      <c r="H443" s="148" t="s">
        <v>3</v>
      </c>
      <c r="I443" s="150"/>
      <c r="L443" s="147"/>
      <c r="M443" s="151"/>
      <c r="T443" s="152"/>
      <c r="AT443" s="148" t="s">
        <v>136</v>
      </c>
      <c r="AU443" s="148" t="s">
        <v>79</v>
      </c>
      <c r="AV443" s="13" t="s">
        <v>77</v>
      </c>
      <c r="AW443" s="13" t="s">
        <v>33</v>
      </c>
      <c r="AX443" s="13" t="s">
        <v>72</v>
      </c>
      <c r="AY443" s="148" t="s">
        <v>124</v>
      </c>
    </row>
    <row r="444" spans="2:65" s="12" customFormat="1">
      <c r="B444" s="139"/>
      <c r="D444" s="140" t="s">
        <v>136</v>
      </c>
      <c r="E444" s="141" t="s">
        <v>3</v>
      </c>
      <c r="F444" s="142" t="s">
        <v>562</v>
      </c>
      <c r="H444" s="143">
        <v>20.61</v>
      </c>
      <c r="I444" s="144"/>
      <c r="L444" s="139"/>
      <c r="M444" s="145"/>
      <c r="T444" s="146"/>
      <c r="AT444" s="141" t="s">
        <v>136</v>
      </c>
      <c r="AU444" s="141" t="s">
        <v>79</v>
      </c>
      <c r="AV444" s="12" t="s">
        <v>79</v>
      </c>
      <c r="AW444" s="12" t="s">
        <v>33</v>
      </c>
      <c r="AX444" s="12" t="s">
        <v>72</v>
      </c>
      <c r="AY444" s="141" t="s">
        <v>124</v>
      </c>
    </row>
    <row r="445" spans="2:65" s="13" customFormat="1">
      <c r="B445" s="147"/>
      <c r="D445" s="140" t="s">
        <v>136</v>
      </c>
      <c r="E445" s="148" t="s">
        <v>3</v>
      </c>
      <c r="F445" s="149" t="s">
        <v>563</v>
      </c>
      <c r="H445" s="148" t="s">
        <v>3</v>
      </c>
      <c r="I445" s="150"/>
      <c r="L445" s="147"/>
      <c r="M445" s="151"/>
      <c r="T445" s="152"/>
      <c r="AT445" s="148" t="s">
        <v>136</v>
      </c>
      <c r="AU445" s="148" t="s">
        <v>79</v>
      </c>
      <c r="AV445" s="13" t="s">
        <v>77</v>
      </c>
      <c r="AW445" s="13" t="s">
        <v>33</v>
      </c>
      <c r="AX445" s="13" t="s">
        <v>72</v>
      </c>
      <c r="AY445" s="148" t="s">
        <v>124</v>
      </c>
    </row>
    <row r="446" spans="2:65" s="12" customFormat="1">
      <c r="B446" s="139"/>
      <c r="D446" s="140" t="s">
        <v>136</v>
      </c>
      <c r="E446" s="141" t="s">
        <v>3</v>
      </c>
      <c r="F446" s="142" t="s">
        <v>564</v>
      </c>
      <c r="H446" s="143">
        <v>25.34</v>
      </c>
      <c r="I446" s="144"/>
      <c r="L446" s="139"/>
      <c r="M446" s="145"/>
      <c r="T446" s="146"/>
      <c r="AT446" s="141" t="s">
        <v>136</v>
      </c>
      <c r="AU446" s="141" t="s">
        <v>79</v>
      </c>
      <c r="AV446" s="12" t="s">
        <v>79</v>
      </c>
      <c r="AW446" s="12" t="s">
        <v>33</v>
      </c>
      <c r="AX446" s="12" t="s">
        <v>72</v>
      </c>
      <c r="AY446" s="141" t="s">
        <v>124</v>
      </c>
    </row>
    <row r="447" spans="2:65" s="14" customFormat="1">
      <c r="B447" s="153"/>
      <c r="D447" s="140" t="s">
        <v>136</v>
      </c>
      <c r="E447" s="154" t="s">
        <v>3</v>
      </c>
      <c r="F447" s="155" t="s">
        <v>158</v>
      </c>
      <c r="H447" s="156">
        <v>146.72999999999999</v>
      </c>
      <c r="I447" s="157"/>
      <c r="L447" s="153"/>
      <c r="M447" s="158"/>
      <c r="T447" s="159"/>
      <c r="AT447" s="154" t="s">
        <v>136</v>
      </c>
      <c r="AU447" s="154" t="s">
        <v>79</v>
      </c>
      <c r="AV447" s="14" t="s">
        <v>132</v>
      </c>
      <c r="AW447" s="14" t="s">
        <v>33</v>
      </c>
      <c r="AX447" s="14" t="s">
        <v>77</v>
      </c>
      <c r="AY447" s="154" t="s">
        <v>124</v>
      </c>
    </row>
    <row r="448" spans="2:65" s="1" customFormat="1" ht="16.5" customHeight="1">
      <c r="B448" s="121"/>
      <c r="C448" s="122" t="s">
        <v>565</v>
      </c>
      <c r="D448" s="122" t="s">
        <v>127</v>
      </c>
      <c r="E448" s="123" t="s">
        <v>566</v>
      </c>
      <c r="F448" s="124" t="s">
        <v>567</v>
      </c>
      <c r="G448" s="125" t="s">
        <v>234</v>
      </c>
      <c r="H448" s="126">
        <v>285.33</v>
      </c>
      <c r="I448" s="127"/>
      <c r="J448" s="128">
        <f>ROUND(I448*H448,2)</f>
        <v>0</v>
      </c>
      <c r="K448" s="124" t="s">
        <v>3</v>
      </c>
      <c r="L448" s="31"/>
      <c r="M448" s="129" t="s">
        <v>3</v>
      </c>
      <c r="N448" s="130" t="s">
        <v>43</v>
      </c>
      <c r="P448" s="131">
        <f>O448*H448</f>
        <v>0</v>
      </c>
      <c r="Q448" s="131">
        <v>2.7999999999999998E-4</v>
      </c>
      <c r="R448" s="131">
        <f>Q448*H448</f>
        <v>7.9892399999999988E-2</v>
      </c>
      <c r="S448" s="131">
        <v>0</v>
      </c>
      <c r="T448" s="132">
        <f>S448*H448</f>
        <v>0</v>
      </c>
      <c r="AR448" s="133" t="s">
        <v>235</v>
      </c>
      <c r="AT448" s="133" t="s">
        <v>127</v>
      </c>
      <c r="AU448" s="133" t="s">
        <v>79</v>
      </c>
      <c r="AY448" s="16" t="s">
        <v>124</v>
      </c>
      <c r="BE448" s="134">
        <f>IF(N448="základní",J448,0)</f>
        <v>0</v>
      </c>
      <c r="BF448" s="134">
        <f>IF(N448="snížená",J448,0)</f>
        <v>0</v>
      </c>
      <c r="BG448" s="134">
        <f>IF(N448="zákl. přenesená",J448,0)</f>
        <v>0</v>
      </c>
      <c r="BH448" s="134">
        <f>IF(N448="sníž. přenesená",J448,0)</f>
        <v>0</v>
      </c>
      <c r="BI448" s="134">
        <f>IF(N448="nulová",J448,0)</f>
        <v>0</v>
      </c>
      <c r="BJ448" s="16" t="s">
        <v>77</v>
      </c>
      <c r="BK448" s="134">
        <f>ROUND(I448*H448,2)</f>
        <v>0</v>
      </c>
      <c r="BL448" s="16" t="s">
        <v>235</v>
      </c>
      <c r="BM448" s="133" t="s">
        <v>568</v>
      </c>
    </row>
    <row r="449" spans="2:65" s="13" customFormat="1">
      <c r="B449" s="147"/>
      <c r="D449" s="140" t="s">
        <v>136</v>
      </c>
      <c r="E449" s="148" t="s">
        <v>3</v>
      </c>
      <c r="F449" s="149" t="s">
        <v>569</v>
      </c>
      <c r="H449" s="148" t="s">
        <v>3</v>
      </c>
      <c r="I449" s="150"/>
      <c r="L449" s="147"/>
      <c r="M449" s="151"/>
      <c r="T449" s="152"/>
      <c r="AT449" s="148" t="s">
        <v>136</v>
      </c>
      <c r="AU449" s="148" t="s">
        <v>79</v>
      </c>
      <c r="AV449" s="13" t="s">
        <v>77</v>
      </c>
      <c r="AW449" s="13" t="s">
        <v>33</v>
      </c>
      <c r="AX449" s="13" t="s">
        <v>72</v>
      </c>
      <c r="AY449" s="148" t="s">
        <v>124</v>
      </c>
    </row>
    <row r="450" spans="2:65" s="12" customFormat="1">
      <c r="B450" s="139"/>
      <c r="D450" s="140" t="s">
        <v>136</v>
      </c>
      <c r="E450" s="141" t="s">
        <v>3</v>
      </c>
      <c r="F450" s="142" t="s">
        <v>570</v>
      </c>
      <c r="H450" s="143">
        <v>86.68</v>
      </c>
      <c r="I450" s="144"/>
      <c r="L450" s="139"/>
      <c r="M450" s="145"/>
      <c r="T450" s="146"/>
      <c r="AT450" s="141" t="s">
        <v>136</v>
      </c>
      <c r="AU450" s="141" t="s">
        <v>79</v>
      </c>
      <c r="AV450" s="12" t="s">
        <v>79</v>
      </c>
      <c r="AW450" s="12" t="s">
        <v>33</v>
      </c>
      <c r="AX450" s="12" t="s">
        <v>72</v>
      </c>
      <c r="AY450" s="141" t="s">
        <v>124</v>
      </c>
    </row>
    <row r="451" spans="2:65" s="13" customFormat="1">
      <c r="B451" s="147"/>
      <c r="D451" s="140" t="s">
        <v>136</v>
      </c>
      <c r="E451" s="148" t="s">
        <v>3</v>
      </c>
      <c r="F451" s="149" t="s">
        <v>571</v>
      </c>
      <c r="H451" s="148" t="s">
        <v>3</v>
      </c>
      <c r="I451" s="150"/>
      <c r="L451" s="147"/>
      <c r="M451" s="151"/>
      <c r="T451" s="152"/>
      <c r="AT451" s="148" t="s">
        <v>136</v>
      </c>
      <c r="AU451" s="148" t="s">
        <v>79</v>
      </c>
      <c r="AV451" s="13" t="s">
        <v>77</v>
      </c>
      <c r="AW451" s="13" t="s">
        <v>33</v>
      </c>
      <c r="AX451" s="13" t="s">
        <v>72</v>
      </c>
      <c r="AY451" s="148" t="s">
        <v>124</v>
      </c>
    </row>
    <row r="452" spans="2:65" s="12" customFormat="1">
      <c r="B452" s="139"/>
      <c r="D452" s="140" t="s">
        <v>136</v>
      </c>
      <c r="E452" s="141" t="s">
        <v>3</v>
      </c>
      <c r="F452" s="142" t="s">
        <v>570</v>
      </c>
      <c r="H452" s="143">
        <v>86.68</v>
      </c>
      <c r="I452" s="144"/>
      <c r="L452" s="139"/>
      <c r="M452" s="145"/>
      <c r="T452" s="146"/>
      <c r="AT452" s="141" t="s">
        <v>136</v>
      </c>
      <c r="AU452" s="141" t="s">
        <v>79</v>
      </c>
      <c r="AV452" s="12" t="s">
        <v>79</v>
      </c>
      <c r="AW452" s="12" t="s">
        <v>33</v>
      </c>
      <c r="AX452" s="12" t="s">
        <v>72</v>
      </c>
      <c r="AY452" s="141" t="s">
        <v>124</v>
      </c>
    </row>
    <row r="453" spans="2:65" s="13" customFormat="1">
      <c r="B453" s="147"/>
      <c r="D453" s="140" t="s">
        <v>136</v>
      </c>
      <c r="E453" s="148" t="s">
        <v>3</v>
      </c>
      <c r="F453" s="149" t="s">
        <v>572</v>
      </c>
      <c r="H453" s="148" t="s">
        <v>3</v>
      </c>
      <c r="I453" s="150"/>
      <c r="L453" s="147"/>
      <c r="M453" s="151"/>
      <c r="T453" s="152"/>
      <c r="AT453" s="148" t="s">
        <v>136</v>
      </c>
      <c r="AU453" s="148" t="s">
        <v>79</v>
      </c>
      <c r="AV453" s="13" t="s">
        <v>77</v>
      </c>
      <c r="AW453" s="13" t="s">
        <v>33</v>
      </c>
      <c r="AX453" s="13" t="s">
        <v>72</v>
      </c>
      <c r="AY453" s="148" t="s">
        <v>124</v>
      </c>
    </row>
    <row r="454" spans="2:65" s="12" customFormat="1">
      <c r="B454" s="139"/>
      <c r="D454" s="140" t="s">
        <v>136</v>
      </c>
      <c r="E454" s="141" t="s">
        <v>3</v>
      </c>
      <c r="F454" s="142" t="s">
        <v>573</v>
      </c>
      <c r="H454" s="143">
        <v>111.97</v>
      </c>
      <c r="I454" s="144"/>
      <c r="L454" s="139"/>
      <c r="M454" s="145"/>
      <c r="T454" s="146"/>
      <c r="AT454" s="141" t="s">
        <v>136</v>
      </c>
      <c r="AU454" s="141" t="s">
        <v>79</v>
      </c>
      <c r="AV454" s="12" t="s">
        <v>79</v>
      </c>
      <c r="AW454" s="12" t="s">
        <v>33</v>
      </c>
      <c r="AX454" s="12" t="s">
        <v>72</v>
      </c>
      <c r="AY454" s="141" t="s">
        <v>124</v>
      </c>
    </row>
    <row r="455" spans="2:65" s="14" customFormat="1">
      <c r="B455" s="153"/>
      <c r="D455" s="140" t="s">
        <v>136</v>
      </c>
      <c r="E455" s="154" t="s">
        <v>3</v>
      </c>
      <c r="F455" s="155" t="s">
        <v>158</v>
      </c>
      <c r="H455" s="156">
        <v>285.33</v>
      </c>
      <c r="I455" s="157"/>
      <c r="L455" s="153"/>
      <c r="M455" s="158"/>
      <c r="T455" s="159"/>
      <c r="AT455" s="154" t="s">
        <v>136</v>
      </c>
      <c r="AU455" s="154" t="s">
        <v>79</v>
      </c>
      <c r="AV455" s="14" t="s">
        <v>132</v>
      </c>
      <c r="AW455" s="14" t="s">
        <v>33</v>
      </c>
      <c r="AX455" s="14" t="s">
        <v>77</v>
      </c>
      <c r="AY455" s="154" t="s">
        <v>124</v>
      </c>
    </row>
    <row r="456" spans="2:65" s="1" customFormat="1" ht="16.5" customHeight="1">
      <c r="B456" s="121"/>
      <c r="C456" s="122" t="s">
        <v>574</v>
      </c>
      <c r="D456" s="122" t="s">
        <v>127</v>
      </c>
      <c r="E456" s="123" t="s">
        <v>575</v>
      </c>
      <c r="F456" s="124" t="s">
        <v>576</v>
      </c>
      <c r="G456" s="125" t="s">
        <v>234</v>
      </c>
      <c r="H456" s="126">
        <v>94.74</v>
      </c>
      <c r="I456" s="127"/>
      <c r="J456" s="128">
        <f>ROUND(I456*H456,2)</f>
        <v>0</v>
      </c>
      <c r="K456" s="124" t="s">
        <v>3</v>
      </c>
      <c r="L456" s="31"/>
      <c r="M456" s="129" t="s">
        <v>3</v>
      </c>
      <c r="N456" s="130" t="s">
        <v>43</v>
      </c>
      <c r="P456" s="131">
        <f>O456*H456</f>
        <v>0</v>
      </c>
      <c r="Q456" s="131">
        <v>2.7999999999999998E-4</v>
      </c>
      <c r="R456" s="131">
        <f>Q456*H456</f>
        <v>2.6527199999999997E-2</v>
      </c>
      <c r="S456" s="131">
        <v>0</v>
      </c>
      <c r="T456" s="132">
        <f>S456*H456</f>
        <v>0</v>
      </c>
      <c r="AR456" s="133" t="s">
        <v>235</v>
      </c>
      <c r="AT456" s="133" t="s">
        <v>127</v>
      </c>
      <c r="AU456" s="133" t="s">
        <v>79</v>
      </c>
      <c r="AY456" s="16" t="s">
        <v>124</v>
      </c>
      <c r="BE456" s="134">
        <f>IF(N456="základní",J456,0)</f>
        <v>0</v>
      </c>
      <c r="BF456" s="134">
        <f>IF(N456="snížená",J456,0)</f>
        <v>0</v>
      </c>
      <c r="BG456" s="134">
        <f>IF(N456="zákl. přenesená",J456,0)</f>
        <v>0</v>
      </c>
      <c r="BH456" s="134">
        <f>IF(N456="sníž. přenesená",J456,0)</f>
        <v>0</v>
      </c>
      <c r="BI456" s="134">
        <f>IF(N456="nulová",J456,0)</f>
        <v>0</v>
      </c>
      <c r="BJ456" s="16" t="s">
        <v>77</v>
      </c>
      <c r="BK456" s="134">
        <f>ROUND(I456*H456,2)</f>
        <v>0</v>
      </c>
      <c r="BL456" s="16" t="s">
        <v>235</v>
      </c>
      <c r="BM456" s="133" t="s">
        <v>577</v>
      </c>
    </row>
    <row r="457" spans="2:65" s="13" customFormat="1">
      <c r="B457" s="147"/>
      <c r="D457" s="140" t="s">
        <v>136</v>
      </c>
      <c r="E457" s="148" t="s">
        <v>3</v>
      </c>
      <c r="F457" s="149" t="s">
        <v>578</v>
      </c>
      <c r="H457" s="148" t="s">
        <v>3</v>
      </c>
      <c r="I457" s="150"/>
      <c r="L457" s="147"/>
      <c r="M457" s="151"/>
      <c r="T457" s="152"/>
      <c r="AT457" s="148" t="s">
        <v>136</v>
      </c>
      <c r="AU457" s="148" t="s">
        <v>79</v>
      </c>
      <c r="AV457" s="13" t="s">
        <v>77</v>
      </c>
      <c r="AW457" s="13" t="s">
        <v>33</v>
      </c>
      <c r="AX457" s="13" t="s">
        <v>72</v>
      </c>
      <c r="AY457" s="148" t="s">
        <v>124</v>
      </c>
    </row>
    <row r="458" spans="2:65" s="12" customFormat="1">
      <c r="B458" s="139"/>
      <c r="D458" s="140" t="s">
        <v>136</v>
      </c>
      <c r="E458" s="141" t="s">
        <v>3</v>
      </c>
      <c r="F458" s="142" t="s">
        <v>579</v>
      </c>
      <c r="H458" s="143">
        <v>94.74</v>
      </c>
      <c r="I458" s="144"/>
      <c r="L458" s="139"/>
      <c r="M458" s="145"/>
      <c r="T458" s="146"/>
      <c r="AT458" s="141" t="s">
        <v>136</v>
      </c>
      <c r="AU458" s="141" t="s">
        <v>79</v>
      </c>
      <c r="AV458" s="12" t="s">
        <v>79</v>
      </c>
      <c r="AW458" s="12" t="s">
        <v>33</v>
      </c>
      <c r="AX458" s="12" t="s">
        <v>77</v>
      </c>
      <c r="AY458" s="141" t="s">
        <v>124</v>
      </c>
    </row>
    <row r="459" spans="2:65" s="1" customFormat="1" ht="16.5" customHeight="1">
      <c r="B459" s="121"/>
      <c r="C459" s="122" t="s">
        <v>580</v>
      </c>
      <c r="D459" s="122" t="s">
        <v>127</v>
      </c>
      <c r="E459" s="123" t="s">
        <v>581</v>
      </c>
      <c r="F459" s="124" t="s">
        <v>582</v>
      </c>
      <c r="G459" s="125" t="s">
        <v>234</v>
      </c>
      <c r="H459" s="126">
        <v>10</v>
      </c>
      <c r="I459" s="127"/>
      <c r="J459" s="128">
        <f>ROUND(I459*H459,2)</f>
        <v>0</v>
      </c>
      <c r="K459" s="124" t="s">
        <v>3</v>
      </c>
      <c r="L459" s="31"/>
      <c r="M459" s="129" t="s">
        <v>3</v>
      </c>
      <c r="N459" s="130" t="s">
        <v>43</v>
      </c>
      <c r="P459" s="131">
        <f>O459*H459</f>
        <v>0</v>
      </c>
      <c r="Q459" s="131">
        <v>2.7999999999999998E-4</v>
      </c>
      <c r="R459" s="131">
        <f>Q459*H459</f>
        <v>2.7999999999999995E-3</v>
      </c>
      <c r="S459" s="131">
        <v>0</v>
      </c>
      <c r="T459" s="132">
        <f>S459*H459</f>
        <v>0</v>
      </c>
      <c r="AR459" s="133" t="s">
        <v>235</v>
      </c>
      <c r="AT459" s="133" t="s">
        <v>127</v>
      </c>
      <c r="AU459" s="133" t="s">
        <v>79</v>
      </c>
      <c r="AY459" s="16" t="s">
        <v>124</v>
      </c>
      <c r="BE459" s="134">
        <f>IF(N459="základní",J459,0)</f>
        <v>0</v>
      </c>
      <c r="BF459" s="134">
        <f>IF(N459="snížená",J459,0)</f>
        <v>0</v>
      </c>
      <c r="BG459" s="134">
        <f>IF(N459="zákl. přenesená",J459,0)</f>
        <v>0</v>
      </c>
      <c r="BH459" s="134">
        <f>IF(N459="sníž. přenesená",J459,0)</f>
        <v>0</v>
      </c>
      <c r="BI459" s="134">
        <f>IF(N459="nulová",J459,0)</f>
        <v>0</v>
      </c>
      <c r="BJ459" s="16" t="s">
        <v>77</v>
      </c>
      <c r="BK459" s="134">
        <f>ROUND(I459*H459,2)</f>
        <v>0</v>
      </c>
      <c r="BL459" s="16" t="s">
        <v>235</v>
      </c>
      <c r="BM459" s="133" t="s">
        <v>583</v>
      </c>
    </row>
    <row r="460" spans="2:65" s="13" customFormat="1">
      <c r="B460" s="147"/>
      <c r="D460" s="140" t="s">
        <v>136</v>
      </c>
      <c r="E460" s="148" t="s">
        <v>3</v>
      </c>
      <c r="F460" s="149" t="s">
        <v>584</v>
      </c>
      <c r="H460" s="148" t="s">
        <v>3</v>
      </c>
      <c r="I460" s="150"/>
      <c r="L460" s="147"/>
      <c r="M460" s="151"/>
      <c r="T460" s="152"/>
      <c r="AT460" s="148" t="s">
        <v>136</v>
      </c>
      <c r="AU460" s="148" t="s">
        <v>79</v>
      </c>
      <c r="AV460" s="13" t="s">
        <v>77</v>
      </c>
      <c r="AW460" s="13" t="s">
        <v>33</v>
      </c>
      <c r="AX460" s="13" t="s">
        <v>72</v>
      </c>
      <c r="AY460" s="148" t="s">
        <v>124</v>
      </c>
    </row>
    <row r="461" spans="2:65" s="12" customFormat="1">
      <c r="B461" s="139"/>
      <c r="D461" s="140" t="s">
        <v>136</v>
      </c>
      <c r="E461" s="141" t="s">
        <v>3</v>
      </c>
      <c r="F461" s="142" t="s">
        <v>585</v>
      </c>
      <c r="H461" s="143">
        <v>10</v>
      </c>
      <c r="I461" s="144"/>
      <c r="L461" s="139"/>
      <c r="M461" s="145"/>
      <c r="T461" s="146"/>
      <c r="AT461" s="141" t="s">
        <v>136</v>
      </c>
      <c r="AU461" s="141" t="s">
        <v>79</v>
      </c>
      <c r="AV461" s="12" t="s">
        <v>79</v>
      </c>
      <c r="AW461" s="12" t="s">
        <v>33</v>
      </c>
      <c r="AX461" s="12" t="s">
        <v>77</v>
      </c>
      <c r="AY461" s="141" t="s">
        <v>124</v>
      </c>
    </row>
    <row r="462" spans="2:65" s="1" customFormat="1" ht="16.5" customHeight="1">
      <c r="B462" s="121"/>
      <c r="C462" s="122" t="s">
        <v>586</v>
      </c>
      <c r="D462" s="122" t="s">
        <v>127</v>
      </c>
      <c r="E462" s="123" t="s">
        <v>587</v>
      </c>
      <c r="F462" s="124" t="s">
        <v>582</v>
      </c>
      <c r="G462" s="125" t="s">
        <v>234</v>
      </c>
      <c r="H462" s="126">
        <v>10</v>
      </c>
      <c r="I462" s="127"/>
      <c r="J462" s="128">
        <f>ROUND(I462*H462,2)</f>
        <v>0</v>
      </c>
      <c r="K462" s="124" t="s">
        <v>3</v>
      </c>
      <c r="L462" s="31"/>
      <c r="M462" s="129" t="s">
        <v>3</v>
      </c>
      <c r="N462" s="130" t="s">
        <v>43</v>
      </c>
      <c r="P462" s="131">
        <f>O462*H462</f>
        <v>0</v>
      </c>
      <c r="Q462" s="131">
        <v>2.7999999999999998E-4</v>
      </c>
      <c r="R462" s="131">
        <f>Q462*H462</f>
        <v>2.7999999999999995E-3</v>
      </c>
      <c r="S462" s="131">
        <v>0</v>
      </c>
      <c r="T462" s="132">
        <f>S462*H462</f>
        <v>0</v>
      </c>
      <c r="AR462" s="133" t="s">
        <v>235</v>
      </c>
      <c r="AT462" s="133" t="s">
        <v>127</v>
      </c>
      <c r="AU462" s="133" t="s">
        <v>79</v>
      </c>
      <c r="AY462" s="16" t="s">
        <v>124</v>
      </c>
      <c r="BE462" s="134">
        <f>IF(N462="základní",J462,0)</f>
        <v>0</v>
      </c>
      <c r="BF462" s="134">
        <f>IF(N462="snížená",J462,0)</f>
        <v>0</v>
      </c>
      <c r="BG462" s="134">
        <f>IF(N462="zákl. přenesená",J462,0)</f>
        <v>0</v>
      </c>
      <c r="BH462" s="134">
        <f>IF(N462="sníž. přenesená",J462,0)</f>
        <v>0</v>
      </c>
      <c r="BI462" s="134">
        <f>IF(N462="nulová",J462,0)</f>
        <v>0</v>
      </c>
      <c r="BJ462" s="16" t="s">
        <v>77</v>
      </c>
      <c r="BK462" s="134">
        <f>ROUND(I462*H462,2)</f>
        <v>0</v>
      </c>
      <c r="BL462" s="16" t="s">
        <v>235</v>
      </c>
      <c r="BM462" s="133" t="s">
        <v>588</v>
      </c>
    </row>
    <row r="463" spans="2:65" s="13" customFormat="1">
      <c r="B463" s="147"/>
      <c r="D463" s="140" t="s">
        <v>136</v>
      </c>
      <c r="E463" s="148" t="s">
        <v>3</v>
      </c>
      <c r="F463" s="149" t="s">
        <v>589</v>
      </c>
      <c r="H463" s="148" t="s">
        <v>3</v>
      </c>
      <c r="I463" s="150"/>
      <c r="L463" s="147"/>
      <c r="M463" s="151"/>
      <c r="T463" s="152"/>
      <c r="AT463" s="148" t="s">
        <v>136</v>
      </c>
      <c r="AU463" s="148" t="s">
        <v>79</v>
      </c>
      <c r="AV463" s="13" t="s">
        <v>77</v>
      </c>
      <c r="AW463" s="13" t="s">
        <v>33</v>
      </c>
      <c r="AX463" s="13" t="s">
        <v>72</v>
      </c>
      <c r="AY463" s="148" t="s">
        <v>124</v>
      </c>
    </row>
    <row r="464" spans="2:65" s="12" customFormat="1">
      <c r="B464" s="139"/>
      <c r="D464" s="140" t="s">
        <v>136</v>
      </c>
      <c r="E464" s="141" t="s">
        <v>3</v>
      </c>
      <c r="F464" s="142" t="s">
        <v>585</v>
      </c>
      <c r="H464" s="143">
        <v>10</v>
      </c>
      <c r="I464" s="144"/>
      <c r="L464" s="139"/>
      <c r="M464" s="145"/>
      <c r="T464" s="146"/>
      <c r="AT464" s="141" t="s">
        <v>136</v>
      </c>
      <c r="AU464" s="141" t="s">
        <v>79</v>
      </c>
      <c r="AV464" s="12" t="s">
        <v>79</v>
      </c>
      <c r="AW464" s="12" t="s">
        <v>33</v>
      </c>
      <c r="AX464" s="12" t="s">
        <v>77</v>
      </c>
      <c r="AY464" s="141" t="s">
        <v>124</v>
      </c>
    </row>
    <row r="465" spans="2:65" s="1" customFormat="1" ht="24.15" customHeight="1">
      <c r="B465" s="121"/>
      <c r="C465" s="122" t="s">
        <v>590</v>
      </c>
      <c r="D465" s="122" t="s">
        <v>127</v>
      </c>
      <c r="E465" s="123" t="s">
        <v>591</v>
      </c>
      <c r="F465" s="124" t="s">
        <v>592</v>
      </c>
      <c r="G465" s="125" t="s">
        <v>234</v>
      </c>
      <c r="H465" s="126">
        <v>33.770000000000003</v>
      </c>
      <c r="I465" s="127"/>
      <c r="J465" s="128">
        <f>ROUND(I465*H465,2)</f>
        <v>0</v>
      </c>
      <c r="K465" s="124" t="s">
        <v>3</v>
      </c>
      <c r="L465" s="31"/>
      <c r="M465" s="129" t="s">
        <v>3</v>
      </c>
      <c r="N465" s="130" t="s">
        <v>43</v>
      </c>
      <c r="P465" s="131">
        <f>O465*H465</f>
        <v>0</v>
      </c>
      <c r="Q465" s="131">
        <v>2.7999999999999998E-4</v>
      </c>
      <c r="R465" s="131">
        <f>Q465*H465</f>
        <v>9.4555999999999998E-3</v>
      </c>
      <c r="S465" s="131">
        <v>0</v>
      </c>
      <c r="T465" s="132">
        <f>S465*H465</f>
        <v>0</v>
      </c>
      <c r="AR465" s="133" t="s">
        <v>235</v>
      </c>
      <c r="AT465" s="133" t="s">
        <v>127</v>
      </c>
      <c r="AU465" s="133" t="s">
        <v>79</v>
      </c>
      <c r="AY465" s="16" t="s">
        <v>124</v>
      </c>
      <c r="BE465" s="134">
        <f>IF(N465="základní",J465,0)</f>
        <v>0</v>
      </c>
      <c r="BF465" s="134">
        <f>IF(N465="snížená",J465,0)</f>
        <v>0</v>
      </c>
      <c r="BG465" s="134">
        <f>IF(N465="zákl. přenesená",J465,0)</f>
        <v>0</v>
      </c>
      <c r="BH465" s="134">
        <f>IF(N465="sníž. přenesená",J465,0)</f>
        <v>0</v>
      </c>
      <c r="BI465" s="134">
        <f>IF(N465="nulová",J465,0)</f>
        <v>0</v>
      </c>
      <c r="BJ465" s="16" t="s">
        <v>77</v>
      </c>
      <c r="BK465" s="134">
        <f>ROUND(I465*H465,2)</f>
        <v>0</v>
      </c>
      <c r="BL465" s="16" t="s">
        <v>235</v>
      </c>
      <c r="BM465" s="133" t="s">
        <v>593</v>
      </c>
    </row>
    <row r="466" spans="2:65" s="13" customFormat="1">
      <c r="B466" s="147"/>
      <c r="D466" s="140" t="s">
        <v>136</v>
      </c>
      <c r="E466" s="148" t="s">
        <v>3</v>
      </c>
      <c r="F466" s="149" t="s">
        <v>325</v>
      </c>
      <c r="H466" s="148" t="s">
        <v>3</v>
      </c>
      <c r="I466" s="150"/>
      <c r="L466" s="147"/>
      <c r="M466" s="151"/>
      <c r="T466" s="152"/>
      <c r="AT466" s="148" t="s">
        <v>136</v>
      </c>
      <c r="AU466" s="148" t="s">
        <v>79</v>
      </c>
      <c r="AV466" s="13" t="s">
        <v>77</v>
      </c>
      <c r="AW466" s="13" t="s">
        <v>33</v>
      </c>
      <c r="AX466" s="13" t="s">
        <v>72</v>
      </c>
      <c r="AY466" s="148" t="s">
        <v>124</v>
      </c>
    </row>
    <row r="467" spans="2:65" s="12" customFormat="1">
      <c r="B467" s="139"/>
      <c r="D467" s="140" t="s">
        <v>136</v>
      </c>
      <c r="E467" s="141" t="s">
        <v>3</v>
      </c>
      <c r="F467" s="142" t="s">
        <v>594</v>
      </c>
      <c r="H467" s="143">
        <v>33.770000000000003</v>
      </c>
      <c r="I467" s="144"/>
      <c r="L467" s="139"/>
      <c r="M467" s="145"/>
      <c r="T467" s="146"/>
      <c r="AT467" s="141" t="s">
        <v>136</v>
      </c>
      <c r="AU467" s="141" t="s">
        <v>79</v>
      </c>
      <c r="AV467" s="12" t="s">
        <v>79</v>
      </c>
      <c r="AW467" s="12" t="s">
        <v>33</v>
      </c>
      <c r="AX467" s="12" t="s">
        <v>77</v>
      </c>
      <c r="AY467" s="141" t="s">
        <v>124</v>
      </c>
    </row>
    <row r="468" spans="2:65" s="1" customFormat="1" ht="24.15" customHeight="1">
      <c r="B468" s="121"/>
      <c r="C468" s="122" t="s">
        <v>595</v>
      </c>
      <c r="D468" s="122" t="s">
        <v>127</v>
      </c>
      <c r="E468" s="123" t="s">
        <v>596</v>
      </c>
      <c r="F468" s="124" t="s">
        <v>597</v>
      </c>
      <c r="G468" s="125" t="s">
        <v>234</v>
      </c>
      <c r="H468" s="126">
        <v>27.1</v>
      </c>
      <c r="I468" s="127"/>
      <c r="J468" s="128">
        <f>ROUND(I468*H468,2)</f>
        <v>0</v>
      </c>
      <c r="K468" s="124" t="s">
        <v>3</v>
      </c>
      <c r="L468" s="31"/>
      <c r="M468" s="129" t="s">
        <v>3</v>
      </c>
      <c r="N468" s="130" t="s">
        <v>43</v>
      </c>
      <c r="P468" s="131">
        <f>O468*H468</f>
        <v>0</v>
      </c>
      <c r="Q468" s="131">
        <v>2.7999999999999998E-4</v>
      </c>
      <c r="R468" s="131">
        <f>Q468*H468</f>
        <v>7.5880000000000001E-3</v>
      </c>
      <c r="S468" s="131">
        <v>0</v>
      </c>
      <c r="T468" s="132">
        <f>S468*H468</f>
        <v>0</v>
      </c>
      <c r="AR468" s="133" t="s">
        <v>235</v>
      </c>
      <c r="AT468" s="133" t="s">
        <v>127</v>
      </c>
      <c r="AU468" s="133" t="s">
        <v>79</v>
      </c>
      <c r="AY468" s="16" t="s">
        <v>124</v>
      </c>
      <c r="BE468" s="134">
        <f>IF(N468="základní",J468,0)</f>
        <v>0</v>
      </c>
      <c r="BF468" s="134">
        <f>IF(N468="snížená",J468,0)</f>
        <v>0</v>
      </c>
      <c r="BG468" s="134">
        <f>IF(N468="zákl. přenesená",J468,0)</f>
        <v>0</v>
      </c>
      <c r="BH468" s="134">
        <f>IF(N468="sníž. přenesená",J468,0)</f>
        <v>0</v>
      </c>
      <c r="BI468" s="134">
        <f>IF(N468="nulová",J468,0)</f>
        <v>0</v>
      </c>
      <c r="BJ468" s="16" t="s">
        <v>77</v>
      </c>
      <c r="BK468" s="134">
        <f>ROUND(I468*H468,2)</f>
        <v>0</v>
      </c>
      <c r="BL468" s="16" t="s">
        <v>235</v>
      </c>
      <c r="BM468" s="133" t="s">
        <v>598</v>
      </c>
    </row>
    <row r="469" spans="2:65" s="13" customFormat="1">
      <c r="B469" s="147"/>
      <c r="D469" s="140" t="s">
        <v>136</v>
      </c>
      <c r="E469" s="148" t="s">
        <v>3</v>
      </c>
      <c r="F469" s="149" t="s">
        <v>325</v>
      </c>
      <c r="H469" s="148" t="s">
        <v>3</v>
      </c>
      <c r="I469" s="150"/>
      <c r="L469" s="147"/>
      <c r="M469" s="151"/>
      <c r="T469" s="152"/>
      <c r="AT469" s="148" t="s">
        <v>136</v>
      </c>
      <c r="AU469" s="148" t="s">
        <v>79</v>
      </c>
      <c r="AV469" s="13" t="s">
        <v>77</v>
      </c>
      <c r="AW469" s="13" t="s">
        <v>33</v>
      </c>
      <c r="AX469" s="13" t="s">
        <v>72</v>
      </c>
      <c r="AY469" s="148" t="s">
        <v>124</v>
      </c>
    </row>
    <row r="470" spans="2:65" s="12" customFormat="1">
      <c r="B470" s="139"/>
      <c r="D470" s="140" t="s">
        <v>136</v>
      </c>
      <c r="E470" s="141" t="s">
        <v>3</v>
      </c>
      <c r="F470" s="142" t="s">
        <v>599</v>
      </c>
      <c r="H470" s="143">
        <v>27.1</v>
      </c>
      <c r="I470" s="144"/>
      <c r="L470" s="139"/>
      <c r="M470" s="145"/>
      <c r="T470" s="146"/>
      <c r="AT470" s="141" t="s">
        <v>136</v>
      </c>
      <c r="AU470" s="141" t="s">
        <v>79</v>
      </c>
      <c r="AV470" s="12" t="s">
        <v>79</v>
      </c>
      <c r="AW470" s="12" t="s">
        <v>33</v>
      </c>
      <c r="AX470" s="12" t="s">
        <v>77</v>
      </c>
      <c r="AY470" s="141" t="s">
        <v>124</v>
      </c>
    </row>
    <row r="471" spans="2:65" s="1" customFormat="1" ht="24.15" customHeight="1">
      <c r="B471" s="121"/>
      <c r="C471" s="122" t="s">
        <v>600</v>
      </c>
      <c r="D471" s="122" t="s">
        <v>127</v>
      </c>
      <c r="E471" s="123" t="s">
        <v>601</v>
      </c>
      <c r="F471" s="124" t="s">
        <v>602</v>
      </c>
      <c r="G471" s="125" t="s">
        <v>234</v>
      </c>
      <c r="H471" s="126">
        <v>53.34</v>
      </c>
      <c r="I471" s="127"/>
      <c r="J471" s="128">
        <f>ROUND(I471*H471,2)</f>
        <v>0</v>
      </c>
      <c r="K471" s="124" t="s">
        <v>3</v>
      </c>
      <c r="L471" s="31"/>
      <c r="M471" s="129" t="s">
        <v>3</v>
      </c>
      <c r="N471" s="130" t="s">
        <v>43</v>
      </c>
      <c r="P471" s="131">
        <f>O471*H471</f>
        <v>0</v>
      </c>
      <c r="Q471" s="131">
        <v>2.7999999999999998E-4</v>
      </c>
      <c r="R471" s="131">
        <f>Q471*H471</f>
        <v>1.4935199999999999E-2</v>
      </c>
      <c r="S471" s="131">
        <v>0</v>
      </c>
      <c r="T471" s="132">
        <f>S471*H471</f>
        <v>0</v>
      </c>
      <c r="AR471" s="133" t="s">
        <v>235</v>
      </c>
      <c r="AT471" s="133" t="s">
        <v>127</v>
      </c>
      <c r="AU471" s="133" t="s">
        <v>79</v>
      </c>
      <c r="AY471" s="16" t="s">
        <v>124</v>
      </c>
      <c r="BE471" s="134">
        <f>IF(N471="základní",J471,0)</f>
        <v>0</v>
      </c>
      <c r="BF471" s="134">
        <f>IF(N471="snížená",J471,0)</f>
        <v>0</v>
      </c>
      <c r="BG471" s="134">
        <f>IF(N471="zákl. přenesená",J471,0)</f>
        <v>0</v>
      </c>
      <c r="BH471" s="134">
        <f>IF(N471="sníž. přenesená",J471,0)</f>
        <v>0</v>
      </c>
      <c r="BI471" s="134">
        <f>IF(N471="nulová",J471,0)</f>
        <v>0</v>
      </c>
      <c r="BJ471" s="16" t="s">
        <v>77</v>
      </c>
      <c r="BK471" s="134">
        <f>ROUND(I471*H471,2)</f>
        <v>0</v>
      </c>
      <c r="BL471" s="16" t="s">
        <v>235</v>
      </c>
      <c r="BM471" s="133" t="s">
        <v>603</v>
      </c>
    </row>
    <row r="472" spans="2:65" s="13" customFormat="1">
      <c r="B472" s="147"/>
      <c r="D472" s="140" t="s">
        <v>136</v>
      </c>
      <c r="E472" s="148" t="s">
        <v>3</v>
      </c>
      <c r="F472" s="149" t="s">
        <v>604</v>
      </c>
      <c r="H472" s="148" t="s">
        <v>3</v>
      </c>
      <c r="I472" s="150"/>
      <c r="L472" s="147"/>
      <c r="M472" s="151"/>
      <c r="T472" s="152"/>
      <c r="AT472" s="148" t="s">
        <v>136</v>
      </c>
      <c r="AU472" s="148" t="s">
        <v>79</v>
      </c>
      <c r="AV472" s="13" t="s">
        <v>77</v>
      </c>
      <c r="AW472" s="13" t="s">
        <v>33</v>
      </c>
      <c r="AX472" s="13" t="s">
        <v>72</v>
      </c>
      <c r="AY472" s="148" t="s">
        <v>124</v>
      </c>
    </row>
    <row r="473" spans="2:65" s="12" customFormat="1">
      <c r="B473" s="139"/>
      <c r="D473" s="140" t="s">
        <v>136</v>
      </c>
      <c r="E473" s="141" t="s">
        <v>3</v>
      </c>
      <c r="F473" s="142" t="s">
        <v>564</v>
      </c>
      <c r="H473" s="143">
        <v>25.34</v>
      </c>
      <c r="I473" s="144"/>
      <c r="L473" s="139"/>
      <c r="M473" s="145"/>
      <c r="T473" s="146"/>
      <c r="AT473" s="141" t="s">
        <v>136</v>
      </c>
      <c r="AU473" s="141" t="s">
        <v>79</v>
      </c>
      <c r="AV473" s="12" t="s">
        <v>79</v>
      </c>
      <c r="AW473" s="12" t="s">
        <v>33</v>
      </c>
      <c r="AX473" s="12" t="s">
        <v>72</v>
      </c>
      <c r="AY473" s="141" t="s">
        <v>124</v>
      </c>
    </row>
    <row r="474" spans="2:65" s="12" customFormat="1">
      <c r="B474" s="139"/>
      <c r="D474" s="140" t="s">
        <v>136</v>
      </c>
      <c r="E474" s="141" t="s">
        <v>3</v>
      </c>
      <c r="F474" s="142" t="s">
        <v>605</v>
      </c>
      <c r="H474" s="143">
        <v>28</v>
      </c>
      <c r="I474" s="144"/>
      <c r="L474" s="139"/>
      <c r="M474" s="145"/>
      <c r="T474" s="146"/>
      <c r="AT474" s="141" t="s">
        <v>136</v>
      </c>
      <c r="AU474" s="141" t="s">
        <v>79</v>
      </c>
      <c r="AV474" s="12" t="s">
        <v>79</v>
      </c>
      <c r="AW474" s="12" t="s">
        <v>33</v>
      </c>
      <c r="AX474" s="12" t="s">
        <v>72</v>
      </c>
      <c r="AY474" s="141" t="s">
        <v>124</v>
      </c>
    </row>
    <row r="475" spans="2:65" s="14" customFormat="1">
      <c r="B475" s="153"/>
      <c r="D475" s="140" t="s">
        <v>136</v>
      </c>
      <c r="E475" s="154" t="s">
        <v>3</v>
      </c>
      <c r="F475" s="155" t="s">
        <v>158</v>
      </c>
      <c r="H475" s="156">
        <v>53.34</v>
      </c>
      <c r="I475" s="157"/>
      <c r="L475" s="153"/>
      <c r="M475" s="158"/>
      <c r="T475" s="159"/>
      <c r="AT475" s="154" t="s">
        <v>136</v>
      </c>
      <c r="AU475" s="154" t="s">
        <v>79</v>
      </c>
      <c r="AV475" s="14" t="s">
        <v>132</v>
      </c>
      <c r="AW475" s="14" t="s">
        <v>33</v>
      </c>
      <c r="AX475" s="14" t="s">
        <v>77</v>
      </c>
      <c r="AY475" s="154" t="s">
        <v>124</v>
      </c>
    </row>
    <row r="476" spans="2:65" s="1" customFormat="1" ht="24.15" customHeight="1">
      <c r="B476" s="121"/>
      <c r="C476" s="122" t="s">
        <v>606</v>
      </c>
      <c r="D476" s="122" t="s">
        <v>127</v>
      </c>
      <c r="E476" s="123" t="s">
        <v>607</v>
      </c>
      <c r="F476" s="124" t="s">
        <v>608</v>
      </c>
      <c r="G476" s="125" t="s">
        <v>234</v>
      </c>
      <c r="H476" s="126">
        <v>23.16</v>
      </c>
      <c r="I476" s="127"/>
      <c r="J476" s="128">
        <f>ROUND(I476*H476,2)</f>
        <v>0</v>
      </c>
      <c r="K476" s="124" t="s">
        <v>3</v>
      </c>
      <c r="L476" s="31"/>
      <c r="M476" s="129" t="s">
        <v>3</v>
      </c>
      <c r="N476" s="130" t="s">
        <v>43</v>
      </c>
      <c r="P476" s="131">
        <f>O476*H476</f>
        <v>0</v>
      </c>
      <c r="Q476" s="131">
        <v>2.7999999999999998E-4</v>
      </c>
      <c r="R476" s="131">
        <f>Q476*H476</f>
        <v>6.4847999999999998E-3</v>
      </c>
      <c r="S476" s="131">
        <v>0</v>
      </c>
      <c r="T476" s="132">
        <f>S476*H476</f>
        <v>0</v>
      </c>
      <c r="AR476" s="133" t="s">
        <v>235</v>
      </c>
      <c r="AT476" s="133" t="s">
        <v>127</v>
      </c>
      <c r="AU476" s="133" t="s">
        <v>79</v>
      </c>
      <c r="AY476" s="16" t="s">
        <v>124</v>
      </c>
      <c r="BE476" s="134">
        <f>IF(N476="základní",J476,0)</f>
        <v>0</v>
      </c>
      <c r="BF476" s="134">
        <f>IF(N476="snížená",J476,0)</f>
        <v>0</v>
      </c>
      <c r="BG476" s="134">
        <f>IF(N476="zákl. přenesená",J476,0)</f>
        <v>0</v>
      </c>
      <c r="BH476" s="134">
        <f>IF(N476="sníž. přenesená",J476,0)</f>
        <v>0</v>
      </c>
      <c r="BI476" s="134">
        <f>IF(N476="nulová",J476,0)</f>
        <v>0</v>
      </c>
      <c r="BJ476" s="16" t="s">
        <v>77</v>
      </c>
      <c r="BK476" s="134">
        <f>ROUND(I476*H476,2)</f>
        <v>0</v>
      </c>
      <c r="BL476" s="16" t="s">
        <v>235</v>
      </c>
      <c r="BM476" s="133" t="s">
        <v>609</v>
      </c>
    </row>
    <row r="477" spans="2:65" s="13" customFormat="1">
      <c r="B477" s="147"/>
      <c r="D477" s="140" t="s">
        <v>136</v>
      </c>
      <c r="E477" s="148" t="s">
        <v>3</v>
      </c>
      <c r="F477" s="149" t="s">
        <v>150</v>
      </c>
      <c r="H477" s="148" t="s">
        <v>3</v>
      </c>
      <c r="I477" s="150"/>
      <c r="L477" s="147"/>
      <c r="M477" s="151"/>
      <c r="T477" s="152"/>
      <c r="AT477" s="148" t="s">
        <v>136</v>
      </c>
      <c r="AU477" s="148" t="s">
        <v>79</v>
      </c>
      <c r="AV477" s="13" t="s">
        <v>77</v>
      </c>
      <c r="AW477" s="13" t="s">
        <v>33</v>
      </c>
      <c r="AX477" s="13" t="s">
        <v>72</v>
      </c>
      <c r="AY477" s="148" t="s">
        <v>124</v>
      </c>
    </row>
    <row r="478" spans="2:65" s="12" customFormat="1">
      <c r="B478" s="139"/>
      <c r="D478" s="140" t="s">
        <v>136</v>
      </c>
      <c r="E478" s="141" t="s">
        <v>3</v>
      </c>
      <c r="F478" s="142" t="s">
        <v>610</v>
      </c>
      <c r="H478" s="143">
        <v>23.16</v>
      </c>
      <c r="I478" s="144"/>
      <c r="L478" s="139"/>
      <c r="M478" s="145"/>
      <c r="T478" s="146"/>
      <c r="AT478" s="141" t="s">
        <v>136</v>
      </c>
      <c r="AU478" s="141" t="s">
        <v>79</v>
      </c>
      <c r="AV478" s="12" t="s">
        <v>79</v>
      </c>
      <c r="AW478" s="12" t="s">
        <v>33</v>
      </c>
      <c r="AX478" s="12" t="s">
        <v>77</v>
      </c>
      <c r="AY478" s="141" t="s">
        <v>124</v>
      </c>
    </row>
    <row r="479" spans="2:65" s="1" customFormat="1" ht="24.15" customHeight="1">
      <c r="B479" s="121"/>
      <c r="C479" s="122" t="s">
        <v>611</v>
      </c>
      <c r="D479" s="122" t="s">
        <v>127</v>
      </c>
      <c r="E479" s="123" t="s">
        <v>612</v>
      </c>
      <c r="F479" s="124" t="s">
        <v>613</v>
      </c>
      <c r="G479" s="125" t="s">
        <v>234</v>
      </c>
      <c r="H479" s="126">
        <v>16.79</v>
      </c>
      <c r="I479" s="127"/>
      <c r="J479" s="128">
        <f>ROUND(I479*H479,2)</f>
        <v>0</v>
      </c>
      <c r="K479" s="124" t="s">
        <v>3</v>
      </c>
      <c r="L479" s="31"/>
      <c r="M479" s="129" t="s">
        <v>3</v>
      </c>
      <c r="N479" s="130" t="s">
        <v>43</v>
      </c>
      <c r="P479" s="131">
        <f>O479*H479</f>
        <v>0</v>
      </c>
      <c r="Q479" s="131">
        <v>2.7999999999999998E-4</v>
      </c>
      <c r="R479" s="131">
        <f>Q479*H479</f>
        <v>4.7011999999999991E-3</v>
      </c>
      <c r="S479" s="131">
        <v>0</v>
      </c>
      <c r="T479" s="132">
        <f>S479*H479</f>
        <v>0</v>
      </c>
      <c r="AR479" s="133" t="s">
        <v>235</v>
      </c>
      <c r="AT479" s="133" t="s">
        <v>127</v>
      </c>
      <c r="AU479" s="133" t="s">
        <v>79</v>
      </c>
      <c r="AY479" s="16" t="s">
        <v>124</v>
      </c>
      <c r="BE479" s="134">
        <f>IF(N479="základní",J479,0)</f>
        <v>0</v>
      </c>
      <c r="BF479" s="134">
        <f>IF(N479="snížená",J479,0)</f>
        <v>0</v>
      </c>
      <c r="BG479" s="134">
        <f>IF(N479="zákl. přenesená",J479,0)</f>
        <v>0</v>
      </c>
      <c r="BH479" s="134">
        <f>IF(N479="sníž. přenesená",J479,0)</f>
        <v>0</v>
      </c>
      <c r="BI479" s="134">
        <f>IF(N479="nulová",J479,0)</f>
        <v>0</v>
      </c>
      <c r="BJ479" s="16" t="s">
        <v>77</v>
      </c>
      <c r="BK479" s="134">
        <f>ROUND(I479*H479,2)</f>
        <v>0</v>
      </c>
      <c r="BL479" s="16" t="s">
        <v>235</v>
      </c>
      <c r="BM479" s="133" t="s">
        <v>614</v>
      </c>
    </row>
    <row r="480" spans="2:65" s="13" customFormat="1">
      <c r="B480" s="147"/>
      <c r="D480" s="140" t="s">
        <v>136</v>
      </c>
      <c r="E480" s="148" t="s">
        <v>3</v>
      </c>
      <c r="F480" s="149" t="s">
        <v>152</v>
      </c>
      <c r="H480" s="148" t="s">
        <v>3</v>
      </c>
      <c r="I480" s="150"/>
      <c r="L480" s="147"/>
      <c r="M480" s="151"/>
      <c r="T480" s="152"/>
      <c r="AT480" s="148" t="s">
        <v>136</v>
      </c>
      <c r="AU480" s="148" t="s">
        <v>79</v>
      </c>
      <c r="AV480" s="13" t="s">
        <v>77</v>
      </c>
      <c r="AW480" s="13" t="s">
        <v>33</v>
      </c>
      <c r="AX480" s="13" t="s">
        <v>72</v>
      </c>
      <c r="AY480" s="148" t="s">
        <v>124</v>
      </c>
    </row>
    <row r="481" spans="2:65" s="12" customFormat="1">
      <c r="B481" s="139"/>
      <c r="D481" s="140" t="s">
        <v>136</v>
      </c>
      <c r="E481" s="141" t="s">
        <v>3</v>
      </c>
      <c r="F481" s="142" t="s">
        <v>615</v>
      </c>
      <c r="H481" s="143">
        <v>16.79</v>
      </c>
      <c r="I481" s="144"/>
      <c r="L481" s="139"/>
      <c r="M481" s="145"/>
      <c r="T481" s="146"/>
      <c r="AT481" s="141" t="s">
        <v>136</v>
      </c>
      <c r="AU481" s="141" t="s">
        <v>79</v>
      </c>
      <c r="AV481" s="12" t="s">
        <v>79</v>
      </c>
      <c r="AW481" s="12" t="s">
        <v>33</v>
      </c>
      <c r="AX481" s="12" t="s">
        <v>77</v>
      </c>
      <c r="AY481" s="141" t="s">
        <v>124</v>
      </c>
    </row>
    <row r="482" spans="2:65" s="1" customFormat="1" ht="24.15" customHeight="1">
      <c r="B482" s="121"/>
      <c r="C482" s="122" t="s">
        <v>616</v>
      </c>
      <c r="D482" s="122" t="s">
        <v>127</v>
      </c>
      <c r="E482" s="123" t="s">
        <v>617</v>
      </c>
      <c r="F482" s="124" t="s">
        <v>618</v>
      </c>
      <c r="G482" s="125" t="s">
        <v>234</v>
      </c>
      <c r="H482" s="126">
        <v>8.48</v>
      </c>
      <c r="I482" s="127"/>
      <c r="J482" s="128">
        <f>ROUND(I482*H482,2)</f>
        <v>0</v>
      </c>
      <c r="K482" s="124" t="s">
        <v>3</v>
      </c>
      <c r="L482" s="31"/>
      <c r="M482" s="129" t="s">
        <v>3</v>
      </c>
      <c r="N482" s="130" t="s">
        <v>43</v>
      </c>
      <c r="P482" s="131">
        <f>O482*H482</f>
        <v>0</v>
      </c>
      <c r="Q482" s="131">
        <v>2.7999999999999998E-4</v>
      </c>
      <c r="R482" s="131">
        <f>Q482*H482</f>
        <v>2.3744E-3</v>
      </c>
      <c r="S482" s="131">
        <v>0</v>
      </c>
      <c r="T482" s="132">
        <f>S482*H482</f>
        <v>0</v>
      </c>
      <c r="AR482" s="133" t="s">
        <v>235</v>
      </c>
      <c r="AT482" s="133" t="s">
        <v>127</v>
      </c>
      <c r="AU482" s="133" t="s">
        <v>79</v>
      </c>
      <c r="AY482" s="16" t="s">
        <v>124</v>
      </c>
      <c r="BE482" s="134">
        <f>IF(N482="základní",J482,0)</f>
        <v>0</v>
      </c>
      <c r="BF482" s="134">
        <f>IF(N482="snížená",J482,0)</f>
        <v>0</v>
      </c>
      <c r="BG482" s="134">
        <f>IF(N482="zákl. přenesená",J482,0)</f>
        <v>0</v>
      </c>
      <c r="BH482" s="134">
        <f>IF(N482="sníž. přenesená",J482,0)</f>
        <v>0</v>
      </c>
      <c r="BI482" s="134">
        <f>IF(N482="nulová",J482,0)</f>
        <v>0</v>
      </c>
      <c r="BJ482" s="16" t="s">
        <v>77</v>
      </c>
      <c r="BK482" s="134">
        <f>ROUND(I482*H482,2)</f>
        <v>0</v>
      </c>
      <c r="BL482" s="16" t="s">
        <v>235</v>
      </c>
      <c r="BM482" s="133" t="s">
        <v>619</v>
      </c>
    </row>
    <row r="483" spans="2:65" s="13" customFormat="1">
      <c r="B483" s="147"/>
      <c r="D483" s="140" t="s">
        <v>136</v>
      </c>
      <c r="E483" s="148" t="s">
        <v>3</v>
      </c>
      <c r="F483" s="149" t="s">
        <v>152</v>
      </c>
      <c r="H483" s="148" t="s">
        <v>3</v>
      </c>
      <c r="I483" s="150"/>
      <c r="L483" s="147"/>
      <c r="M483" s="151"/>
      <c r="T483" s="152"/>
      <c r="AT483" s="148" t="s">
        <v>136</v>
      </c>
      <c r="AU483" s="148" t="s">
        <v>79</v>
      </c>
      <c r="AV483" s="13" t="s">
        <v>77</v>
      </c>
      <c r="AW483" s="13" t="s">
        <v>33</v>
      </c>
      <c r="AX483" s="13" t="s">
        <v>72</v>
      </c>
      <c r="AY483" s="148" t="s">
        <v>124</v>
      </c>
    </row>
    <row r="484" spans="2:65" s="12" customFormat="1">
      <c r="B484" s="139"/>
      <c r="D484" s="140" t="s">
        <v>136</v>
      </c>
      <c r="E484" s="141" t="s">
        <v>3</v>
      </c>
      <c r="F484" s="142" t="s">
        <v>620</v>
      </c>
      <c r="H484" s="143">
        <v>8.48</v>
      </c>
      <c r="I484" s="144"/>
      <c r="L484" s="139"/>
      <c r="M484" s="145"/>
      <c r="T484" s="146"/>
      <c r="AT484" s="141" t="s">
        <v>136</v>
      </c>
      <c r="AU484" s="141" t="s">
        <v>79</v>
      </c>
      <c r="AV484" s="12" t="s">
        <v>79</v>
      </c>
      <c r="AW484" s="12" t="s">
        <v>33</v>
      </c>
      <c r="AX484" s="12" t="s">
        <v>77</v>
      </c>
      <c r="AY484" s="141" t="s">
        <v>124</v>
      </c>
    </row>
    <row r="485" spans="2:65" s="1" customFormat="1" ht="21.75" customHeight="1">
      <c r="B485" s="121"/>
      <c r="C485" s="122" t="s">
        <v>621</v>
      </c>
      <c r="D485" s="122" t="s">
        <v>127</v>
      </c>
      <c r="E485" s="123" t="s">
        <v>622</v>
      </c>
      <c r="F485" s="124" t="s">
        <v>623</v>
      </c>
      <c r="G485" s="125" t="s">
        <v>234</v>
      </c>
      <c r="H485" s="126">
        <v>63.5</v>
      </c>
      <c r="I485" s="127"/>
      <c r="J485" s="128">
        <f>ROUND(I485*H485,2)</f>
        <v>0</v>
      </c>
      <c r="K485" s="124" t="s">
        <v>3</v>
      </c>
      <c r="L485" s="31"/>
      <c r="M485" s="129" t="s">
        <v>3</v>
      </c>
      <c r="N485" s="130" t="s">
        <v>43</v>
      </c>
      <c r="P485" s="131">
        <f>O485*H485</f>
        <v>0</v>
      </c>
      <c r="Q485" s="131">
        <v>2.7999999999999998E-4</v>
      </c>
      <c r="R485" s="131">
        <f>Q485*H485</f>
        <v>1.7779999999999997E-2</v>
      </c>
      <c r="S485" s="131">
        <v>0</v>
      </c>
      <c r="T485" s="132">
        <f>S485*H485</f>
        <v>0</v>
      </c>
      <c r="AR485" s="133" t="s">
        <v>235</v>
      </c>
      <c r="AT485" s="133" t="s">
        <v>127</v>
      </c>
      <c r="AU485" s="133" t="s">
        <v>79</v>
      </c>
      <c r="AY485" s="16" t="s">
        <v>124</v>
      </c>
      <c r="BE485" s="134">
        <f>IF(N485="základní",J485,0)</f>
        <v>0</v>
      </c>
      <c r="BF485" s="134">
        <f>IF(N485="snížená",J485,0)</f>
        <v>0</v>
      </c>
      <c r="BG485" s="134">
        <f>IF(N485="zákl. přenesená",J485,0)</f>
        <v>0</v>
      </c>
      <c r="BH485" s="134">
        <f>IF(N485="sníž. přenesená",J485,0)</f>
        <v>0</v>
      </c>
      <c r="BI485" s="134">
        <f>IF(N485="nulová",J485,0)</f>
        <v>0</v>
      </c>
      <c r="BJ485" s="16" t="s">
        <v>77</v>
      </c>
      <c r="BK485" s="134">
        <f>ROUND(I485*H485,2)</f>
        <v>0</v>
      </c>
      <c r="BL485" s="16" t="s">
        <v>235</v>
      </c>
      <c r="BM485" s="133" t="s">
        <v>624</v>
      </c>
    </row>
    <row r="486" spans="2:65" s="13" customFormat="1">
      <c r="B486" s="147"/>
      <c r="D486" s="140" t="s">
        <v>136</v>
      </c>
      <c r="E486" s="148" t="s">
        <v>3</v>
      </c>
      <c r="F486" s="149" t="s">
        <v>154</v>
      </c>
      <c r="H486" s="148" t="s">
        <v>3</v>
      </c>
      <c r="I486" s="150"/>
      <c r="L486" s="147"/>
      <c r="M486" s="151"/>
      <c r="T486" s="152"/>
      <c r="AT486" s="148" t="s">
        <v>136</v>
      </c>
      <c r="AU486" s="148" t="s">
        <v>79</v>
      </c>
      <c r="AV486" s="13" t="s">
        <v>77</v>
      </c>
      <c r="AW486" s="13" t="s">
        <v>33</v>
      </c>
      <c r="AX486" s="13" t="s">
        <v>72</v>
      </c>
      <c r="AY486" s="148" t="s">
        <v>124</v>
      </c>
    </row>
    <row r="487" spans="2:65" s="12" customFormat="1">
      <c r="B487" s="139"/>
      <c r="D487" s="140" t="s">
        <v>136</v>
      </c>
      <c r="E487" s="141" t="s">
        <v>3</v>
      </c>
      <c r="F487" s="142" t="s">
        <v>625</v>
      </c>
      <c r="H487" s="143">
        <v>63.5</v>
      </c>
      <c r="I487" s="144"/>
      <c r="L487" s="139"/>
      <c r="M487" s="145"/>
      <c r="T487" s="146"/>
      <c r="AT487" s="141" t="s">
        <v>136</v>
      </c>
      <c r="AU487" s="141" t="s">
        <v>79</v>
      </c>
      <c r="AV487" s="12" t="s">
        <v>79</v>
      </c>
      <c r="AW487" s="12" t="s">
        <v>33</v>
      </c>
      <c r="AX487" s="12" t="s">
        <v>77</v>
      </c>
      <c r="AY487" s="141" t="s">
        <v>124</v>
      </c>
    </row>
    <row r="488" spans="2:65" s="1" customFormat="1" ht="21.75" customHeight="1">
      <c r="B488" s="121"/>
      <c r="C488" s="122" t="s">
        <v>626</v>
      </c>
      <c r="D488" s="122" t="s">
        <v>127</v>
      </c>
      <c r="E488" s="123" t="s">
        <v>627</v>
      </c>
      <c r="F488" s="124" t="s">
        <v>628</v>
      </c>
      <c r="G488" s="125" t="s">
        <v>234</v>
      </c>
      <c r="H488" s="126">
        <v>12.4</v>
      </c>
      <c r="I488" s="127"/>
      <c r="J488" s="128">
        <f>ROUND(I488*H488,2)</f>
        <v>0</v>
      </c>
      <c r="K488" s="124" t="s">
        <v>3</v>
      </c>
      <c r="L488" s="31"/>
      <c r="M488" s="129" t="s">
        <v>3</v>
      </c>
      <c r="N488" s="130" t="s">
        <v>43</v>
      </c>
      <c r="P488" s="131">
        <f>O488*H488</f>
        <v>0</v>
      </c>
      <c r="Q488" s="131">
        <v>2.7999999999999998E-4</v>
      </c>
      <c r="R488" s="131">
        <f>Q488*H488</f>
        <v>3.4719999999999998E-3</v>
      </c>
      <c r="S488" s="131">
        <v>0</v>
      </c>
      <c r="T488" s="132">
        <f>S488*H488</f>
        <v>0</v>
      </c>
      <c r="AR488" s="133" t="s">
        <v>235</v>
      </c>
      <c r="AT488" s="133" t="s">
        <v>127</v>
      </c>
      <c r="AU488" s="133" t="s">
        <v>79</v>
      </c>
      <c r="AY488" s="16" t="s">
        <v>124</v>
      </c>
      <c r="BE488" s="134">
        <f>IF(N488="základní",J488,0)</f>
        <v>0</v>
      </c>
      <c r="BF488" s="134">
        <f>IF(N488="snížená",J488,0)</f>
        <v>0</v>
      </c>
      <c r="BG488" s="134">
        <f>IF(N488="zákl. přenesená",J488,0)</f>
        <v>0</v>
      </c>
      <c r="BH488" s="134">
        <f>IF(N488="sníž. přenesená",J488,0)</f>
        <v>0</v>
      </c>
      <c r="BI488" s="134">
        <f>IF(N488="nulová",J488,0)</f>
        <v>0</v>
      </c>
      <c r="BJ488" s="16" t="s">
        <v>77</v>
      </c>
      <c r="BK488" s="134">
        <f>ROUND(I488*H488,2)</f>
        <v>0</v>
      </c>
      <c r="BL488" s="16" t="s">
        <v>235</v>
      </c>
      <c r="BM488" s="133" t="s">
        <v>629</v>
      </c>
    </row>
    <row r="489" spans="2:65" s="13" customFormat="1">
      <c r="B489" s="147"/>
      <c r="D489" s="140" t="s">
        <v>136</v>
      </c>
      <c r="E489" s="148" t="s">
        <v>3</v>
      </c>
      <c r="F489" s="149" t="s">
        <v>156</v>
      </c>
      <c r="H489" s="148" t="s">
        <v>3</v>
      </c>
      <c r="I489" s="150"/>
      <c r="L489" s="147"/>
      <c r="M489" s="151"/>
      <c r="T489" s="152"/>
      <c r="AT489" s="148" t="s">
        <v>136</v>
      </c>
      <c r="AU489" s="148" t="s">
        <v>79</v>
      </c>
      <c r="AV489" s="13" t="s">
        <v>77</v>
      </c>
      <c r="AW489" s="13" t="s">
        <v>33</v>
      </c>
      <c r="AX489" s="13" t="s">
        <v>72</v>
      </c>
      <c r="AY489" s="148" t="s">
        <v>124</v>
      </c>
    </row>
    <row r="490" spans="2:65" s="12" customFormat="1">
      <c r="B490" s="139"/>
      <c r="D490" s="140" t="s">
        <v>136</v>
      </c>
      <c r="E490" s="141" t="s">
        <v>3</v>
      </c>
      <c r="F490" s="142" t="s">
        <v>481</v>
      </c>
      <c r="H490" s="143">
        <v>12.4</v>
      </c>
      <c r="I490" s="144"/>
      <c r="L490" s="139"/>
      <c r="M490" s="145"/>
      <c r="T490" s="146"/>
      <c r="AT490" s="141" t="s">
        <v>136</v>
      </c>
      <c r="AU490" s="141" t="s">
        <v>79</v>
      </c>
      <c r="AV490" s="12" t="s">
        <v>79</v>
      </c>
      <c r="AW490" s="12" t="s">
        <v>33</v>
      </c>
      <c r="AX490" s="12" t="s">
        <v>77</v>
      </c>
      <c r="AY490" s="141" t="s">
        <v>124</v>
      </c>
    </row>
    <row r="491" spans="2:65" s="1" customFormat="1" ht="16.5" customHeight="1">
      <c r="B491" s="121"/>
      <c r="C491" s="122" t="s">
        <v>630</v>
      </c>
      <c r="D491" s="122" t="s">
        <v>127</v>
      </c>
      <c r="E491" s="123" t="s">
        <v>631</v>
      </c>
      <c r="F491" s="124" t="s">
        <v>632</v>
      </c>
      <c r="G491" s="125" t="s">
        <v>234</v>
      </c>
      <c r="H491" s="126">
        <v>1.6</v>
      </c>
      <c r="I491" s="127"/>
      <c r="J491" s="128">
        <f>ROUND(I491*H491,2)</f>
        <v>0</v>
      </c>
      <c r="K491" s="124" t="s">
        <v>3</v>
      </c>
      <c r="L491" s="31"/>
      <c r="M491" s="129" t="s">
        <v>3</v>
      </c>
      <c r="N491" s="130" t="s">
        <v>43</v>
      </c>
      <c r="P491" s="131">
        <f>O491*H491</f>
        <v>0</v>
      </c>
      <c r="Q491" s="131">
        <v>2.7999999999999998E-4</v>
      </c>
      <c r="R491" s="131">
        <f>Q491*H491</f>
        <v>4.4799999999999999E-4</v>
      </c>
      <c r="S491" s="131">
        <v>0</v>
      </c>
      <c r="T491" s="132">
        <f>S491*H491</f>
        <v>0</v>
      </c>
      <c r="AR491" s="133" t="s">
        <v>235</v>
      </c>
      <c r="AT491" s="133" t="s">
        <v>127</v>
      </c>
      <c r="AU491" s="133" t="s">
        <v>79</v>
      </c>
      <c r="AY491" s="16" t="s">
        <v>124</v>
      </c>
      <c r="BE491" s="134">
        <f>IF(N491="základní",J491,0)</f>
        <v>0</v>
      </c>
      <c r="BF491" s="134">
        <f>IF(N491="snížená",J491,0)</f>
        <v>0</v>
      </c>
      <c r="BG491" s="134">
        <f>IF(N491="zákl. přenesená",J491,0)</f>
        <v>0</v>
      </c>
      <c r="BH491" s="134">
        <f>IF(N491="sníž. přenesená",J491,0)</f>
        <v>0</v>
      </c>
      <c r="BI491" s="134">
        <f>IF(N491="nulová",J491,0)</f>
        <v>0</v>
      </c>
      <c r="BJ491" s="16" t="s">
        <v>77</v>
      </c>
      <c r="BK491" s="134">
        <f>ROUND(I491*H491,2)</f>
        <v>0</v>
      </c>
      <c r="BL491" s="16" t="s">
        <v>235</v>
      </c>
      <c r="BM491" s="133" t="s">
        <v>633</v>
      </c>
    </row>
    <row r="492" spans="2:65" s="13" customFormat="1">
      <c r="B492" s="147"/>
      <c r="D492" s="140" t="s">
        <v>136</v>
      </c>
      <c r="E492" s="148" t="s">
        <v>3</v>
      </c>
      <c r="F492" s="149" t="s">
        <v>634</v>
      </c>
      <c r="H492" s="148" t="s">
        <v>3</v>
      </c>
      <c r="I492" s="150"/>
      <c r="L492" s="147"/>
      <c r="M492" s="151"/>
      <c r="T492" s="152"/>
      <c r="AT492" s="148" t="s">
        <v>136</v>
      </c>
      <c r="AU492" s="148" t="s">
        <v>79</v>
      </c>
      <c r="AV492" s="13" t="s">
        <v>77</v>
      </c>
      <c r="AW492" s="13" t="s">
        <v>33</v>
      </c>
      <c r="AX492" s="13" t="s">
        <v>72</v>
      </c>
      <c r="AY492" s="148" t="s">
        <v>124</v>
      </c>
    </row>
    <row r="493" spans="2:65" s="12" customFormat="1">
      <c r="B493" s="139"/>
      <c r="D493" s="140" t="s">
        <v>136</v>
      </c>
      <c r="E493" s="141" t="s">
        <v>3</v>
      </c>
      <c r="F493" s="142" t="s">
        <v>635</v>
      </c>
      <c r="H493" s="143">
        <v>1.6</v>
      </c>
      <c r="I493" s="144"/>
      <c r="L493" s="139"/>
      <c r="M493" s="145"/>
      <c r="T493" s="146"/>
      <c r="AT493" s="141" t="s">
        <v>136</v>
      </c>
      <c r="AU493" s="141" t="s">
        <v>79</v>
      </c>
      <c r="AV493" s="12" t="s">
        <v>79</v>
      </c>
      <c r="AW493" s="12" t="s">
        <v>33</v>
      </c>
      <c r="AX493" s="12" t="s">
        <v>77</v>
      </c>
      <c r="AY493" s="141" t="s">
        <v>124</v>
      </c>
    </row>
    <row r="494" spans="2:65" s="1" customFormat="1" ht="24.15" customHeight="1">
      <c r="B494" s="121"/>
      <c r="C494" s="122" t="s">
        <v>636</v>
      </c>
      <c r="D494" s="122" t="s">
        <v>127</v>
      </c>
      <c r="E494" s="123" t="s">
        <v>637</v>
      </c>
      <c r="F494" s="124" t="s">
        <v>638</v>
      </c>
      <c r="G494" s="125" t="s">
        <v>234</v>
      </c>
      <c r="H494" s="126">
        <v>34.76</v>
      </c>
      <c r="I494" s="127"/>
      <c r="J494" s="128">
        <f>ROUND(I494*H494,2)</f>
        <v>0</v>
      </c>
      <c r="K494" s="124" t="s">
        <v>3</v>
      </c>
      <c r="L494" s="31"/>
      <c r="M494" s="129" t="s">
        <v>3</v>
      </c>
      <c r="N494" s="130" t="s">
        <v>43</v>
      </c>
      <c r="P494" s="131">
        <f>O494*H494</f>
        <v>0</v>
      </c>
      <c r="Q494" s="131">
        <v>2.7999999999999998E-4</v>
      </c>
      <c r="R494" s="131">
        <f>Q494*H494</f>
        <v>9.7327999999999981E-3</v>
      </c>
      <c r="S494" s="131">
        <v>0</v>
      </c>
      <c r="T494" s="132">
        <f>S494*H494</f>
        <v>0</v>
      </c>
      <c r="AR494" s="133" t="s">
        <v>235</v>
      </c>
      <c r="AT494" s="133" t="s">
        <v>127</v>
      </c>
      <c r="AU494" s="133" t="s">
        <v>79</v>
      </c>
      <c r="AY494" s="16" t="s">
        <v>124</v>
      </c>
      <c r="BE494" s="134">
        <f>IF(N494="základní",J494,0)</f>
        <v>0</v>
      </c>
      <c r="BF494" s="134">
        <f>IF(N494="snížená",J494,0)</f>
        <v>0</v>
      </c>
      <c r="BG494" s="134">
        <f>IF(N494="zákl. přenesená",J494,0)</f>
        <v>0</v>
      </c>
      <c r="BH494" s="134">
        <f>IF(N494="sníž. přenesená",J494,0)</f>
        <v>0</v>
      </c>
      <c r="BI494" s="134">
        <f>IF(N494="nulová",J494,0)</f>
        <v>0</v>
      </c>
      <c r="BJ494" s="16" t="s">
        <v>77</v>
      </c>
      <c r="BK494" s="134">
        <f>ROUND(I494*H494,2)</f>
        <v>0</v>
      </c>
      <c r="BL494" s="16" t="s">
        <v>235</v>
      </c>
      <c r="BM494" s="133" t="s">
        <v>639</v>
      </c>
    </row>
    <row r="495" spans="2:65" s="13" customFormat="1">
      <c r="B495" s="147"/>
      <c r="D495" s="140" t="s">
        <v>136</v>
      </c>
      <c r="E495" s="148" t="s">
        <v>3</v>
      </c>
      <c r="F495" s="149" t="s">
        <v>287</v>
      </c>
      <c r="H495" s="148" t="s">
        <v>3</v>
      </c>
      <c r="I495" s="150"/>
      <c r="L495" s="147"/>
      <c r="M495" s="151"/>
      <c r="T495" s="152"/>
      <c r="AT495" s="148" t="s">
        <v>136</v>
      </c>
      <c r="AU495" s="148" t="s">
        <v>79</v>
      </c>
      <c r="AV495" s="13" t="s">
        <v>77</v>
      </c>
      <c r="AW495" s="13" t="s">
        <v>33</v>
      </c>
      <c r="AX495" s="13" t="s">
        <v>72</v>
      </c>
      <c r="AY495" s="148" t="s">
        <v>124</v>
      </c>
    </row>
    <row r="496" spans="2:65" s="12" customFormat="1">
      <c r="B496" s="139"/>
      <c r="D496" s="140" t="s">
        <v>136</v>
      </c>
      <c r="E496" s="141" t="s">
        <v>3</v>
      </c>
      <c r="F496" s="142" t="s">
        <v>640</v>
      </c>
      <c r="H496" s="143">
        <v>5.96</v>
      </c>
      <c r="I496" s="144"/>
      <c r="L496" s="139"/>
      <c r="M496" s="145"/>
      <c r="T496" s="146"/>
      <c r="AT496" s="141" t="s">
        <v>136</v>
      </c>
      <c r="AU496" s="141" t="s">
        <v>79</v>
      </c>
      <c r="AV496" s="12" t="s">
        <v>79</v>
      </c>
      <c r="AW496" s="12" t="s">
        <v>33</v>
      </c>
      <c r="AX496" s="12" t="s">
        <v>72</v>
      </c>
      <c r="AY496" s="141" t="s">
        <v>124</v>
      </c>
    </row>
    <row r="497" spans="2:65" s="12" customFormat="1">
      <c r="B497" s="139"/>
      <c r="D497" s="140" t="s">
        <v>136</v>
      </c>
      <c r="E497" s="141" t="s">
        <v>3</v>
      </c>
      <c r="F497" s="142" t="s">
        <v>641</v>
      </c>
      <c r="H497" s="143">
        <v>28.8</v>
      </c>
      <c r="I497" s="144"/>
      <c r="L497" s="139"/>
      <c r="M497" s="145"/>
      <c r="T497" s="146"/>
      <c r="AT497" s="141" t="s">
        <v>136</v>
      </c>
      <c r="AU497" s="141" t="s">
        <v>79</v>
      </c>
      <c r="AV497" s="12" t="s">
        <v>79</v>
      </c>
      <c r="AW497" s="12" t="s">
        <v>33</v>
      </c>
      <c r="AX497" s="12" t="s">
        <v>72</v>
      </c>
      <c r="AY497" s="141" t="s">
        <v>124</v>
      </c>
    </row>
    <row r="498" spans="2:65" s="14" customFormat="1">
      <c r="B498" s="153"/>
      <c r="D498" s="140" t="s">
        <v>136</v>
      </c>
      <c r="E498" s="154" t="s">
        <v>3</v>
      </c>
      <c r="F498" s="155" t="s">
        <v>158</v>
      </c>
      <c r="H498" s="156">
        <v>34.76</v>
      </c>
      <c r="I498" s="157"/>
      <c r="L498" s="153"/>
      <c r="M498" s="158"/>
      <c r="T498" s="159"/>
      <c r="AT498" s="154" t="s">
        <v>136</v>
      </c>
      <c r="AU498" s="154" t="s">
        <v>79</v>
      </c>
      <c r="AV498" s="14" t="s">
        <v>132</v>
      </c>
      <c r="AW498" s="14" t="s">
        <v>33</v>
      </c>
      <c r="AX498" s="14" t="s">
        <v>77</v>
      </c>
      <c r="AY498" s="154" t="s">
        <v>124</v>
      </c>
    </row>
    <row r="499" spans="2:65" s="1" customFormat="1" ht="24.15" customHeight="1">
      <c r="B499" s="121"/>
      <c r="C499" s="122" t="s">
        <v>642</v>
      </c>
      <c r="D499" s="122" t="s">
        <v>127</v>
      </c>
      <c r="E499" s="123" t="s">
        <v>643</v>
      </c>
      <c r="F499" s="124" t="s">
        <v>644</v>
      </c>
      <c r="G499" s="125" t="s">
        <v>234</v>
      </c>
      <c r="H499" s="126">
        <v>9.06</v>
      </c>
      <c r="I499" s="127"/>
      <c r="J499" s="128">
        <f>ROUND(I499*H499,2)</f>
        <v>0</v>
      </c>
      <c r="K499" s="124" t="s">
        <v>3</v>
      </c>
      <c r="L499" s="31"/>
      <c r="M499" s="129" t="s">
        <v>3</v>
      </c>
      <c r="N499" s="130" t="s">
        <v>43</v>
      </c>
      <c r="P499" s="131">
        <f>O499*H499</f>
        <v>0</v>
      </c>
      <c r="Q499" s="131">
        <v>2.7999999999999998E-4</v>
      </c>
      <c r="R499" s="131">
        <f>Q499*H499</f>
        <v>2.5368000000000001E-3</v>
      </c>
      <c r="S499" s="131">
        <v>0</v>
      </c>
      <c r="T499" s="132">
        <f>S499*H499</f>
        <v>0</v>
      </c>
      <c r="AR499" s="133" t="s">
        <v>235</v>
      </c>
      <c r="AT499" s="133" t="s">
        <v>127</v>
      </c>
      <c r="AU499" s="133" t="s">
        <v>79</v>
      </c>
      <c r="AY499" s="16" t="s">
        <v>124</v>
      </c>
      <c r="BE499" s="134">
        <f>IF(N499="základní",J499,0)</f>
        <v>0</v>
      </c>
      <c r="BF499" s="134">
        <f>IF(N499="snížená",J499,0)</f>
        <v>0</v>
      </c>
      <c r="BG499" s="134">
        <f>IF(N499="zákl. přenesená",J499,0)</f>
        <v>0</v>
      </c>
      <c r="BH499" s="134">
        <f>IF(N499="sníž. přenesená",J499,0)</f>
        <v>0</v>
      </c>
      <c r="BI499" s="134">
        <f>IF(N499="nulová",J499,0)</f>
        <v>0</v>
      </c>
      <c r="BJ499" s="16" t="s">
        <v>77</v>
      </c>
      <c r="BK499" s="134">
        <f>ROUND(I499*H499,2)</f>
        <v>0</v>
      </c>
      <c r="BL499" s="16" t="s">
        <v>235</v>
      </c>
      <c r="BM499" s="133" t="s">
        <v>645</v>
      </c>
    </row>
    <row r="500" spans="2:65" s="13" customFormat="1">
      <c r="B500" s="147"/>
      <c r="D500" s="140" t="s">
        <v>136</v>
      </c>
      <c r="E500" s="148" t="s">
        <v>3</v>
      </c>
      <c r="F500" s="149" t="s">
        <v>289</v>
      </c>
      <c r="H500" s="148" t="s">
        <v>3</v>
      </c>
      <c r="I500" s="150"/>
      <c r="L500" s="147"/>
      <c r="M500" s="151"/>
      <c r="T500" s="152"/>
      <c r="AT500" s="148" t="s">
        <v>136</v>
      </c>
      <c r="AU500" s="148" t="s">
        <v>79</v>
      </c>
      <c r="AV500" s="13" t="s">
        <v>77</v>
      </c>
      <c r="AW500" s="13" t="s">
        <v>33</v>
      </c>
      <c r="AX500" s="13" t="s">
        <v>72</v>
      </c>
      <c r="AY500" s="148" t="s">
        <v>124</v>
      </c>
    </row>
    <row r="501" spans="2:65" s="12" customFormat="1">
      <c r="B501" s="139"/>
      <c r="D501" s="140" t="s">
        <v>136</v>
      </c>
      <c r="E501" s="141" t="s">
        <v>3</v>
      </c>
      <c r="F501" s="142" t="s">
        <v>646</v>
      </c>
      <c r="H501" s="143">
        <v>9.06</v>
      </c>
      <c r="I501" s="144"/>
      <c r="L501" s="139"/>
      <c r="M501" s="145"/>
      <c r="T501" s="146"/>
      <c r="AT501" s="141" t="s">
        <v>136</v>
      </c>
      <c r="AU501" s="141" t="s">
        <v>79</v>
      </c>
      <c r="AV501" s="12" t="s">
        <v>79</v>
      </c>
      <c r="AW501" s="12" t="s">
        <v>33</v>
      </c>
      <c r="AX501" s="12" t="s">
        <v>77</v>
      </c>
      <c r="AY501" s="141" t="s">
        <v>124</v>
      </c>
    </row>
    <row r="502" spans="2:65" s="1" customFormat="1" ht="24.15" customHeight="1">
      <c r="B502" s="121"/>
      <c r="C502" s="122" t="s">
        <v>647</v>
      </c>
      <c r="D502" s="122" t="s">
        <v>127</v>
      </c>
      <c r="E502" s="123" t="s">
        <v>648</v>
      </c>
      <c r="F502" s="124" t="s">
        <v>649</v>
      </c>
      <c r="G502" s="125" t="s">
        <v>234</v>
      </c>
      <c r="H502" s="126">
        <v>55</v>
      </c>
      <c r="I502" s="127"/>
      <c r="J502" s="128">
        <f t="shared" ref="J502:J507" si="0">ROUND(I502*H502,2)</f>
        <v>0</v>
      </c>
      <c r="K502" s="124" t="s">
        <v>3</v>
      </c>
      <c r="L502" s="31"/>
      <c r="M502" s="129" t="s">
        <v>3</v>
      </c>
      <c r="N502" s="130" t="s">
        <v>43</v>
      </c>
      <c r="P502" s="131">
        <f t="shared" ref="P502:P507" si="1">O502*H502</f>
        <v>0</v>
      </c>
      <c r="Q502" s="131">
        <v>2.7999999999999998E-4</v>
      </c>
      <c r="R502" s="131">
        <f t="shared" ref="R502:R507" si="2">Q502*H502</f>
        <v>1.5399999999999999E-2</v>
      </c>
      <c r="S502" s="131">
        <v>0</v>
      </c>
      <c r="T502" s="132">
        <f t="shared" ref="T502:T507" si="3">S502*H502</f>
        <v>0</v>
      </c>
      <c r="AR502" s="133" t="s">
        <v>235</v>
      </c>
      <c r="AT502" s="133" t="s">
        <v>127</v>
      </c>
      <c r="AU502" s="133" t="s">
        <v>79</v>
      </c>
      <c r="AY502" s="16" t="s">
        <v>124</v>
      </c>
      <c r="BE502" s="134">
        <f t="shared" ref="BE502:BE507" si="4">IF(N502="základní",J502,0)</f>
        <v>0</v>
      </c>
      <c r="BF502" s="134">
        <f t="shared" ref="BF502:BF507" si="5">IF(N502="snížená",J502,0)</f>
        <v>0</v>
      </c>
      <c r="BG502" s="134">
        <f t="shared" ref="BG502:BG507" si="6">IF(N502="zákl. přenesená",J502,0)</f>
        <v>0</v>
      </c>
      <c r="BH502" s="134">
        <f t="shared" ref="BH502:BH507" si="7">IF(N502="sníž. přenesená",J502,0)</f>
        <v>0</v>
      </c>
      <c r="BI502" s="134">
        <f t="shared" ref="BI502:BI507" si="8">IF(N502="nulová",J502,0)</f>
        <v>0</v>
      </c>
      <c r="BJ502" s="16" t="s">
        <v>77</v>
      </c>
      <c r="BK502" s="134">
        <f t="shared" ref="BK502:BK507" si="9">ROUND(I502*H502,2)</f>
        <v>0</v>
      </c>
      <c r="BL502" s="16" t="s">
        <v>235</v>
      </c>
      <c r="BM502" s="133" t="s">
        <v>650</v>
      </c>
    </row>
    <row r="503" spans="2:65" s="1" customFormat="1" ht="24.15" customHeight="1">
      <c r="B503" s="121"/>
      <c r="C503" s="122" t="s">
        <v>651</v>
      </c>
      <c r="D503" s="122" t="s">
        <v>127</v>
      </c>
      <c r="E503" s="123" t="s">
        <v>652</v>
      </c>
      <c r="F503" s="124" t="s">
        <v>653</v>
      </c>
      <c r="G503" s="125" t="s">
        <v>234</v>
      </c>
      <c r="H503" s="126">
        <v>1</v>
      </c>
      <c r="I503" s="127"/>
      <c r="J503" s="128">
        <f t="shared" si="0"/>
        <v>0</v>
      </c>
      <c r="K503" s="124" t="s">
        <v>3</v>
      </c>
      <c r="L503" s="31"/>
      <c r="M503" s="129" t="s">
        <v>3</v>
      </c>
      <c r="N503" s="130" t="s">
        <v>43</v>
      </c>
      <c r="P503" s="131">
        <f t="shared" si="1"/>
        <v>0</v>
      </c>
      <c r="Q503" s="131">
        <v>2.7999999999999998E-4</v>
      </c>
      <c r="R503" s="131">
        <f t="shared" si="2"/>
        <v>2.7999999999999998E-4</v>
      </c>
      <c r="S503" s="131">
        <v>0</v>
      </c>
      <c r="T503" s="132">
        <f t="shared" si="3"/>
        <v>0</v>
      </c>
      <c r="AR503" s="133" t="s">
        <v>235</v>
      </c>
      <c r="AT503" s="133" t="s">
        <v>127</v>
      </c>
      <c r="AU503" s="133" t="s">
        <v>79</v>
      </c>
      <c r="AY503" s="16" t="s">
        <v>124</v>
      </c>
      <c r="BE503" s="134">
        <f t="shared" si="4"/>
        <v>0</v>
      </c>
      <c r="BF503" s="134">
        <f t="shared" si="5"/>
        <v>0</v>
      </c>
      <c r="BG503" s="134">
        <f t="shared" si="6"/>
        <v>0</v>
      </c>
      <c r="BH503" s="134">
        <f t="shared" si="7"/>
        <v>0</v>
      </c>
      <c r="BI503" s="134">
        <f t="shared" si="8"/>
        <v>0</v>
      </c>
      <c r="BJ503" s="16" t="s">
        <v>77</v>
      </c>
      <c r="BK503" s="134">
        <f t="shared" si="9"/>
        <v>0</v>
      </c>
      <c r="BL503" s="16" t="s">
        <v>235</v>
      </c>
      <c r="BM503" s="133" t="s">
        <v>654</v>
      </c>
    </row>
    <row r="504" spans="2:65" s="1" customFormat="1" ht="21.75" customHeight="1">
      <c r="B504" s="121"/>
      <c r="C504" s="122" t="s">
        <v>655</v>
      </c>
      <c r="D504" s="122" t="s">
        <v>127</v>
      </c>
      <c r="E504" s="123" t="s">
        <v>656</v>
      </c>
      <c r="F504" s="124" t="s">
        <v>657</v>
      </c>
      <c r="G504" s="125" t="s">
        <v>234</v>
      </c>
      <c r="H504" s="126">
        <v>17</v>
      </c>
      <c r="I504" s="127"/>
      <c r="J504" s="128">
        <f t="shared" si="0"/>
        <v>0</v>
      </c>
      <c r="K504" s="124" t="s">
        <v>3</v>
      </c>
      <c r="L504" s="31"/>
      <c r="M504" s="129" t="s">
        <v>3</v>
      </c>
      <c r="N504" s="130" t="s">
        <v>43</v>
      </c>
      <c r="P504" s="131">
        <f t="shared" si="1"/>
        <v>0</v>
      </c>
      <c r="Q504" s="131">
        <v>2.7999999999999998E-4</v>
      </c>
      <c r="R504" s="131">
        <f t="shared" si="2"/>
        <v>4.7599999999999995E-3</v>
      </c>
      <c r="S504" s="131">
        <v>0</v>
      </c>
      <c r="T504" s="132">
        <f t="shared" si="3"/>
        <v>0</v>
      </c>
      <c r="AR504" s="133" t="s">
        <v>235</v>
      </c>
      <c r="AT504" s="133" t="s">
        <v>127</v>
      </c>
      <c r="AU504" s="133" t="s">
        <v>79</v>
      </c>
      <c r="AY504" s="16" t="s">
        <v>124</v>
      </c>
      <c r="BE504" s="134">
        <f t="shared" si="4"/>
        <v>0</v>
      </c>
      <c r="BF504" s="134">
        <f t="shared" si="5"/>
        <v>0</v>
      </c>
      <c r="BG504" s="134">
        <f t="shared" si="6"/>
        <v>0</v>
      </c>
      <c r="BH504" s="134">
        <f t="shared" si="7"/>
        <v>0</v>
      </c>
      <c r="BI504" s="134">
        <f t="shared" si="8"/>
        <v>0</v>
      </c>
      <c r="BJ504" s="16" t="s">
        <v>77</v>
      </c>
      <c r="BK504" s="134">
        <f t="shared" si="9"/>
        <v>0</v>
      </c>
      <c r="BL504" s="16" t="s">
        <v>235</v>
      </c>
      <c r="BM504" s="133" t="s">
        <v>658</v>
      </c>
    </row>
    <row r="505" spans="2:65" s="1" customFormat="1" ht="16.5" customHeight="1">
      <c r="B505" s="121"/>
      <c r="C505" s="122" t="s">
        <v>659</v>
      </c>
      <c r="D505" s="122" t="s">
        <v>127</v>
      </c>
      <c r="E505" s="123" t="s">
        <v>660</v>
      </c>
      <c r="F505" s="124" t="s">
        <v>661</v>
      </c>
      <c r="G505" s="125" t="s">
        <v>662</v>
      </c>
      <c r="H505" s="126">
        <v>1</v>
      </c>
      <c r="I505" s="127"/>
      <c r="J505" s="128">
        <f t="shared" si="0"/>
        <v>0</v>
      </c>
      <c r="K505" s="124" t="s">
        <v>3</v>
      </c>
      <c r="L505" s="31"/>
      <c r="M505" s="129" t="s">
        <v>3</v>
      </c>
      <c r="N505" s="130" t="s">
        <v>43</v>
      </c>
      <c r="P505" s="131">
        <f t="shared" si="1"/>
        <v>0</v>
      </c>
      <c r="Q505" s="131">
        <v>2.7999999999999998E-4</v>
      </c>
      <c r="R505" s="131">
        <f t="shared" si="2"/>
        <v>2.7999999999999998E-4</v>
      </c>
      <c r="S505" s="131">
        <v>0</v>
      </c>
      <c r="T505" s="132">
        <f t="shared" si="3"/>
        <v>0</v>
      </c>
      <c r="AR505" s="133" t="s">
        <v>235</v>
      </c>
      <c r="AT505" s="133" t="s">
        <v>127</v>
      </c>
      <c r="AU505" s="133" t="s">
        <v>79</v>
      </c>
      <c r="AY505" s="16" t="s">
        <v>124</v>
      </c>
      <c r="BE505" s="134">
        <f t="shared" si="4"/>
        <v>0</v>
      </c>
      <c r="BF505" s="134">
        <f t="shared" si="5"/>
        <v>0</v>
      </c>
      <c r="BG505" s="134">
        <f t="shared" si="6"/>
        <v>0</v>
      </c>
      <c r="BH505" s="134">
        <f t="shared" si="7"/>
        <v>0</v>
      </c>
      <c r="BI505" s="134">
        <f t="shared" si="8"/>
        <v>0</v>
      </c>
      <c r="BJ505" s="16" t="s">
        <v>77</v>
      </c>
      <c r="BK505" s="134">
        <f t="shared" si="9"/>
        <v>0</v>
      </c>
      <c r="BL505" s="16" t="s">
        <v>235</v>
      </c>
      <c r="BM505" s="133" t="s">
        <v>663</v>
      </c>
    </row>
    <row r="506" spans="2:65" s="1" customFormat="1" ht="16.5" customHeight="1">
      <c r="B506" s="121"/>
      <c r="C506" s="122" t="s">
        <v>664</v>
      </c>
      <c r="D506" s="122" t="s">
        <v>127</v>
      </c>
      <c r="E506" s="123" t="s">
        <v>665</v>
      </c>
      <c r="F506" s="124" t="s">
        <v>666</v>
      </c>
      <c r="G506" s="125" t="s">
        <v>662</v>
      </c>
      <c r="H506" s="126">
        <v>1</v>
      </c>
      <c r="I506" s="127"/>
      <c r="J506" s="128">
        <f t="shared" si="0"/>
        <v>0</v>
      </c>
      <c r="K506" s="124" t="s">
        <v>3</v>
      </c>
      <c r="L506" s="31"/>
      <c r="M506" s="129" t="s">
        <v>3</v>
      </c>
      <c r="N506" s="130" t="s">
        <v>43</v>
      </c>
      <c r="P506" s="131">
        <f t="shared" si="1"/>
        <v>0</v>
      </c>
      <c r="Q506" s="131">
        <v>2.7999999999999998E-4</v>
      </c>
      <c r="R506" s="131">
        <f t="shared" si="2"/>
        <v>2.7999999999999998E-4</v>
      </c>
      <c r="S506" s="131">
        <v>0</v>
      </c>
      <c r="T506" s="132">
        <f t="shared" si="3"/>
        <v>0</v>
      </c>
      <c r="AR506" s="133" t="s">
        <v>235</v>
      </c>
      <c r="AT506" s="133" t="s">
        <v>127</v>
      </c>
      <c r="AU506" s="133" t="s">
        <v>79</v>
      </c>
      <c r="AY506" s="16" t="s">
        <v>124</v>
      </c>
      <c r="BE506" s="134">
        <f t="shared" si="4"/>
        <v>0</v>
      </c>
      <c r="BF506" s="134">
        <f t="shared" si="5"/>
        <v>0</v>
      </c>
      <c r="BG506" s="134">
        <f t="shared" si="6"/>
        <v>0</v>
      </c>
      <c r="BH506" s="134">
        <f t="shared" si="7"/>
        <v>0</v>
      </c>
      <c r="BI506" s="134">
        <f t="shared" si="8"/>
        <v>0</v>
      </c>
      <c r="BJ506" s="16" t="s">
        <v>77</v>
      </c>
      <c r="BK506" s="134">
        <f t="shared" si="9"/>
        <v>0</v>
      </c>
      <c r="BL506" s="16" t="s">
        <v>235</v>
      </c>
      <c r="BM506" s="133" t="s">
        <v>667</v>
      </c>
    </row>
    <row r="507" spans="2:65" s="1" customFormat="1" ht="24.15" customHeight="1">
      <c r="B507" s="121"/>
      <c r="C507" s="122" t="s">
        <v>668</v>
      </c>
      <c r="D507" s="122" t="s">
        <v>127</v>
      </c>
      <c r="E507" s="123" t="s">
        <v>669</v>
      </c>
      <c r="F507" s="124" t="s">
        <v>670</v>
      </c>
      <c r="G507" s="125" t="s">
        <v>240</v>
      </c>
      <c r="H507" s="160"/>
      <c r="I507" s="127"/>
      <c r="J507" s="128">
        <f t="shared" si="0"/>
        <v>0</v>
      </c>
      <c r="K507" s="124" t="s">
        <v>131</v>
      </c>
      <c r="L507" s="31"/>
      <c r="M507" s="129" t="s">
        <v>3</v>
      </c>
      <c r="N507" s="130" t="s">
        <v>43</v>
      </c>
      <c r="P507" s="131">
        <f t="shared" si="1"/>
        <v>0</v>
      </c>
      <c r="Q507" s="131">
        <v>0</v>
      </c>
      <c r="R507" s="131">
        <f t="shared" si="2"/>
        <v>0</v>
      </c>
      <c r="S507" s="131">
        <v>0</v>
      </c>
      <c r="T507" s="132">
        <f t="shared" si="3"/>
        <v>0</v>
      </c>
      <c r="AR507" s="133" t="s">
        <v>235</v>
      </c>
      <c r="AT507" s="133" t="s">
        <v>127</v>
      </c>
      <c r="AU507" s="133" t="s">
        <v>79</v>
      </c>
      <c r="AY507" s="16" t="s">
        <v>124</v>
      </c>
      <c r="BE507" s="134">
        <f t="shared" si="4"/>
        <v>0</v>
      </c>
      <c r="BF507" s="134">
        <f t="shared" si="5"/>
        <v>0</v>
      </c>
      <c r="BG507" s="134">
        <f t="shared" si="6"/>
        <v>0</v>
      </c>
      <c r="BH507" s="134">
        <f t="shared" si="7"/>
        <v>0</v>
      </c>
      <c r="BI507" s="134">
        <f t="shared" si="8"/>
        <v>0</v>
      </c>
      <c r="BJ507" s="16" t="s">
        <v>77</v>
      </c>
      <c r="BK507" s="134">
        <f t="shared" si="9"/>
        <v>0</v>
      </c>
      <c r="BL507" s="16" t="s">
        <v>235</v>
      </c>
      <c r="BM507" s="133" t="s">
        <v>671</v>
      </c>
    </row>
    <row r="508" spans="2:65" s="1" customFormat="1">
      <c r="B508" s="31"/>
      <c r="D508" s="135" t="s">
        <v>134</v>
      </c>
      <c r="F508" s="136" t="s">
        <v>672</v>
      </c>
      <c r="I508" s="137"/>
      <c r="L508" s="31"/>
      <c r="M508" s="138"/>
      <c r="T508" s="51"/>
      <c r="AT508" s="16" t="s">
        <v>134</v>
      </c>
      <c r="AU508" s="16" t="s">
        <v>79</v>
      </c>
    </row>
    <row r="509" spans="2:65" s="11" customFormat="1" ht="22.95" customHeight="1">
      <c r="B509" s="109"/>
      <c r="D509" s="110" t="s">
        <v>71</v>
      </c>
      <c r="E509" s="119" t="s">
        <v>673</v>
      </c>
      <c r="F509" s="119" t="s">
        <v>674</v>
      </c>
      <c r="I509" s="112"/>
      <c r="J509" s="120">
        <f>BK509</f>
        <v>0</v>
      </c>
      <c r="L509" s="109"/>
      <c r="M509" s="114"/>
      <c r="P509" s="115">
        <f>SUM(P510:P629)</f>
        <v>0</v>
      </c>
      <c r="R509" s="115">
        <f>SUM(R510:R629)</f>
        <v>9.5721416299999991</v>
      </c>
      <c r="T509" s="116">
        <f>SUM(T510:T629)</f>
        <v>1.2471540000000001</v>
      </c>
      <c r="AR509" s="110" t="s">
        <v>79</v>
      </c>
      <c r="AT509" s="117" t="s">
        <v>71</v>
      </c>
      <c r="AU509" s="117" t="s">
        <v>77</v>
      </c>
      <c r="AY509" s="110" t="s">
        <v>124</v>
      </c>
      <c r="BK509" s="118">
        <f>SUM(BK510:BK629)</f>
        <v>0</v>
      </c>
    </row>
    <row r="510" spans="2:65" s="1" customFormat="1" ht="16.5" customHeight="1">
      <c r="B510" s="121"/>
      <c r="C510" s="122" t="s">
        <v>675</v>
      </c>
      <c r="D510" s="122" t="s">
        <v>127</v>
      </c>
      <c r="E510" s="123" t="s">
        <v>676</v>
      </c>
      <c r="F510" s="124" t="s">
        <v>677</v>
      </c>
      <c r="G510" s="125" t="s">
        <v>130</v>
      </c>
      <c r="H510" s="126">
        <v>37.75</v>
      </c>
      <c r="I510" s="127"/>
      <c r="J510" s="128">
        <f>ROUND(I510*H510,2)</f>
        <v>0</v>
      </c>
      <c r="K510" s="124" t="s">
        <v>3</v>
      </c>
      <c r="L510" s="31"/>
      <c r="M510" s="129" t="s">
        <v>3</v>
      </c>
      <c r="N510" s="130" t="s">
        <v>43</v>
      </c>
      <c r="P510" s="131">
        <f>O510*H510</f>
        <v>0</v>
      </c>
      <c r="Q510" s="131">
        <v>0</v>
      </c>
      <c r="R510" s="131">
        <f>Q510*H510</f>
        <v>0</v>
      </c>
      <c r="S510" s="131">
        <v>0</v>
      </c>
      <c r="T510" s="132">
        <f>S510*H510</f>
        <v>0</v>
      </c>
      <c r="AR510" s="133" t="s">
        <v>235</v>
      </c>
      <c r="AT510" s="133" t="s">
        <v>127</v>
      </c>
      <c r="AU510" s="133" t="s">
        <v>79</v>
      </c>
      <c r="AY510" s="16" t="s">
        <v>124</v>
      </c>
      <c r="BE510" s="134">
        <f>IF(N510="základní",J510,0)</f>
        <v>0</v>
      </c>
      <c r="BF510" s="134">
        <f>IF(N510="snížená",J510,0)</f>
        <v>0</v>
      </c>
      <c r="BG510" s="134">
        <f>IF(N510="zákl. přenesená",J510,0)</f>
        <v>0</v>
      </c>
      <c r="BH510" s="134">
        <f>IF(N510="sníž. přenesená",J510,0)</f>
        <v>0</v>
      </c>
      <c r="BI510" s="134">
        <f>IF(N510="nulová",J510,0)</f>
        <v>0</v>
      </c>
      <c r="BJ510" s="16" t="s">
        <v>77</v>
      </c>
      <c r="BK510" s="134">
        <f>ROUND(I510*H510,2)</f>
        <v>0</v>
      </c>
      <c r="BL510" s="16" t="s">
        <v>235</v>
      </c>
      <c r="BM510" s="133" t="s">
        <v>678</v>
      </c>
    </row>
    <row r="511" spans="2:65" s="13" customFormat="1">
      <c r="B511" s="147"/>
      <c r="D511" s="140" t="s">
        <v>136</v>
      </c>
      <c r="E511" s="148" t="s">
        <v>3</v>
      </c>
      <c r="F511" s="149" t="s">
        <v>679</v>
      </c>
      <c r="H511" s="148" t="s">
        <v>3</v>
      </c>
      <c r="I511" s="150"/>
      <c r="L511" s="147"/>
      <c r="M511" s="151"/>
      <c r="T511" s="152"/>
      <c r="AT511" s="148" t="s">
        <v>136</v>
      </c>
      <c r="AU511" s="148" t="s">
        <v>79</v>
      </c>
      <c r="AV511" s="13" t="s">
        <v>77</v>
      </c>
      <c r="AW511" s="13" t="s">
        <v>33</v>
      </c>
      <c r="AX511" s="13" t="s">
        <v>72</v>
      </c>
      <c r="AY511" s="148" t="s">
        <v>124</v>
      </c>
    </row>
    <row r="512" spans="2:65" s="12" customFormat="1">
      <c r="B512" s="139"/>
      <c r="D512" s="140" t="s">
        <v>136</v>
      </c>
      <c r="E512" s="141" t="s">
        <v>3</v>
      </c>
      <c r="F512" s="142" t="s">
        <v>336</v>
      </c>
      <c r="H512" s="143">
        <v>17</v>
      </c>
      <c r="I512" s="144"/>
      <c r="L512" s="139"/>
      <c r="M512" s="145"/>
      <c r="T512" s="146"/>
      <c r="AT512" s="141" t="s">
        <v>136</v>
      </c>
      <c r="AU512" s="141" t="s">
        <v>79</v>
      </c>
      <c r="AV512" s="12" t="s">
        <v>79</v>
      </c>
      <c r="AW512" s="12" t="s">
        <v>33</v>
      </c>
      <c r="AX512" s="12" t="s">
        <v>72</v>
      </c>
      <c r="AY512" s="141" t="s">
        <v>124</v>
      </c>
    </row>
    <row r="513" spans="2:65" s="13" customFormat="1">
      <c r="B513" s="147"/>
      <c r="D513" s="140" t="s">
        <v>136</v>
      </c>
      <c r="E513" s="148" t="s">
        <v>3</v>
      </c>
      <c r="F513" s="149" t="s">
        <v>680</v>
      </c>
      <c r="H513" s="148" t="s">
        <v>3</v>
      </c>
      <c r="I513" s="150"/>
      <c r="L513" s="147"/>
      <c r="M513" s="151"/>
      <c r="T513" s="152"/>
      <c r="AT513" s="148" t="s">
        <v>136</v>
      </c>
      <c r="AU513" s="148" t="s">
        <v>79</v>
      </c>
      <c r="AV513" s="13" t="s">
        <v>77</v>
      </c>
      <c r="AW513" s="13" t="s">
        <v>33</v>
      </c>
      <c r="AX513" s="13" t="s">
        <v>72</v>
      </c>
      <c r="AY513" s="148" t="s">
        <v>124</v>
      </c>
    </row>
    <row r="514" spans="2:65" s="12" customFormat="1">
      <c r="B514" s="139"/>
      <c r="D514" s="140" t="s">
        <v>136</v>
      </c>
      <c r="E514" s="141" t="s">
        <v>3</v>
      </c>
      <c r="F514" s="142" t="s">
        <v>338</v>
      </c>
      <c r="H514" s="143">
        <v>7</v>
      </c>
      <c r="I514" s="144"/>
      <c r="L514" s="139"/>
      <c r="M514" s="145"/>
      <c r="T514" s="146"/>
      <c r="AT514" s="141" t="s">
        <v>136</v>
      </c>
      <c r="AU514" s="141" t="s">
        <v>79</v>
      </c>
      <c r="AV514" s="12" t="s">
        <v>79</v>
      </c>
      <c r="AW514" s="12" t="s">
        <v>33</v>
      </c>
      <c r="AX514" s="12" t="s">
        <v>72</v>
      </c>
      <c r="AY514" s="141" t="s">
        <v>124</v>
      </c>
    </row>
    <row r="515" spans="2:65" s="13" customFormat="1">
      <c r="B515" s="147"/>
      <c r="D515" s="140" t="s">
        <v>136</v>
      </c>
      <c r="E515" s="148" t="s">
        <v>3</v>
      </c>
      <c r="F515" s="149" t="s">
        <v>681</v>
      </c>
      <c r="H515" s="148" t="s">
        <v>3</v>
      </c>
      <c r="I515" s="150"/>
      <c r="L515" s="147"/>
      <c r="M515" s="151"/>
      <c r="T515" s="152"/>
      <c r="AT515" s="148" t="s">
        <v>136</v>
      </c>
      <c r="AU515" s="148" t="s">
        <v>79</v>
      </c>
      <c r="AV515" s="13" t="s">
        <v>77</v>
      </c>
      <c r="AW515" s="13" t="s">
        <v>33</v>
      </c>
      <c r="AX515" s="13" t="s">
        <v>72</v>
      </c>
      <c r="AY515" s="148" t="s">
        <v>124</v>
      </c>
    </row>
    <row r="516" spans="2:65" s="12" customFormat="1">
      <c r="B516" s="139"/>
      <c r="D516" s="140" t="s">
        <v>136</v>
      </c>
      <c r="E516" s="141" t="s">
        <v>3</v>
      </c>
      <c r="F516" s="142" t="s">
        <v>340</v>
      </c>
      <c r="H516" s="143">
        <v>13.75</v>
      </c>
      <c r="I516" s="144"/>
      <c r="L516" s="139"/>
      <c r="M516" s="145"/>
      <c r="T516" s="146"/>
      <c r="AT516" s="141" t="s">
        <v>136</v>
      </c>
      <c r="AU516" s="141" t="s">
        <v>79</v>
      </c>
      <c r="AV516" s="12" t="s">
        <v>79</v>
      </c>
      <c r="AW516" s="12" t="s">
        <v>33</v>
      </c>
      <c r="AX516" s="12" t="s">
        <v>72</v>
      </c>
      <c r="AY516" s="141" t="s">
        <v>124</v>
      </c>
    </row>
    <row r="517" spans="2:65" s="14" customFormat="1">
      <c r="B517" s="153"/>
      <c r="D517" s="140" t="s">
        <v>136</v>
      </c>
      <c r="E517" s="154" t="s">
        <v>3</v>
      </c>
      <c r="F517" s="155" t="s">
        <v>158</v>
      </c>
      <c r="H517" s="156">
        <v>37.75</v>
      </c>
      <c r="I517" s="157"/>
      <c r="L517" s="153"/>
      <c r="M517" s="158"/>
      <c r="T517" s="159"/>
      <c r="AT517" s="154" t="s">
        <v>136</v>
      </c>
      <c r="AU517" s="154" t="s">
        <v>79</v>
      </c>
      <c r="AV517" s="14" t="s">
        <v>132</v>
      </c>
      <c r="AW517" s="14" t="s">
        <v>33</v>
      </c>
      <c r="AX517" s="14" t="s">
        <v>77</v>
      </c>
      <c r="AY517" s="154" t="s">
        <v>124</v>
      </c>
    </row>
    <row r="518" spans="2:65" s="1" customFormat="1" ht="16.5" customHeight="1">
      <c r="B518" s="121"/>
      <c r="C518" s="161" t="s">
        <v>682</v>
      </c>
      <c r="D518" s="161" t="s">
        <v>296</v>
      </c>
      <c r="E518" s="162" t="s">
        <v>683</v>
      </c>
      <c r="F518" s="163" t="s">
        <v>684</v>
      </c>
      <c r="G518" s="164" t="s">
        <v>130</v>
      </c>
      <c r="H518" s="165">
        <v>33.825000000000003</v>
      </c>
      <c r="I518" s="166"/>
      <c r="J518" s="167">
        <f>ROUND(I518*H518,2)</f>
        <v>0</v>
      </c>
      <c r="K518" s="163" t="s">
        <v>131</v>
      </c>
      <c r="L518" s="168"/>
      <c r="M518" s="169" t="s">
        <v>3</v>
      </c>
      <c r="N518" s="170" t="s">
        <v>43</v>
      </c>
      <c r="P518" s="131">
        <f>O518*H518</f>
        <v>0</v>
      </c>
      <c r="Q518" s="131">
        <v>1.8E-3</v>
      </c>
      <c r="R518" s="131">
        <f>Q518*H518</f>
        <v>6.0885000000000002E-2</v>
      </c>
      <c r="S518" s="131">
        <v>0</v>
      </c>
      <c r="T518" s="132">
        <f>S518*H518</f>
        <v>0</v>
      </c>
      <c r="AR518" s="133" t="s">
        <v>299</v>
      </c>
      <c r="AT518" s="133" t="s">
        <v>296</v>
      </c>
      <c r="AU518" s="133" t="s">
        <v>79</v>
      </c>
      <c r="AY518" s="16" t="s">
        <v>124</v>
      </c>
      <c r="BE518" s="134">
        <f>IF(N518="základní",J518,0)</f>
        <v>0</v>
      </c>
      <c r="BF518" s="134">
        <f>IF(N518="snížená",J518,0)</f>
        <v>0</v>
      </c>
      <c r="BG518" s="134">
        <f>IF(N518="zákl. přenesená",J518,0)</f>
        <v>0</v>
      </c>
      <c r="BH518" s="134">
        <f>IF(N518="sníž. přenesená",J518,0)</f>
        <v>0</v>
      </c>
      <c r="BI518" s="134">
        <f>IF(N518="nulová",J518,0)</f>
        <v>0</v>
      </c>
      <c r="BJ518" s="16" t="s">
        <v>77</v>
      </c>
      <c r="BK518" s="134">
        <f>ROUND(I518*H518,2)</f>
        <v>0</v>
      </c>
      <c r="BL518" s="16" t="s">
        <v>235</v>
      </c>
      <c r="BM518" s="133" t="s">
        <v>685</v>
      </c>
    </row>
    <row r="519" spans="2:65" s="12" customFormat="1">
      <c r="B519" s="139"/>
      <c r="D519" s="140" t="s">
        <v>136</v>
      </c>
      <c r="F519" s="142" t="s">
        <v>686</v>
      </c>
      <c r="H519" s="143">
        <v>33.825000000000003</v>
      </c>
      <c r="I519" s="144"/>
      <c r="L519" s="139"/>
      <c r="M519" s="145"/>
      <c r="T519" s="146"/>
      <c r="AT519" s="141" t="s">
        <v>136</v>
      </c>
      <c r="AU519" s="141" t="s">
        <v>79</v>
      </c>
      <c r="AV519" s="12" t="s">
        <v>79</v>
      </c>
      <c r="AW519" s="12" t="s">
        <v>4</v>
      </c>
      <c r="AX519" s="12" t="s">
        <v>77</v>
      </c>
      <c r="AY519" s="141" t="s">
        <v>124</v>
      </c>
    </row>
    <row r="520" spans="2:65" s="1" customFormat="1" ht="16.5" customHeight="1">
      <c r="B520" s="121"/>
      <c r="C520" s="161" t="s">
        <v>687</v>
      </c>
      <c r="D520" s="161" t="s">
        <v>296</v>
      </c>
      <c r="E520" s="162" t="s">
        <v>688</v>
      </c>
      <c r="F520" s="163" t="s">
        <v>689</v>
      </c>
      <c r="G520" s="164" t="s">
        <v>130</v>
      </c>
      <c r="H520" s="165">
        <v>7.7</v>
      </c>
      <c r="I520" s="166"/>
      <c r="J520" s="167">
        <f>ROUND(I520*H520,2)</f>
        <v>0</v>
      </c>
      <c r="K520" s="163" t="s">
        <v>131</v>
      </c>
      <c r="L520" s="168"/>
      <c r="M520" s="169" t="s">
        <v>3</v>
      </c>
      <c r="N520" s="170" t="s">
        <v>43</v>
      </c>
      <c r="P520" s="131">
        <f>O520*H520</f>
        <v>0</v>
      </c>
      <c r="Q520" s="131">
        <v>1.2E-2</v>
      </c>
      <c r="R520" s="131">
        <f>Q520*H520</f>
        <v>9.240000000000001E-2</v>
      </c>
      <c r="S520" s="131">
        <v>0</v>
      </c>
      <c r="T520" s="132">
        <f>S520*H520</f>
        <v>0</v>
      </c>
      <c r="AR520" s="133" t="s">
        <v>299</v>
      </c>
      <c r="AT520" s="133" t="s">
        <v>296</v>
      </c>
      <c r="AU520" s="133" t="s">
        <v>79</v>
      </c>
      <c r="AY520" s="16" t="s">
        <v>124</v>
      </c>
      <c r="BE520" s="134">
        <f>IF(N520="základní",J520,0)</f>
        <v>0</v>
      </c>
      <c r="BF520" s="134">
        <f>IF(N520="snížená",J520,0)</f>
        <v>0</v>
      </c>
      <c r="BG520" s="134">
        <f>IF(N520="zákl. přenesená",J520,0)</f>
        <v>0</v>
      </c>
      <c r="BH520" s="134">
        <f>IF(N520="sníž. přenesená",J520,0)</f>
        <v>0</v>
      </c>
      <c r="BI520" s="134">
        <f>IF(N520="nulová",J520,0)</f>
        <v>0</v>
      </c>
      <c r="BJ520" s="16" t="s">
        <v>77</v>
      </c>
      <c r="BK520" s="134">
        <f>ROUND(I520*H520,2)</f>
        <v>0</v>
      </c>
      <c r="BL520" s="16" t="s">
        <v>235</v>
      </c>
      <c r="BM520" s="133" t="s">
        <v>690</v>
      </c>
    </row>
    <row r="521" spans="2:65" s="13" customFormat="1">
      <c r="B521" s="147"/>
      <c r="D521" s="140" t="s">
        <v>136</v>
      </c>
      <c r="E521" s="148" t="s">
        <v>3</v>
      </c>
      <c r="F521" s="149" t="s">
        <v>680</v>
      </c>
      <c r="H521" s="148" t="s">
        <v>3</v>
      </c>
      <c r="I521" s="150"/>
      <c r="L521" s="147"/>
      <c r="M521" s="151"/>
      <c r="T521" s="152"/>
      <c r="AT521" s="148" t="s">
        <v>136</v>
      </c>
      <c r="AU521" s="148" t="s">
        <v>79</v>
      </c>
      <c r="AV521" s="13" t="s">
        <v>77</v>
      </c>
      <c r="AW521" s="13" t="s">
        <v>33</v>
      </c>
      <c r="AX521" s="13" t="s">
        <v>72</v>
      </c>
      <c r="AY521" s="148" t="s">
        <v>124</v>
      </c>
    </row>
    <row r="522" spans="2:65" s="12" customFormat="1">
      <c r="B522" s="139"/>
      <c r="D522" s="140" t="s">
        <v>136</v>
      </c>
      <c r="E522" s="141" t="s">
        <v>3</v>
      </c>
      <c r="F522" s="142" t="s">
        <v>338</v>
      </c>
      <c r="H522" s="143">
        <v>7</v>
      </c>
      <c r="I522" s="144"/>
      <c r="L522" s="139"/>
      <c r="M522" s="145"/>
      <c r="T522" s="146"/>
      <c r="AT522" s="141" t="s">
        <v>136</v>
      </c>
      <c r="AU522" s="141" t="s">
        <v>79</v>
      </c>
      <c r="AV522" s="12" t="s">
        <v>79</v>
      </c>
      <c r="AW522" s="12" t="s">
        <v>33</v>
      </c>
      <c r="AX522" s="12" t="s">
        <v>77</v>
      </c>
      <c r="AY522" s="141" t="s">
        <v>124</v>
      </c>
    </row>
    <row r="523" spans="2:65" s="12" customFormat="1">
      <c r="B523" s="139"/>
      <c r="D523" s="140" t="s">
        <v>136</v>
      </c>
      <c r="F523" s="142" t="s">
        <v>691</v>
      </c>
      <c r="H523" s="143">
        <v>7.7</v>
      </c>
      <c r="I523" s="144"/>
      <c r="L523" s="139"/>
      <c r="M523" s="145"/>
      <c r="T523" s="146"/>
      <c r="AT523" s="141" t="s">
        <v>136</v>
      </c>
      <c r="AU523" s="141" t="s">
        <v>79</v>
      </c>
      <c r="AV523" s="12" t="s">
        <v>79</v>
      </c>
      <c r="AW523" s="12" t="s">
        <v>4</v>
      </c>
      <c r="AX523" s="12" t="s">
        <v>77</v>
      </c>
      <c r="AY523" s="141" t="s">
        <v>124</v>
      </c>
    </row>
    <row r="524" spans="2:65" s="1" customFormat="1" ht="16.5" customHeight="1">
      <c r="B524" s="121"/>
      <c r="C524" s="161" t="s">
        <v>692</v>
      </c>
      <c r="D524" s="161" t="s">
        <v>296</v>
      </c>
      <c r="E524" s="162" t="s">
        <v>693</v>
      </c>
      <c r="F524" s="163" t="s">
        <v>694</v>
      </c>
      <c r="G524" s="164" t="s">
        <v>130</v>
      </c>
      <c r="H524" s="165">
        <v>7.7</v>
      </c>
      <c r="I524" s="166"/>
      <c r="J524" s="167">
        <f>ROUND(I524*H524,2)</f>
        <v>0</v>
      </c>
      <c r="K524" s="163" t="s">
        <v>131</v>
      </c>
      <c r="L524" s="168"/>
      <c r="M524" s="169" t="s">
        <v>3</v>
      </c>
      <c r="N524" s="170" t="s">
        <v>43</v>
      </c>
      <c r="P524" s="131">
        <f>O524*H524</f>
        <v>0</v>
      </c>
      <c r="Q524" s="131">
        <v>1.7999999999999999E-2</v>
      </c>
      <c r="R524" s="131">
        <f>Q524*H524</f>
        <v>0.1386</v>
      </c>
      <c r="S524" s="131">
        <v>0</v>
      </c>
      <c r="T524" s="132">
        <f>S524*H524</f>
        <v>0</v>
      </c>
      <c r="AR524" s="133" t="s">
        <v>299</v>
      </c>
      <c r="AT524" s="133" t="s">
        <v>296</v>
      </c>
      <c r="AU524" s="133" t="s">
        <v>79</v>
      </c>
      <c r="AY524" s="16" t="s">
        <v>124</v>
      </c>
      <c r="BE524" s="134">
        <f>IF(N524="základní",J524,0)</f>
        <v>0</v>
      </c>
      <c r="BF524" s="134">
        <f>IF(N524="snížená",J524,0)</f>
        <v>0</v>
      </c>
      <c r="BG524" s="134">
        <f>IF(N524="zákl. přenesená",J524,0)</f>
        <v>0</v>
      </c>
      <c r="BH524" s="134">
        <f>IF(N524="sníž. přenesená",J524,0)</f>
        <v>0</v>
      </c>
      <c r="BI524" s="134">
        <f>IF(N524="nulová",J524,0)</f>
        <v>0</v>
      </c>
      <c r="BJ524" s="16" t="s">
        <v>77</v>
      </c>
      <c r="BK524" s="134">
        <f>ROUND(I524*H524,2)</f>
        <v>0</v>
      </c>
      <c r="BL524" s="16" t="s">
        <v>235</v>
      </c>
      <c r="BM524" s="133" t="s">
        <v>695</v>
      </c>
    </row>
    <row r="525" spans="2:65" s="13" customFormat="1">
      <c r="B525" s="147"/>
      <c r="D525" s="140" t="s">
        <v>136</v>
      </c>
      <c r="E525" s="148" t="s">
        <v>3</v>
      </c>
      <c r="F525" s="149" t="s">
        <v>680</v>
      </c>
      <c r="H525" s="148" t="s">
        <v>3</v>
      </c>
      <c r="I525" s="150"/>
      <c r="L525" s="147"/>
      <c r="M525" s="151"/>
      <c r="T525" s="152"/>
      <c r="AT525" s="148" t="s">
        <v>136</v>
      </c>
      <c r="AU525" s="148" t="s">
        <v>79</v>
      </c>
      <c r="AV525" s="13" t="s">
        <v>77</v>
      </c>
      <c r="AW525" s="13" t="s">
        <v>33</v>
      </c>
      <c r="AX525" s="13" t="s">
        <v>72</v>
      </c>
      <c r="AY525" s="148" t="s">
        <v>124</v>
      </c>
    </row>
    <row r="526" spans="2:65" s="12" customFormat="1">
      <c r="B526" s="139"/>
      <c r="D526" s="140" t="s">
        <v>136</v>
      </c>
      <c r="E526" s="141" t="s">
        <v>3</v>
      </c>
      <c r="F526" s="142" t="s">
        <v>338</v>
      </c>
      <c r="H526" s="143">
        <v>7</v>
      </c>
      <c r="I526" s="144"/>
      <c r="L526" s="139"/>
      <c r="M526" s="145"/>
      <c r="T526" s="146"/>
      <c r="AT526" s="141" t="s">
        <v>136</v>
      </c>
      <c r="AU526" s="141" t="s">
        <v>79</v>
      </c>
      <c r="AV526" s="12" t="s">
        <v>79</v>
      </c>
      <c r="AW526" s="12" t="s">
        <v>33</v>
      </c>
      <c r="AX526" s="12" t="s">
        <v>77</v>
      </c>
      <c r="AY526" s="141" t="s">
        <v>124</v>
      </c>
    </row>
    <row r="527" spans="2:65" s="12" customFormat="1">
      <c r="B527" s="139"/>
      <c r="D527" s="140" t="s">
        <v>136</v>
      </c>
      <c r="F527" s="142" t="s">
        <v>691</v>
      </c>
      <c r="H527" s="143">
        <v>7.7</v>
      </c>
      <c r="I527" s="144"/>
      <c r="L527" s="139"/>
      <c r="M527" s="145"/>
      <c r="T527" s="146"/>
      <c r="AT527" s="141" t="s">
        <v>136</v>
      </c>
      <c r="AU527" s="141" t="s">
        <v>79</v>
      </c>
      <c r="AV527" s="12" t="s">
        <v>79</v>
      </c>
      <c r="AW527" s="12" t="s">
        <v>4</v>
      </c>
      <c r="AX527" s="12" t="s">
        <v>77</v>
      </c>
      <c r="AY527" s="141" t="s">
        <v>124</v>
      </c>
    </row>
    <row r="528" spans="2:65" s="1" customFormat="1" ht="16.5" customHeight="1">
      <c r="B528" s="121"/>
      <c r="C528" s="161" t="s">
        <v>696</v>
      </c>
      <c r="D528" s="161" t="s">
        <v>296</v>
      </c>
      <c r="E528" s="162" t="s">
        <v>697</v>
      </c>
      <c r="F528" s="163" t="s">
        <v>698</v>
      </c>
      <c r="G528" s="164" t="s">
        <v>130</v>
      </c>
      <c r="H528" s="165">
        <v>33.825000000000003</v>
      </c>
      <c r="I528" s="166"/>
      <c r="J528" s="167">
        <f>ROUND(I528*H528,2)</f>
        <v>0</v>
      </c>
      <c r="K528" s="163" t="s">
        <v>131</v>
      </c>
      <c r="L528" s="168"/>
      <c r="M528" s="169" t="s">
        <v>3</v>
      </c>
      <c r="N528" s="170" t="s">
        <v>43</v>
      </c>
      <c r="P528" s="131">
        <f>O528*H528</f>
        <v>0</v>
      </c>
      <c r="Q528" s="131">
        <v>3.5000000000000001E-3</v>
      </c>
      <c r="R528" s="131">
        <f>Q528*H528</f>
        <v>0.11838750000000001</v>
      </c>
      <c r="S528" s="131">
        <v>0</v>
      </c>
      <c r="T528" s="132">
        <f>S528*H528</f>
        <v>0</v>
      </c>
      <c r="AR528" s="133" t="s">
        <v>299</v>
      </c>
      <c r="AT528" s="133" t="s">
        <v>296</v>
      </c>
      <c r="AU528" s="133" t="s">
        <v>79</v>
      </c>
      <c r="AY528" s="16" t="s">
        <v>124</v>
      </c>
      <c r="BE528" s="134">
        <f>IF(N528="základní",J528,0)</f>
        <v>0</v>
      </c>
      <c r="BF528" s="134">
        <f>IF(N528="snížená",J528,0)</f>
        <v>0</v>
      </c>
      <c r="BG528" s="134">
        <f>IF(N528="zákl. přenesená",J528,0)</f>
        <v>0</v>
      </c>
      <c r="BH528" s="134">
        <f>IF(N528="sníž. přenesená",J528,0)</f>
        <v>0</v>
      </c>
      <c r="BI528" s="134">
        <f>IF(N528="nulová",J528,0)</f>
        <v>0</v>
      </c>
      <c r="BJ528" s="16" t="s">
        <v>77</v>
      </c>
      <c r="BK528" s="134">
        <f>ROUND(I528*H528,2)</f>
        <v>0</v>
      </c>
      <c r="BL528" s="16" t="s">
        <v>235</v>
      </c>
      <c r="BM528" s="133" t="s">
        <v>699</v>
      </c>
    </row>
    <row r="529" spans="2:65" s="12" customFormat="1">
      <c r="B529" s="139"/>
      <c r="D529" s="140" t="s">
        <v>136</v>
      </c>
      <c r="F529" s="142" t="s">
        <v>686</v>
      </c>
      <c r="H529" s="143">
        <v>33.825000000000003</v>
      </c>
      <c r="I529" s="144"/>
      <c r="L529" s="139"/>
      <c r="M529" s="145"/>
      <c r="T529" s="146"/>
      <c r="AT529" s="141" t="s">
        <v>136</v>
      </c>
      <c r="AU529" s="141" t="s">
        <v>79</v>
      </c>
      <c r="AV529" s="12" t="s">
        <v>79</v>
      </c>
      <c r="AW529" s="12" t="s">
        <v>4</v>
      </c>
      <c r="AX529" s="12" t="s">
        <v>77</v>
      </c>
      <c r="AY529" s="141" t="s">
        <v>124</v>
      </c>
    </row>
    <row r="530" spans="2:65" s="1" customFormat="1" ht="24.15" customHeight="1">
      <c r="B530" s="121"/>
      <c r="C530" s="122" t="s">
        <v>700</v>
      </c>
      <c r="D530" s="122" t="s">
        <v>127</v>
      </c>
      <c r="E530" s="123" t="s">
        <v>701</v>
      </c>
      <c r="F530" s="124" t="s">
        <v>702</v>
      </c>
      <c r="G530" s="125" t="s">
        <v>130</v>
      </c>
      <c r="H530" s="126">
        <v>49.488999999999997</v>
      </c>
      <c r="I530" s="127"/>
      <c r="J530" s="128">
        <f>ROUND(I530*H530,2)</f>
        <v>0</v>
      </c>
      <c r="K530" s="124" t="s">
        <v>131</v>
      </c>
      <c r="L530" s="31"/>
      <c r="M530" s="129" t="s">
        <v>3</v>
      </c>
      <c r="N530" s="130" t="s">
        <v>43</v>
      </c>
      <c r="P530" s="131">
        <f>O530*H530</f>
        <v>0</v>
      </c>
      <c r="Q530" s="131">
        <v>6.0000000000000001E-3</v>
      </c>
      <c r="R530" s="131">
        <f>Q530*H530</f>
        <v>0.29693399999999998</v>
      </c>
      <c r="S530" s="131">
        <v>0</v>
      </c>
      <c r="T530" s="132">
        <f>S530*H530</f>
        <v>0</v>
      </c>
      <c r="AR530" s="133" t="s">
        <v>235</v>
      </c>
      <c r="AT530" s="133" t="s">
        <v>127</v>
      </c>
      <c r="AU530" s="133" t="s">
        <v>79</v>
      </c>
      <c r="AY530" s="16" t="s">
        <v>124</v>
      </c>
      <c r="BE530" s="134">
        <f>IF(N530="základní",J530,0)</f>
        <v>0</v>
      </c>
      <c r="BF530" s="134">
        <f>IF(N530="snížená",J530,0)</f>
        <v>0</v>
      </c>
      <c r="BG530" s="134">
        <f>IF(N530="zákl. přenesená",J530,0)</f>
        <v>0</v>
      </c>
      <c r="BH530" s="134">
        <f>IF(N530="sníž. přenesená",J530,0)</f>
        <v>0</v>
      </c>
      <c r="BI530" s="134">
        <f>IF(N530="nulová",J530,0)</f>
        <v>0</v>
      </c>
      <c r="BJ530" s="16" t="s">
        <v>77</v>
      </c>
      <c r="BK530" s="134">
        <f>ROUND(I530*H530,2)</f>
        <v>0</v>
      </c>
      <c r="BL530" s="16" t="s">
        <v>235</v>
      </c>
      <c r="BM530" s="133" t="s">
        <v>703</v>
      </c>
    </row>
    <row r="531" spans="2:65" s="1" customFormat="1">
      <c r="B531" s="31"/>
      <c r="D531" s="135" t="s">
        <v>134</v>
      </c>
      <c r="F531" s="136" t="s">
        <v>704</v>
      </c>
      <c r="I531" s="137"/>
      <c r="L531" s="31"/>
      <c r="M531" s="138"/>
      <c r="T531" s="51"/>
      <c r="AT531" s="16" t="s">
        <v>134</v>
      </c>
      <c r="AU531" s="16" t="s">
        <v>79</v>
      </c>
    </row>
    <row r="532" spans="2:65" s="13" customFormat="1">
      <c r="B532" s="147"/>
      <c r="D532" s="140" t="s">
        <v>136</v>
      </c>
      <c r="E532" s="148" t="s">
        <v>3</v>
      </c>
      <c r="F532" s="149" t="s">
        <v>507</v>
      </c>
      <c r="H532" s="148" t="s">
        <v>3</v>
      </c>
      <c r="I532" s="150"/>
      <c r="L532" s="147"/>
      <c r="M532" s="151"/>
      <c r="T532" s="152"/>
      <c r="AT532" s="148" t="s">
        <v>136</v>
      </c>
      <c r="AU532" s="148" t="s">
        <v>79</v>
      </c>
      <c r="AV532" s="13" t="s">
        <v>77</v>
      </c>
      <c r="AW532" s="13" t="s">
        <v>33</v>
      </c>
      <c r="AX532" s="13" t="s">
        <v>72</v>
      </c>
      <c r="AY532" s="148" t="s">
        <v>124</v>
      </c>
    </row>
    <row r="533" spans="2:65" s="13" customFormat="1">
      <c r="B533" s="147"/>
      <c r="D533" s="140" t="s">
        <v>136</v>
      </c>
      <c r="E533" s="148" t="s">
        <v>3</v>
      </c>
      <c r="F533" s="149" t="s">
        <v>559</v>
      </c>
      <c r="H533" s="148" t="s">
        <v>3</v>
      </c>
      <c r="I533" s="150"/>
      <c r="L533" s="147"/>
      <c r="M533" s="151"/>
      <c r="T533" s="152"/>
      <c r="AT533" s="148" t="s">
        <v>136</v>
      </c>
      <c r="AU533" s="148" t="s">
        <v>79</v>
      </c>
      <c r="AV533" s="13" t="s">
        <v>77</v>
      </c>
      <c r="AW533" s="13" t="s">
        <v>33</v>
      </c>
      <c r="AX533" s="13" t="s">
        <v>72</v>
      </c>
      <c r="AY533" s="148" t="s">
        <v>124</v>
      </c>
    </row>
    <row r="534" spans="2:65" s="12" customFormat="1">
      <c r="B534" s="139"/>
      <c r="D534" s="140" t="s">
        <v>136</v>
      </c>
      <c r="E534" s="141" t="s">
        <v>3</v>
      </c>
      <c r="F534" s="142" t="s">
        <v>705</v>
      </c>
      <c r="H534" s="143">
        <v>3.5</v>
      </c>
      <c r="I534" s="144"/>
      <c r="L534" s="139"/>
      <c r="M534" s="145"/>
      <c r="T534" s="146"/>
      <c r="AT534" s="141" t="s">
        <v>136</v>
      </c>
      <c r="AU534" s="141" t="s">
        <v>79</v>
      </c>
      <c r="AV534" s="12" t="s">
        <v>79</v>
      </c>
      <c r="AW534" s="12" t="s">
        <v>33</v>
      </c>
      <c r="AX534" s="12" t="s">
        <v>72</v>
      </c>
      <c r="AY534" s="141" t="s">
        <v>124</v>
      </c>
    </row>
    <row r="535" spans="2:65" s="13" customFormat="1">
      <c r="B535" s="147"/>
      <c r="D535" s="140" t="s">
        <v>136</v>
      </c>
      <c r="E535" s="148" t="s">
        <v>3</v>
      </c>
      <c r="F535" s="149" t="s">
        <v>578</v>
      </c>
      <c r="H535" s="148" t="s">
        <v>3</v>
      </c>
      <c r="I535" s="150"/>
      <c r="L535" s="147"/>
      <c r="M535" s="151"/>
      <c r="T535" s="152"/>
      <c r="AT535" s="148" t="s">
        <v>136</v>
      </c>
      <c r="AU535" s="148" t="s">
        <v>79</v>
      </c>
      <c r="AV535" s="13" t="s">
        <v>77</v>
      </c>
      <c r="AW535" s="13" t="s">
        <v>33</v>
      </c>
      <c r="AX535" s="13" t="s">
        <v>72</v>
      </c>
      <c r="AY535" s="148" t="s">
        <v>124</v>
      </c>
    </row>
    <row r="536" spans="2:65" s="12" customFormat="1">
      <c r="B536" s="139"/>
      <c r="D536" s="140" t="s">
        <v>136</v>
      </c>
      <c r="E536" s="141" t="s">
        <v>3</v>
      </c>
      <c r="F536" s="142" t="s">
        <v>706</v>
      </c>
      <c r="H536" s="143">
        <v>6</v>
      </c>
      <c r="I536" s="144"/>
      <c r="L536" s="139"/>
      <c r="M536" s="145"/>
      <c r="T536" s="146"/>
      <c r="AT536" s="141" t="s">
        <v>136</v>
      </c>
      <c r="AU536" s="141" t="s">
        <v>79</v>
      </c>
      <c r="AV536" s="12" t="s">
        <v>79</v>
      </c>
      <c r="AW536" s="12" t="s">
        <v>33</v>
      </c>
      <c r="AX536" s="12" t="s">
        <v>72</v>
      </c>
      <c r="AY536" s="141" t="s">
        <v>124</v>
      </c>
    </row>
    <row r="537" spans="2:65" s="13" customFormat="1">
      <c r="B537" s="147"/>
      <c r="D537" s="140" t="s">
        <v>136</v>
      </c>
      <c r="E537" s="148" t="s">
        <v>3</v>
      </c>
      <c r="F537" s="149" t="s">
        <v>325</v>
      </c>
      <c r="H537" s="148" t="s">
        <v>3</v>
      </c>
      <c r="I537" s="150"/>
      <c r="L537" s="147"/>
      <c r="M537" s="151"/>
      <c r="T537" s="152"/>
      <c r="AT537" s="148" t="s">
        <v>136</v>
      </c>
      <c r="AU537" s="148" t="s">
        <v>79</v>
      </c>
      <c r="AV537" s="13" t="s">
        <v>77</v>
      </c>
      <c r="AW537" s="13" t="s">
        <v>33</v>
      </c>
      <c r="AX537" s="13" t="s">
        <v>72</v>
      </c>
      <c r="AY537" s="148" t="s">
        <v>124</v>
      </c>
    </row>
    <row r="538" spans="2:65" s="13" customFormat="1">
      <c r="B538" s="147"/>
      <c r="D538" s="140" t="s">
        <v>136</v>
      </c>
      <c r="E538" s="148" t="s">
        <v>3</v>
      </c>
      <c r="F538" s="149" t="s">
        <v>707</v>
      </c>
      <c r="H538" s="148" t="s">
        <v>3</v>
      </c>
      <c r="I538" s="150"/>
      <c r="L538" s="147"/>
      <c r="M538" s="151"/>
      <c r="T538" s="152"/>
      <c r="AT538" s="148" t="s">
        <v>136</v>
      </c>
      <c r="AU538" s="148" t="s">
        <v>79</v>
      </c>
      <c r="AV538" s="13" t="s">
        <v>77</v>
      </c>
      <c r="AW538" s="13" t="s">
        <v>33</v>
      </c>
      <c r="AX538" s="13" t="s">
        <v>72</v>
      </c>
      <c r="AY538" s="148" t="s">
        <v>124</v>
      </c>
    </row>
    <row r="539" spans="2:65" s="12" customFormat="1">
      <c r="B539" s="139"/>
      <c r="D539" s="140" t="s">
        <v>136</v>
      </c>
      <c r="E539" s="141" t="s">
        <v>3</v>
      </c>
      <c r="F539" s="142" t="s">
        <v>708</v>
      </c>
      <c r="H539" s="143">
        <v>7.0780000000000003</v>
      </c>
      <c r="I539" s="144"/>
      <c r="L539" s="139"/>
      <c r="M539" s="145"/>
      <c r="T539" s="146"/>
      <c r="AT539" s="141" t="s">
        <v>136</v>
      </c>
      <c r="AU539" s="141" t="s">
        <v>79</v>
      </c>
      <c r="AV539" s="12" t="s">
        <v>79</v>
      </c>
      <c r="AW539" s="12" t="s">
        <v>33</v>
      </c>
      <c r="AX539" s="12" t="s">
        <v>72</v>
      </c>
      <c r="AY539" s="141" t="s">
        <v>124</v>
      </c>
    </row>
    <row r="540" spans="2:65" s="13" customFormat="1">
      <c r="B540" s="147"/>
      <c r="D540" s="140" t="s">
        <v>136</v>
      </c>
      <c r="E540" s="148" t="s">
        <v>3</v>
      </c>
      <c r="F540" s="149" t="s">
        <v>709</v>
      </c>
      <c r="H540" s="148" t="s">
        <v>3</v>
      </c>
      <c r="I540" s="150"/>
      <c r="L540" s="147"/>
      <c r="M540" s="151"/>
      <c r="T540" s="152"/>
      <c r="AT540" s="148" t="s">
        <v>136</v>
      </c>
      <c r="AU540" s="148" t="s">
        <v>79</v>
      </c>
      <c r="AV540" s="13" t="s">
        <v>77</v>
      </c>
      <c r="AW540" s="13" t="s">
        <v>33</v>
      </c>
      <c r="AX540" s="13" t="s">
        <v>72</v>
      </c>
      <c r="AY540" s="148" t="s">
        <v>124</v>
      </c>
    </row>
    <row r="541" spans="2:65" s="12" customFormat="1">
      <c r="B541" s="139"/>
      <c r="D541" s="140" t="s">
        <v>136</v>
      </c>
      <c r="E541" s="141" t="s">
        <v>3</v>
      </c>
      <c r="F541" s="142" t="s">
        <v>710</v>
      </c>
      <c r="H541" s="143">
        <v>11.827</v>
      </c>
      <c r="I541" s="144"/>
      <c r="L541" s="139"/>
      <c r="M541" s="145"/>
      <c r="T541" s="146"/>
      <c r="AT541" s="141" t="s">
        <v>136</v>
      </c>
      <c r="AU541" s="141" t="s">
        <v>79</v>
      </c>
      <c r="AV541" s="12" t="s">
        <v>79</v>
      </c>
      <c r="AW541" s="12" t="s">
        <v>33</v>
      </c>
      <c r="AX541" s="12" t="s">
        <v>72</v>
      </c>
      <c r="AY541" s="141" t="s">
        <v>124</v>
      </c>
    </row>
    <row r="542" spans="2:65" s="13" customFormat="1">
      <c r="B542" s="147"/>
      <c r="D542" s="140" t="s">
        <v>136</v>
      </c>
      <c r="E542" s="148" t="s">
        <v>3</v>
      </c>
      <c r="F542" s="149" t="s">
        <v>711</v>
      </c>
      <c r="H542" s="148" t="s">
        <v>3</v>
      </c>
      <c r="I542" s="150"/>
      <c r="L542" s="147"/>
      <c r="M542" s="151"/>
      <c r="T542" s="152"/>
      <c r="AT542" s="148" t="s">
        <v>136</v>
      </c>
      <c r="AU542" s="148" t="s">
        <v>79</v>
      </c>
      <c r="AV542" s="13" t="s">
        <v>77</v>
      </c>
      <c r="AW542" s="13" t="s">
        <v>33</v>
      </c>
      <c r="AX542" s="13" t="s">
        <v>72</v>
      </c>
      <c r="AY542" s="148" t="s">
        <v>124</v>
      </c>
    </row>
    <row r="543" spans="2:65" s="12" customFormat="1">
      <c r="B543" s="139"/>
      <c r="D543" s="140" t="s">
        <v>136</v>
      </c>
      <c r="E543" s="141" t="s">
        <v>3</v>
      </c>
      <c r="F543" s="142" t="s">
        <v>712</v>
      </c>
      <c r="H543" s="143">
        <v>17.344000000000001</v>
      </c>
      <c r="I543" s="144"/>
      <c r="L543" s="139"/>
      <c r="M543" s="145"/>
      <c r="T543" s="146"/>
      <c r="AT543" s="141" t="s">
        <v>136</v>
      </c>
      <c r="AU543" s="141" t="s">
        <v>79</v>
      </c>
      <c r="AV543" s="12" t="s">
        <v>79</v>
      </c>
      <c r="AW543" s="12" t="s">
        <v>33</v>
      </c>
      <c r="AX543" s="12" t="s">
        <v>72</v>
      </c>
      <c r="AY543" s="141" t="s">
        <v>124</v>
      </c>
    </row>
    <row r="544" spans="2:65" s="13" customFormat="1">
      <c r="B544" s="147"/>
      <c r="D544" s="140" t="s">
        <v>136</v>
      </c>
      <c r="E544" s="148" t="s">
        <v>3</v>
      </c>
      <c r="F544" s="149" t="s">
        <v>184</v>
      </c>
      <c r="H544" s="148" t="s">
        <v>3</v>
      </c>
      <c r="I544" s="150"/>
      <c r="L544" s="147"/>
      <c r="M544" s="151"/>
      <c r="T544" s="152"/>
      <c r="AT544" s="148" t="s">
        <v>136</v>
      </c>
      <c r="AU544" s="148" t="s">
        <v>79</v>
      </c>
      <c r="AV544" s="13" t="s">
        <v>77</v>
      </c>
      <c r="AW544" s="13" t="s">
        <v>33</v>
      </c>
      <c r="AX544" s="13" t="s">
        <v>72</v>
      </c>
      <c r="AY544" s="148" t="s">
        <v>124</v>
      </c>
    </row>
    <row r="545" spans="2:65" s="12" customFormat="1">
      <c r="B545" s="139"/>
      <c r="D545" s="140" t="s">
        <v>136</v>
      </c>
      <c r="E545" s="141" t="s">
        <v>3</v>
      </c>
      <c r="F545" s="142" t="s">
        <v>713</v>
      </c>
      <c r="H545" s="143">
        <v>3.74</v>
      </c>
      <c r="I545" s="144"/>
      <c r="L545" s="139"/>
      <c r="M545" s="145"/>
      <c r="T545" s="146"/>
      <c r="AT545" s="141" t="s">
        <v>136</v>
      </c>
      <c r="AU545" s="141" t="s">
        <v>79</v>
      </c>
      <c r="AV545" s="12" t="s">
        <v>79</v>
      </c>
      <c r="AW545" s="12" t="s">
        <v>33</v>
      </c>
      <c r="AX545" s="12" t="s">
        <v>72</v>
      </c>
      <c r="AY545" s="141" t="s">
        <v>124</v>
      </c>
    </row>
    <row r="546" spans="2:65" s="14" customFormat="1">
      <c r="B546" s="153"/>
      <c r="D546" s="140" t="s">
        <v>136</v>
      </c>
      <c r="E546" s="154" t="s">
        <v>3</v>
      </c>
      <c r="F546" s="155" t="s">
        <v>158</v>
      </c>
      <c r="H546" s="156">
        <v>49.489000000000004</v>
      </c>
      <c r="I546" s="157"/>
      <c r="L546" s="153"/>
      <c r="M546" s="158"/>
      <c r="T546" s="159"/>
      <c r="AT546" s="154" t="s">
        <v>136</v>
      </c>
      <c r="AU546" s="154" t="s">
        <v>79</v>
      </c>
      <c r="AV546" s="14" t="s">
        <v>132</v>
      </c>
      <c r="AW546" s="14" t="s">
        <v>33</v>
      </c>
      <c r="AX546" s="14" t="s">
        <v>77</v>
      </c>
      <c r="AY546" s="154" t="s">
        <v>124</v>
      </c>
    </row>
    <row r="547" spans="2:65" s="1" customFormat="1" ht="16.5" customHeight="1">
      <c r="B547" s="121"/>
      <c r="C547" s="161" t="s">
        <v>714</v>
      </c>
      <c r="D547" s="161" t="s">
        <v>296</v>
      </c>
      <c r="E547" s="162" t="s">
        <v>715</v>
      </c>
      <c r="F547" s="163" t="s">
        <v>716</v>
      </c>
      <c r="G547" s="164" t="s">
        <v>130</v>
      </c>
      <c r="H547" s="165">
        <v>43.988</v>
      </c>
      <c r="I547" s="166"/>
      <c r="J547" s="167">
        <f>ROUND(I547*H547,2)</f>
        <v>0</v>
      </c>
      <c r="K547" s="163" t="s">
        <v>131</v>
      </c>
      <c r="L547" s="168"/>
      <c r="M547" s="169" t="s">
        <v>3</v>
      </c>
      <c r="N547" s="170" t="s">
        <v>43</v>
      </c>
      <c r="P547" s="131">
        <f>O547*H547</f>
        <v>0</v>
      </c>
      <c r="Q547" s="131">
        <v>3.0000000000000001E-3</v>
      </c>
      <c r="R547" s="131">
        <f>Q547*H547</f>
        <v>0.131964</v>
      </c>
      <c r="S547" s="131">
        <v>0</v>
      </c>
      <c r="T547" s="132">
        <f>S547*H547</f>
        <v>0</v>
      </c>
      <c r="AR547" s="133" t="s">
        <v>299</v>
      </c>
      <c r="AT547" s="133" t="s">
        <v>296</v>
      </c>
      <c r="AU547" s="133" t="s">
        <v>79</v>
      </c>
      <c r="AY547" s="16" t="s">
        <v>124</v>
      </c>
      <c r="BE547" s="134">
        <f>IF(N547="základní",J547,0)</f>
        <v>0</v>
      </c>
      <c r="BF547" s="134">
        <f>IF(N547="snížená",J547,0)</f>
        <v>0</v>
      </c>
      <c r="BG547" s="134">
        <f>IF(N547="zákl. přenesená",J547,0)</f>
        <v>0</v>
      </c>
      <c r="BH547" s="134">
        <f>IF(N547="sníž. přenesená",J547,0)</f>
        <v>0</v>
      </c>
      <c r="BI547" s="134">
        <f>IF(N547="nulová",J547,0)</f>
        <v>0</v>
      </c>
      <c r="BJ547" s="16" t="s">
        <v>77</v>
      </c>
      <c r="BK547" s="134">
        <f>ROUND(I547*H547,2)</f>
        <v>0</v>
      </c>
      <c r="BL547" s="16" t="s">
        <v>235</v>
      </c>
      <c r="BM547" s="133" t="s">
        <v>717</v>
      </c>
    </row>
    <row r="548" spans="2:65" s="12" customFormat="1">
      <c r="B548" s="139"/>
      <c r="D548" s="140" t="s">
        <v>136</v>
      </c>
      <c r="E548" s="141" t="s">
        <v>3</v>
      </c>
      <c r="F548" s="142" t="s">
        <v>718</v>
      </c>
      <c r="H548" s="143">
        <v>39.988999999999997</v>
      </c>
      <c r="I548" s="144"/>
      <c r="L548" s="139"/>
      <c r="M548" s="145"/>
      <c r="T548" s="146"/>
      <c r="AT548" s="141" t="s">
        <v>136</v>
      </c>
      <c r="AU548" s="141" t="s">
        <v>79</v>
      </c>
      <c r="AV548" s="12" t="s">
        <v>79</v>
      </c>
      <c r="AW548" s="12" t="s">
        <v>33</v>
      </c>
      <c r="AX548" s="12" t="s">
        <v>77</v>
      </c>
      <c r="AY548" s="141" t="s">
        <v>124</v>
      </c>
    </row>
    <row r="549" spans="2:65" s="12" customFormat="1">
      <c r="B549" s="139"/>
      <c r="D549" s="140" t="s">
        <v>136</v>
      </c>
      <c r="F549" s="142" t="s">
        <v>719</v>
      </c>
      <c r="H549" s="143">
        <v>43.988</v>
      </c>
      <c r="I549" s="144"/>
      <c r="L549" s="139"/>
      <c r="M549" s="145"/>
      <c r="T549" s="146"/>
      <c r="AT549" s="141" t="s">
        <v>136</v>
      </c>
      <c r="AU549" s="141" t="s">
        <v>79</v>
      </c>
      <c r="AV549" s="12" t="s">
        <v>79</v>
      </c>
      <c r="AW549" s="12" t="s">
        <v>4</v>
      </c>
      <c r="AX549" s="12" t="s">
        <v>77</v>
      </c>
      <c r="AY549" s="141" t="s">
        <v>124</v>
      </c>
    </row>
    <row r="550" spans="2:65" s="1" customFormat="1" ht="16.5" customHeight="1">
      <c r="B550" s="121"/>
      <c r="C550" s="161" t="s">
        <v>720</v>
      </c>
      <c r="D550" s="161" t="s">
        <v>296</v>
      </c>
      <c r="E550" s="162" t="s">
        <v>693</v>
      </c>
      <c r="F550" s="163" t="s">
        <v>694</v>
      </c>
      <c r="G550" s="164" t="s">
        <v>130</v>
      </c>
      <c r="H550" s="165">
        <v>10.45</v>
      </c>
      <c r="I550" s="166"/>
      <c r="J550" s="167">
        <f>ROUND(I550*H550,2)</f>
        <v>0</v>
      </c>
      <c r="K550" s="163" t="s">
        <v>131</v>
      </c>
      <c r="L550" s="168"/>
      <c r="M550" s="169" t="s">
        <v>3</v>
      </c>
      <c r="N550" s="170" t="s">
        <v>43</v>
      </c>
      <c r="P550" s="131">
        <f>O550*H550</f>
        <v>0</v>
      </c>
      <c r="Q550" s="131">
        <v>1.7999999999999999E-2</v>
      </c>
      <c r="R550" s="131">
        <f>Q550*H550</f>
        <v>0.18809999999999996</v>
      </c>
      <c r="S550" s="131">
        <v>0</v>
      </c>
      <c r="T550" s="132">
        <f>S550*H550</f>
        <v>0</v>
      </c>
      <c r="AR550" s="133" t="s">
        <v>299</v>
      </c>
      <c r="AT550" s="133" t="s">
        <v>296</v>
      </c>
      <c r="AU550" s="133" t="s">
        <v>79</v>
      </c>
      <c r="AY550" s="16" t="s">
        <v>124</v>
      </c>
      <c r="BE550" s="134">
        <f>IF(N550="základní",J550,0)</f>
        <v>0</v>
      </c>
      <c r="BF550" s="134">
        <f>IF(N550="snížená",J550,0)</f>
        <v>0</v>
      </c>
      <c r="BG550" s="134">
        <f>IF(N550="zákl. přenesená",J550,0)</f>
        <v>0</v>
      </c>
      <c r="BH550" s="134">
        <f>IF(N550="sníž. přenesená",J550,0)</f>
        <v>0</v>
      </c>
      <c r="BI550" s="134">
        <f>IF(N550="nulová",J550,0)</f>
        <v>0</v>
      </c>
      <c r="BJ550" s="16" t="s">
        <v>77</v>
      </c>
      <c r="BK550" s="134">
        <f>ROUND(I550*H550,2)</f>
        <v>0</v>
      </c>
      <c r="BL550" s="16" t="s">
        <v>235</v>
      </c>
      <c r="BM550" s="133" t="s">
        <v>721</v>
      </c>
    </row>
    <row r="551" spans="2:65" s="12" customFormat="1">
      <c r="B551" s="139"/>
      <c r="D551" s="140" t="s">
        <v>136</v>
      </c>
      <c r="E551" s="141" t="s">
        <v>3</v>
      </c>
      <c r="F551" s="142" t="s">
        <v>722</v>
      </c>
      <c r="H551" s="143">
        <v>9.5</v>
      </c>
      <c r="I551" s="144"/>
      <c r="L551" s="139"/>
      <c r="M551" s="145"/>
      <c r="T551" s="146"/>
      <c r="AT551" s="141" t="s">
        <v>136</v>
      </c>
      <c r="AU551" s="141" t="s">
        <v>79</v>
      </c>
      <c r="AV551" s="12" t="s">
        <v>79</v>
      </c>
      <c r="AW551" s="12" t="s">
        <v>33</v>
      </c>
      <c r="AX551" s="12" t="s">
        <v>77</v>
      </c>
      <c r="AY551" s="141" t="s">
        <v>124</v>
      </c>
    </row>
    <row r="552" spans="2:65" s="12" customFormat="1">
      <c r="B552" s="139"/>
      <c r="D552" s="140" t="s">
        <v>136</v>
      </c>
      <c r="F552" s="142" t="s">
        <v>723</v>
      </c>
      <c r="H552" s="143">
        <v>10.45</v>
      </c>
      <c r="I552" s="144"/>
      <c r="L552" s="139"/>
      <c r="M552" s="145"/>
      <c r="T552" s="146"/>
      <c r="AT552" s="141" t="s">
        <v>136</v>
      </c>
      <c r="AU552" s="141" t="s">
        <v>79</v>
      </c>
      <c r="AV552" s="12" t="s">
        <v>79</v>
      </c>
      <c r="AW552" s="12" t="s">
        <v>4</v>
      </c>
      <c r="AX552" s="12" t="s">
        <v>77</v>
      </c>
      <c r="AY552" s="141" t="s">
        <v>124</v>
      </c>
    </row>
    <row r="553" spans="2:65" s="1" customFormat="1" ht="24.15" customHeight="1">
      <c r="B553" s="121"/>
      <c r="C553" s="122" t="s">
        <v>724</v>
      </c>
      <c r="D553" s="122" t="s">
        <v>127</v>
      </c>
      <c r="E553" s="123" t="s">
        <v>701</v>
      </c>
      <c r="F553" s="124" t="s">
        <v>702</v>
      </c>
      <c r="G553" s="125" t="s">
        <v>130</v>
      </c>
      <c r="H553" s="126">
        <v>172.06800000000001</v>
      </c>
      <c r="I553" s="127"/>
      <c r="J553" s="128">
        <f>ROUND(I553*H553,2)</f>
        <v>0</v>
      </c>
      <c r="K553" s="124" t="s">
        <v>131</v>
      </c>
      <c r="L553" s="31"/>
      <c r="M553" s="129" t="s">
        <v>3</v>
      </c>
      <c r="N553" s="130" t="s">
        <v>43</v>
      </c>
      <c r="P553" s="131">
        <f>O553*H553</f>
        <v>0</v>
      </c>
      <c r="Q553" s="131">
        <v>6.0000000000000001E-3</v>
      </c>
      <c r="R553" s="131">
        <f>Q553*H553</f>
        <v>1.032408</v>
      </c>
      <c r="S553" s="131">
        <v>0</v>
      </c>
      <c r="T553" s="132">
        <f>S553*H553</f>
        <v>0</v>
      </c>
      <c r="AR553" s="133" t="s">
        <v>235</v>
      </c>
      <c r="AT553" s="133" t="s">
        <v>127</v>
      </c>
      <c r="AU553" s="133" t="s">
        <v>79</v>
      </c>
      <c r="AY553" s="16" t="s">
        <v>124</v>
      </c>
      <c r="BE553" s="134">
        <f>IF(N553="základní",J553,0)</f>
        <v>0</v>
      </c>
      <c r="BF553" s="134">
        <f>IF(N553="snížená",J553,0)</f>
        <v>0</v>
      </c>
      <c r="BG553" s="134">
        <f>IF(N553="zákl. přenesená",J553,0)</f>
        <v>0</v>
      </c>
      <c r="BH553" s="134">
        <f>IF(N553="sníž. přenesená",J553,0)</f>
        <v>0</v>
      </c>
      <c r="BI553" s="134">
        <f>IF(N553="nulová",J553,0)</f>
        <v>0</v>
      </c>
      <c r="BJ553" s="16" t="s">
        <v>77</v>
      </c>
      <c r="BK553" s="134">
        <f>ROUND(I553*H553,2)</f>
        <v>0</v>
      </c>
      <c r="BL553" s="16" t="s">
        <v>235</v>
      </c>
      <c r="BM553" s="133" t="s">
        <v>725</v>
      </c>
    </row>
    <row r="554" spans="2:65" s="1" customFormat="1">
      <c r="B554" s="31"/>
      <c r="D554" s="135" t="s">
        <v>134</v>
      </c>
      <c r="F554" s="136" t="s">
        <v>704</v>
      </c>
      <c r="I554" s="137"/>
      <c r="L554" s="31"/>
      <c r="M554" s="138"/>
      <c r="T554" s="51"/>
      <c r="AT554" s="16" t="s">
        <v>134</v>
      </c>
      <c r="AU554" s="16" t="s">
        <v>79</v>
      </c>
    </row>
    <row r="555" spans="2:65" s="1" customFormat="1" ht="16.5" customHeight="1">
      <c r="B555" s="121"/>
      <c r="C555" s="161" t="s">
        <v>726</v>
      </c>
      <c r="D555" s="161" t="s">
        <v>296</v>
      </c>
      <c r="E555" s="162" t="s">
        <v>715</v>
      </c>
      <c r="F555" s="163" t="s">
        <v>716</v>
      </c>
      <c r="G555" s="164" t="s">
        <v>130</v>
      </c>
      <c r="H555" s="165">
        <v>187.36500000000001</v>
      </c>
      <c r="I555" s="166"/>
      <c r="J555" s="167">
        <f>ROUND(I555*H555,2)</f>
        <v>0</v>
      </c>
      <c r="K555" s="163" t="s">
        <v>131</v>
      </c>
      <c r="L555" s="168"/>
      <c r="M555" s="169" t="s">
        <v>3</v>
      </c>
      <c r="N555" s="170" t="s">
        <v>43</v>
      </c>
      <c r="P555" s="131">
        <f>O555*H555</f>
        <v>0</v>
      </c>
      <c r="Q555" s="131">
        <v>3.0000000000000001E-3</v>
      </c>
      <c r="R555" s="131">
        <f>Q555*H555</f>
        <v>0.56209500000000001</v>
      </c>
      <c r="S555" s="131">
        <v>0</v>
      </c>
      <c r="T555" s="132">
        <f>S555*H555</f>
        <v>0</v>
      </c>
      <c r="AR555" s="133" t="s">
        <v>299</v>
      </c>
      <c r="AT555" s="133" t="s">
        <v>296</v>
      </c>
      <c r="AU555" s="133" t="s">
        <v>79</v>
      </c>
      <c r="AY555" s="16" t="s">
        <v>124</v>
      </c>
      <c r="BE555" s="134">
        <f>IF(N555="základní",J555,0)</f>
        <v>0</v>
      </c>
      <c r="BF555" s="134">
        <f>IF(N555="snížená",J555,0)</f>
        <v>0</v>
      </c>
      <c r="BG555" s="134">
        <f>IF(N555="zákl. přenesená",J555,0)</f>
        <v>0</v>
      </c>
      <c r="BH555" s="134">
        <f>IF(N555="sníž. přenesená",J555,0)</f>
        <v>0</v>
      </c>
      <c r="BI555" s="134">
        <f>IF(N555="nulová",J555,0)</f>
        <v>0</v>
      </c>
      <c r="BJ555" s="16" t="s">
        <v>77</v>
      </c>
      <c r="BK555" s="134">
        <f>ROUND(I555*H555,2)</f>
        <v>0</v>
      </c>
      <c r="BL555" s="16" t="s">
        <v>235</v>
      </c>
      <c r="BM555" s="133" t="s">
        <v>727</v>
      </c>
    </row>
    <row r="556" spans="2:65" s="12" customFormat="1">
      <c r="B556" s="139"/>
      <c r="D556" s="140" t="s">
        <v>136</v>
      </c>
      <c r="E556" s="141" t="s">
        <v>3</v>
      </c>
      <c r="F556" s="142" t="s">
        <v>728</v>
      </c>
      <c r="H556" s="143">
        <v>170.33199999999999</v>
      </c>
      <c r="I556" s="144"/>
      <c r="L556" s="139"/>
      <c r="M556" s="145"/>
      <c r="T556" s="146"/>
      <c r="AT556" s="141" t="s">
        <v>136</v>
      </c>
      <c r="AU556" s="141" t="s">
        <v>79</v>
      </c>
      <c r="AV556" s="12" t="s">
        <v>79</v>
      </c>
      <c r="AW556" s="12" t="s">
        <v>33</v>
      </c>
      <c r="AX556" s="12" t="s">
        <v>77</v>
      </c>
      <c r="AY556" s="141" t="s">
        <v>124</v>
      </c>
    </row>
    <row r="557" spans="2:65" s="12" customFormat="1">
      <c r="B557" s="139"/>
      <c r="D557" s="140" t="s">
        <v>136</v>
      </c>
      <c r="F557" s="142" t="s">
        <v>729</v>
      </c>
      <c r="H557" s="143">
        <v>187.36500000000001</v>
      </c>
      <c r="I557" s="144"/>
      <c r="L557" s="139"/>
      <c r="M557" s="145"/>
      <c r="T557" s="146"/>
      <c r="AT557" s="141" t="s">
        <v>136</v>
      </c>
      <c r="AU557" s="141" t="s">
        <v>79</v>
      </c>
      <c r="AV557" s="12" t="s">
        <v>79</v>
      </c>
      <c r="AW557" s="12" t="s">
        <v>4</v>
      </c>
      <c r="AX557" s="12" t="s">
        <v>77</v>
      </c>
      <c r="AY557" s="141" t="s">
        <v>124</v>
      </c>
    </row>
    <row r="558" spans="2:65" s="1" customFormat="1" ht="16.5" customHeight="1">
      <c r="B558" s="121"/>
      <c r="C558" s="161" t="s">
        <v>730</v>
      </c>
      <c r="D558" s="161" t="s">
        <v>296</v>
      </c>
      <c r="E558" s="162" t="s">
        <v>693</v>
      </c>
      <c r="F558" s="163" t="s">
        <v>694</v>
      </c>
      <c r="G558" s="164" t="s">
        <v>130</v>
      </c>
      <c r="H558" s="165">
        <v>5.1820000000000004</v>
      </c>
      <c r="I558" s="166"/>
      <c r="J558" s="167">
        <f>ROUND(I558*H558,2)</f>
        <v>0</v>
      </c>
      <c r="K558" s="163" t="s">
        <v>131</v>
      </c>
      <c r="L558" s="168"/>
      <c r="M558" s="169" t="s">
        <v>3</v>
      </c>
      <c r="N558" s="170" t="s">
        <v>43</v>
      </c>
      <c r="P558" s="131">
        <f>O558*H558</f>
        <v>0</v>
      </c>
      <c r="Q558" s="131">
        <v>1.7999999999999999E-2</v>
      </c>
      <c r="R558" s="131">
        <f>Q558*H558</f>
        <v>9.3275999999999998E-2</v>
      </c>
      <c r="S558" s="131">
        <v>0</v>
      </c>
      <c r="T558" s="132">
        <f>S558*H558</f>
        <v>0</v>
      </c>
      <c r="AR558" s="133" t="s">
        <v>299</v>
      </c>
      <c r="AT558" s="133" t="s">
        <v>296</v>
      </c>
      <c r="AU558" s="133" t="s">
        <v>79</v>
      </c>
      <c r="AY558" s="16" t="s">
        <v>124</v>
      </c>
      <c r="BE558" s="134">
        <f>IF(N558="základní",J558,0)</f>
        <v>0</v>
      </c>
      <c r="BF558" s="134">
        <f>IF(N558="snížená",J558,0)</f>
        <v>0</v>
      </c>
      <c r="BG558" s="134">
        <f>IF(N558="zákl. přenesená",J558,0)</f>
        <v>0</v>
      </c>
      <c r="BH558" s="134">
        <f>IF(N558="sníž. přenesená",J558,0)</f>
        <v>0</v>
      </c>
      <c r="BI558" s="134">
        <f>IF(N558="nulová",J558,0)</f>
        <v>0</v>
      </c>
      <c r="BJ558" s="16" t="s">
        <v>77</v>
      </c>
      <c r="BK558" s="134">
        <f>ROUND(I558*H558,2)</f>
        <v>0</v>
      </c>
      <c r="BL558" s="16" t="s">
        <v>235</v>
      </c>
      <c r="BM558" s="133" t="s">
        <v>731</v>
      </c>
    </row>
    <row r="559" spans="2:65" s="12" customFormat="1">
      <c r="B559" s="139"/>
      <c r="D559" s="140" t="s">
        <v>136</v>
      </c>
      <c r="F559" s="142" t="s">
        <v>732</v>
      </c>
      <c r="H559" s="143">
        <v>5.1820000000000004</v>
      </c>
      <c r="I559" s="144"/>
      <c r="L559" s="139"/>
      <c r="M559" s="145"/>
      <c r="T559" s="146"/>
      <c r="AT559" s="141" t="s">
        <v>136</v>
      </c>
      <c r="AU559" s="141" t="s">
        <v>79</v>
      </c>
      <c r="AV559" s="12" t="s">
        <v>79</v>
      </c>
      <c r="AW559" s="12" t="s">
        <v>4</v>
      </c>
      <c r="AX559" s="12" t="s">
        <v>77</v>
      </c>
      <c r="AY559" s="141" t="s">
        <v>124</v>
      </c>
    </row>
    <row r="560" spans="2:65" s="1" customFormat="1" ht="24.15" customHeight="1">
      <c r="B560" s="121"/>
      <c r="C560" s="122" t="s">
        <v>733</v>
      </c>
      <c r="D560" s="122" t="s">
        <v>127</v>
      </c>
      <c r="E560" s="123" t="s">
        <v>734</v>
      </c>
      <c r="F560" s="124" t="s">
        <v>735</v>
      </c>
      <c r="G560" s="125" t="s">
        <v>130</v>
      </c>
      <c r="H560" s="126">
        <v>170.10900000000001</v>
      </c>
      <c r="I560" s="127"/>
      <c r="J560" s="128">
        <f>ROUND(I560*H560,2)</f>
        <v>0</v>
      </c>
      <c r="K560" s="124" t="s">
        <v>131</v>
      </c>
      <c r="L560" s="31"/>
      <c r="M560" s="129" t="s">
        <v>3</v>
      </c>
      <c r="N560" s="130" t="s">
        <v>43</v>
      </c>
      <c r="P560" s="131">
        <f>O560*H560</f>
        <v>0</v>
      </c>
      <c r="Q560" s="131">
        <v>0</v>
      </c>
      <c r="R560" s="131">
        <f>Q560*H560</f>
        <v>0</v>
      </c>
      <c r="S560" s="131">
        <v>6.0000000000000001E-3</v>
      </c>
      <c r="T560" s="132">
        <f>S560*H560</f>
        <v>1.0206540000000002</v>
      </c>
      <c r="AR560" s="133" t="s">
        <v>235</v>
      </c>
      <c r="AT560" s="133" t="s">
        <v>127</v>
      </c>
      <c r="AU560" s="133" t="s">
        <v>79</v>
      </c>
      <c r="AY560" s="16" t="s">
        <v>124</v>
      </c>
      <c r="BE560" s="134">
        <f>IF(N560="základní",J560,0)</f>
        <v>0</v>
      </c>
      <c r="BF560" s="134">
        <f>IF(N560="snížená",J560,0)</f>
        <v>0</v>
      </c>
      <c r="BG560" s="134">
        <f>IF(N560="zákl. přenesená",J560,0)</f>
        <v>0</v>
      </c>
      <c r="BH560" s="134">
        <f>IF(N560="sníž. přenesená",J560,0)</f>
        <v>0</v>
      </c>
      <c r="BI560" s="134">
        <f>IF(N560="nulová",J560,0)</f>
        <v>0</v>
      </c>
      <c r="BJ560" s="16" t="s">
        <v>77</v>
      </c>
      <c r="BK560" s="134">
        <f>ROUND(I560*H560,2)</f>
        <v>0</v>
      </c>
      <c r="BL560" s="16" t="s">
        <v>235</v>
      </c>
      <c r="BM560" s="133" t="s">
        <v>736</v>
      </c>
    </row>
    <row r="561" spans="2:65" s="1" customFormat="1">
      <c r="B561" s="31"/>
      <c r="D561" s="135" t="s">
        <v>134</v>
      </c>
      <c r="F561" s="136" t="s">
        <v>737</v>
      </c>
      <c r="I561" s="137"/>
      <c r="L561" s="31"/>
      <c r="M561" s="138"/>
      <c r="T561" s="51"/>
      <c r="AT561" s="16" t="s">
        <v>134</v>
      </c>
      <c r="AU561" s="16" t="s">
        <v>79</v>
      </c>
    </row>
    <row r="562" spans="2:65" s="13" customFormat="1">
      <c r="B562" s="147"/>
      <c r="D562" s="140" t="s">
        <v>136</v>
      </c>
      <c r="E562" s="148" t="s">
        <v>3</v>
      </c>
      <c r="F562" s="149" t="s">
        <v>180</v>
      </c>
      <c r="H562" s="148" t="s">
        <v>3</v>
      </c>
      <c r="I562" s="150"/>
      <c r="L562" s="147"/>
      <c r="M562" s="151"/>
      <c r="T562" s="152"/>
      <c r="AT562" s="148" t="s">
        <v>136</v>
      </c>
      <c r="AU562" s="148" t="s">
        <v>79</v>
      </c>
      <c r="AV562" s="13" t="s">
        <v>77</v>
      </c>
      <c r="AW562" s="13" t="s">
        <v>33</v>
      </c>
      <c r="AX562" s="13" t="s">
        <v>72</v>
      </c>
      <c r="AY562" s="148" t="s">
        <v>124</v>
      </c>
    </row>
    <row r="563" spans="2:65" s="12" customFormat="1">
      <c r="B563" s="139"/>
      <c r="D563" s="140" t="s">
        <v>136</v>
      </c>
      <c r="E563" s="141" t="s">
        <v>3</v>
      </c>
      <c r="F563" s="142" t="s">
        <v>280</v>
      </c>
      <c r="H563" s="143">
        <v>170.10900000000001</v>
      </c>
      <c r="I563" s="144"/>
      <c r="L563" s="139"/>
      <c r="M563" s="145"/>
      <c r="T563" s="146"/>
      <c r="AT563" s="141" t="s">
        <v>136</v>
      </c>
      <c r="AU563" s="141" t="s">
        <v>79</v>
      </c>
      <c r="AV563" s="12" t="s">
        <v>79</v>
      </c>
      <c r="AW563" s="12" t="s">
        <v>33</v>
      </c>
      <c r="AX563" s="12" t="s">
        <v>77</v>
      </c>
      <c r="AY563" s="141" t="s">
        <v>124</v>
      </c>
    </row>
    <row r="564" spans="2:65" s="1" customFormat="1" ht="24.15" customHeight="1">
      <c r="B564" s="121"/>
      <c r="C564" s="122" t="s">
        <v>738</v>
      </c>
      <c r="D564" s="122" t="s">
        <v>127</v>
      </c>
      <c r="E564" s="123" t="s">
        <v>734</v>
      </c>
      <c r="F564" s="124" t="s">
        <v>735</v>
      </c>
      <c r="G564" s="125" t="s">
        <v>130</v>
      </c>
      <c r="H564" s="126">
        <v>37.75</v>
      </c>
      <c r="I564" s="127"/>
      <c r="J564" s="128">
        <f>ROUND(I564*H564,2)</f>
        <v>0</v>
      </c>
      <c r="K564" s="124" t="s">
        <v>131</v>
      </c>
      <c r="L564" s="31"/>
      <c r="M564" s="129" t="s">
        <v>3</v>
      </c>
      <c r="N564" s="130" t="s">
        <v>43</v>
      </c>
      <c r="P564" s="131">
        <f>O564*H564</f>
        <v>0</v>
      </c>
      <c r="Q564" s="131">
        <v>0</v>
      </c>
      <c r="R564" s="131">
        <f>Q564*H564</f>
        <v>0</v>
      </c>
      <c r="S564" s="131">
        <v>6.0000000000000001E-3</v>
      </c>
      <c r="T564" s="132">
        <f>S564*H564</f>
        <v>0.22650000000000001</v>
      </c>
      <c r="AR564" s="133" t="s">
        <v>235</v>
      </c>
      <c r="AT564" s="133" t="s">
        <v>127</v>
      </c>
      <c r="AU564" s="133" t="s">
        <v>79</v>
      </c>
      <c r="AY564" s="16" t="s">
        <v>124</v>
      </c>
      <c r="BE564" s="134">
        <f>IF(N564="základní",J564,0)</f>
        <v>0</v>
      </c>
      <c r="BF564" s="134">
        <f>IF(N564="snížená",J564,0)</f>
        <v>0</v>
      </c>
      <c r="BG564" s="134">
        <f>IF(N564="zákl. přenesená",J564,0)</f>
        <v>0</v>
      </c>
      <c r="BH564" s="134">
        <f>IF(N564="sníž. přenesená",J564,0)</f>
        <v>0</v>
      </c>
      <c r="BI564" s="134">
        <f>IF(N564="nulová",J564,0)</f>
        <v>0</v>
      </c>
      <c r="BJ564" s="16" t="s">
        <v>77</v>
      </c>
      <c r="BK564" s="134">
        <f>ROUND(I564*H564,2)</f>
        <v>0</v>
      </c>
      <c r="BL564" s="16" t="s">
        <v>235</v>
      </c>
      <c r="BM564" s="133" t="s">
        <v>739</v>
      </c>
    </row>
    <row r="565" spans="2:65" s="1" customFormat="1">
      <c r="B565" s="31"/>
      <c r="D565" s="135" t="s">
        <v>134</v>
      </c>
      <c r="F565" s="136" t="s">
        <v>737</v>
      </c>
      <c r="I565" s="137"/>
      <c r="L565" s="31"/>
      <c r="M565" s="138"/>
      <c r="T565" s="51"/>
      <c r="AT565" s="16" t="s">
        <v>134</v>
      </c>
      <c r="AU565" s="16" t="s">
        <v>79</v>
      </c>
    </row>
    <row r="566" spans="2:65" s="13" customFormat="1">
      <c r="B566" s="147"/>
      <c r="D566" s="140" t="s">
        <v>136</v>
      </c>
      <c r="E566" s="148" t="s">
        <v>3</v>
      </c>
      <c r="F566" s="149" t="s">
        <v>679</v>
      </c>
      <c r="H566" s="148" t="s">
        <v>3</v>
      </c>
      <c r="I566" s="150"/>
      <c r="L566" s="147"/>
      <c r="M566" s="151"/>
      <c r="T566" s="152"/>
      <c r="AT566" s="148" t="s">
        <v>136</v>
      </c>
      <c r="AU566" s="148" t="s">
        <v>79</v>
      </c>
      <c r="AV566" s="13" t="s">
        <v>77</v>
      </c>
      <c r="AW566" s="13" t="s">
        <v>33</v>
      </c>
      <c r="AX566" s="13" t="s">
        <v>72</v>
      </c>
      <c r="AY566" s="148" t="s">
        <v>124</v>
      </c>
    </row>
    <row r="567" spans="2:65" s="12" customFormat="1">
      <c r="B567" s="139"/>
      <c r="D567" s="140" t="s">
        <v>136</v>
      </c>
      <c r="E567" s="141" t="s">
        <v>3</v>
      </c>
      <c r="F567" s="142" t="s">
        <v>336</v>
      </c>
      <c r="H567" s="143">
        <v>17</v>
      </c>
      <c r="I567" s="144"/>
      <c r="L567" s="139"/>
      <c r="M567" s="145"/>
      <c r="T567" s="146"/>
      <c r="AT567" s="141" t="s">
        <v>136</v>
      </c>
      <c r="AU567" s="141" t="s">
        <v>79</v>
      </c>
      <c r="AV567" s="12" t="s">
        <v>79</v>
      </c>
      <c r="AW567" s="12" t="s">
        <v>33</v>
      </c>
      <c r="AX567" s="12" t="s">
        <v>72</v>
      </c>
      <c r="AY567" s="141" t="s">
        <v>124</v>
      </c>
    </row>
    <row r="568" spans="2:65" s="13" customFormat="1">
      <c r="B568" s="147"/>
      <c r="D568" s="140" t="s">
        <v>136</v>
      </c>
      <c r="E568" s="148" t="s">
        <v>3</v>
      </c>
      <c r="F568" s="149" t="s">
        <v>680</v>
      </c>
      <c r="H568" s="148" t="s">
        <v>3</v>
      </c>
      <c r="I568" s="150"/>
      <c r="L568" s="147"/>
      <c r="M568" s="151"/>
      <c r="T568" s="152"/>
      <c r="AT568" s="148" t="s">
        <v>136</v>
      </c>
      <c r="AU568" s="148" t="s">
        <v>79</v>
      </c>
      <c r="AV568" s="13" t="s">
        <v>77</v>
      </c>
      <c r="AW568" s="13" t="s">
        <v>33</v>
      </c>
      <c r="AX568" s="13" t="s">
        <v>72</v>
      </c>
      <c r="AY568" s="148" t="s">
        <v>124</v>
      </c>
    </row>
    <row r="569" spans="2:65" s="12" customFormat="1">
      <c r="B569" s="139"/>
      <c r="D569" s="140" t="s">
        <v>136</v>
      </c>
      <c r="E569" s="141" t="s">
        <v>3</v>
      </c>
      <c r="F569" s="142" t="s">
        <v>338</v>
      </c>
      <c r="H569" s="143">
        <v>7</v>
      </c>
      <c r="I569" s="144"/>
      <c r="L569" s="139"/>
      <c r="M569" s="145"/>
      <c r="T569" s="146"/>
      <c r="AT569" s="141" t="s">
        <v>136</v>
      </c>
      <c r="AU569" s="141" t="s">
        <v>79</v>
      </c>
      <c r="AV569" s="12" t="s">
        <v>79</v>
      </c>
      <c r="AW569" s="12" t="s">
        <v>33</v>
      </c>
      <c r="AX569" s="12" t="s">
        <v>72</v>
      </c>
      <c r="AY569" s="141" t="s">
        <v>124</v>
      </c>
    </row>
    <row r="570" spans="2:65" s="13" customFormat="1">
      <c r="B570" s="147"/>
      <c r="D570" s="140" t="s">
        <v>136</v>
      </c>
      <c r="E570" s="148" t="s">
        <v>3</v>
      </c>
      <c r="F570" s="149" t="s">
        <v>681</v>
      </c>
      <c r="H570" s="148" t="s">
        <v>3</v>
      </c>
      <c r="I570" s="150"/>
      <c r="L570" s="147"/>
      <c r="M570" s="151"/>
      <c r="T570" s="152"/>
      <c r="AT570" s="148" t="s">
        <v>136</v>
      </c>
      <c r="AU570" s="148" t="s">
        <v>79</v>
      </c>
      <c r="AV570" s="13" t="s">
        <v>77</v>
      </c>
      <c r="AW570" s="13" t="s">
        <v>33</v>
      </c>
      <c r="AX570" s="13" t="s">
        <v>72</v>
      </c>
      <c r="AY570" s="148" t="s">
        <v>124</v>
      </c>
    </row>
    <row r="571" spans="2:65" s="12" customFormat="1">
      <c r="B571" s="139"/>
      <c r="D571" s="140" t="s">
        <v>136</v>
      </c>
      <c r="E571" s="141" t="s">
        <v>3</v>
      </c>
      <c r="F571" s="142" t="s">
        <v>340</v>
      </c>
      <c r="H571" s="143">
        <v>13.75</v>
      </c>
      <c r="I571" s="144"/>
      <c r="L571" s="139"/>
      <c r="M571" s="145"/>
      <c r="T571" s="146"/>
      <c r="AT571" s="141" t="s">
        <v>136</v>
      </c>
      <c r="AU571" s="141" t="s">
        <v>79</v>
      </c>
      <c r="AV571" s="12" t="s">
        <v>79</v>
      </c>
      <c r="AW571" s="12" t="s">
        <v>33</v>
      </c>
      <c r="AX571" s="12" t="s">
        <v>72</v>
      </c>
      <c r="AY571" s="141" t="s">
        <v>124</v>
      </c>
    </row>
    <row r="572" spans="2:65" s="14" customFormat="1">
      <c r="B572" s="153"/>
      <c r="D572" s="140" t="s">
        <v>136</v>
      </c>
      <c r="E572" s="154" t="s">
        <v>3</v>
      </c>
      <c r="F572" s="155" t="s">
        <v>158</v>
      </c>
      <c r="H572" s="156">
        <v>37.75</v>
      </c>
      <c r="I572" s="157"/>
      <c r="L572" s="153"/>
      <c r="M572" s="158"/>
      <c r="T572" s="159"/>
      <c r="AT572" s="154" t="s">
        <v>136</v>
      </c>
      <c r="AU572" s="154" t="s">
        <v>79</v>
      </c>
      <c r="AV572" s="14" t="s">
        <v>132</v>
      </c>
      <c r="AW572" s="14" t="s">
        <v>33</v>
      </c>
      <c r="AX572" s="14" t="s">
        <v>77</v>
      </c>
      <c r="AY572" s="154" t="s">
        <v>124</v>
      </c>
    </row>
    <row r="573" spans="2:65" s="1" customFormat="1" ht="24.15" customHeight="1">
      <c r="B573" s="121"/>
      <c r="C573" s="122" t="s">
        <v>740</v>
      </c>
      <c r="D573" s="122" t="s">
        <v>127</v>
      </c>
      <c r="E573" s="123" t="s">
        <v>741</v>
      </c>
      <c r="F573" s="124" t="s">
        <v>742</v>
      </c>
      <c r="G573" s="125" t="s">
        <v>130</v>
      </c>
      <c r="H573" s="126">
        <v>10.108000000000001</v>
      </c>
      <c r="I573" s="127"/>
      <c r="J573" s="128">
        <f>ROUND(I573*H573,2)</f>
        <v>0</v>
      </c>
      <c r="K573" s="124" t="s">
        <v>131</v>
      </c>
      <c r="L573" s="31"/>
      <c r="M573" s="129" t="s">
        <v>3</v>
      </c>
      <c r="N573" s="130" t="s">
        <v>43</v>
      </c>
      <c r="P573" s="131">
        <f>O573*H573</f>
        <v>0</v>
      </c>
      <c r="Q573" s="131">
        <v>1.16E-3</v>
      </c>
      <c r="R573" s="131">
        <f>Q573*H573</f>
        <v>1.1725280000000001E-2</v>
      </c>
      <c r="S573" s="131">
        <v>0</v>
      </c>
      <c r="T573" s="132">
        <f>S573*H573</f>
        <v>0</v>
      </c>
      <c r="AR573" s="133" t="s">
        <v>235</v>
      </c>
      <c r="AT573" s="133" t="s">
        <v>127</v>
      </c>
      <c r="AU573" s="133" t="s">
        <v>79</v>
      </c>
      <c r="AY573" s="16" t="s">
        <v>124</v>
      </c>
      <c r="BE573" s="134">
        <f>IF(N573="základní",J573,0)</f>
        <v>0</v>
      </c>
      <c r="BF573" s="134">
        <f>IF(N573="snížená",J573,0)</f>
        <v>0</v>
      </c>
      <c r="BG573" s="134">
        <f>IF(N573="zákl. přenesená",J573,0)</f>
        <v>0</v>
      </c>
      <c r="BH573" s="134">
        <f>IF(N573="sníž. přenesená",J573,0)</f>
        <v>0</v>
      </c>
      <c r="BI573" s="134">
        <f>IF(N573="nulová",J573,0)</f>
        <v>0</v>
      </c>
      <c r="BJ573" s="16" t="s">
        <v>77</v>
      </c>
      <c r="BK573" s="134">
        <f>ROUND(I573*H573,2)</f>
        <v>0</v>
      </c>
      <c r="BL573" s="16" t="s">
        <v>235</v>
      </c>
      <c r="BM573" s="133" t="s">
        <v>743</v>
      </c>
    </row>
    <row r="574" spans="2:65" s="1" customFormat="1">
      <c r="B574" s="31"/>
      <c r="D574" s="135" t="s">
        <v>134</v>
      </c>
      <c r="F574" s="136" t="s">
        <v>744</v>
      </c>
      <c r="I574" s="137"/>
      <c r="L574" s="31"/>
      <c r="M574" s="138"/>
      <c r="T574" s="51"/>
      <c r="AT574" s="16" t="s">
        <v>134</v>
      </c>
      <c r="AU574" s="16" t="s">
        <v>79</v>
      </c>
    </row>
    <row r="575" spans="2:65" s="13" customFormat="1">
      <c r="B575" s="147"/>
      <c r="D575" s="140" t="s">
        <v>136</v>
      </c>
      <c r="E575" s="148" t="s">
        <v>3</v>
      </c>
      <c r="F575" s="149" t="s">
        <v>745</v>
      </c>
      <c r="H575" s="148" t="s">
        <v>3</v>
      </c>
      <c r="I575" s="150"/>
      <c r="L575" s="147"/>
      <c r="M575" s="151"/>
      <c r="T575" s="152"/>
      <c r="AT575" s="148" t="s">
        <v>136</v>
      </c>
      <c r="AU575" s="148" t="s">
        <v>79</v>
      </c>
      <c r="AV575" s="13" t="s">
        <v>77</v>
      </c>
      <c r="AW575" s="13" t="s">
        <v>33</v>
      </c>
      <c r="AX575" s="13" t="s">
        <v>72</v>
      </c>
      <c r="AY575" s="148" t="s">
        <v>124</v>
      </c>
    </row>
    <row r="576" spans="2:65" s="12" customFormat="1">
      <c r="B576" s="139"/>
      <c r="D576" s="140" t="s">
        <v>136</v>
      </c>
      <c r="E576" s="141" t="s">
        <v>3</v>
      </c>
      <c r="F576" s="142" t="s">
        <v>746</v>
      </c>
      <c r="H576" s="143">
        <v>10.108000000000001</v>
      </c>
      <c r="I576" s="144"/>
      <c r="L576" s="139"/>
      <c r="M576" s="145"/>
      <c r="T576" s="146"/>
      <c r="AT576" s="141" t="s">
        <v>136</v>
      </c>
      <c r="AU576" s="141" t="s">
        <v>79</v>
      </c>
      <c r="AV576" s="12" t="s">
        <v>79</v>
      </c>
      <c r="AW576" s="12" t="s">
        <v>33</v>
      </c>
      <c r="AX576" s="12" t="s">
        <v>77</v>
      </c>
      <c r="AY576" s="141" t="s">
        <v>124</v>
      </c>
    </row>
    <row r="577" spans="2:65" s="1" customFormat="1" ht="16.5" customHeight="1">
      <c r="B577" s="121"/>
      <c r="C577" s="161" t="s">
        <v>747</v>
      </c>
      <c r="D577" s="161" t="s">
        <v>296</v>
      </c>
      <c r="E577" s="162" t="s">
        <v>748</v>
      </c>
      <c r="F577" s="163" t="s">
        <v>749</v>
      </c>
      <c r="G577" s="164" t="s">
        <v>130</v>
      </c>
      <c r="H577" s="165">
        <v>11.119</v>
      </c>
      <c r="I577" s="166"/>
      <c r="J577" s="167">
        <f>ROUND(I577*H577,2)</f>
        <v>0</v>
      </c>
      <c r="K577" s="163" t="s">
        <v>131</v>
      </c>
      <c r="L577" s="168"/>
      <c r="M577" s="169" t="s">
        <v>3</v>
      </c>
      <c r="N577" s="170" t="s">
        <v>43</v>
      </c>
      <c r="P577" s="131">
        <f>O577*H577</f>
        <v>0</v>
      </c>
      <c r="Q577" s="131">
        <v>1.4E-3</v>
      </c>
      <c r="R577" s="131">
        <f>Q577*H577</f>
        <v>1.55666E-2</v>
      </c>
      <c r="S577" s="131">
        <v>0</v>
      </c>
      <c r="T577" s="132">
        <f>S577*H577</f>
        <v>0</v>
      </c>
      <c r="AR577" s="133" t="s">
        <v>299</v>
      </c>
      <c r="AT577" s="133" t="s">
        <v>296</v>
      </c>
      <c r="AU577" s="133" t="s">
        <v>79</v>
      </c>
      <c r="AY577" s="16" t="s">
        <v>124</v>
      </c>
      <c r="BE577" s="134">
        <f>IF(N577="základní",J577,0)</f>
        <v>0</v>
      </c>
      <c r="BF577" s="134">
        <f>IF(N577="snížená",J577,0)</f>
        <v>0</v>
      </c>
      <c r="BG577" s="134">
        <f>IF(N577="zákl. přenesená",J577,0)</f>
        <v>0</v>
      </c>
      <c r="BH577" s="134">
        <f>IF(N577="sníž. přenesená",J577,0)</f>
        <v>0</v>
      </c>
      <c r="BI577" s="134">
        <f>IF(N577="nulová",J577,0)</f>
        <v>0</v>
      </c>
      <c r="BJ577" s="16" t="s">
        <v>77</v>
      </c>
      <c r="BK577" s="134">
        <f>ROUND(I577*H577,2)</f>
        <v>0</v>
      </c>
      <c r="BL577" s="16" t="s">
        <v>235</v>
      </c>
      <c r="BM577" s="133" t="s">
        <v>750</v>
      </c>
    </row>
    <row r="578" spans="2:65" s="12" customFormat="1">
      <c r="B578" s="139"/>
      <c r="D578" s="140" t="s">
        <v>136</v>
      </c>
      <c r="F578" s="142" t="s">
        <v>751</v>
      </c>
      <c r="H578" s="143">
        <v>11.119</v>
      </c>
      <c r="I578" s="144"/>
      <c r="L578" s="139"/>
      <c r="M578" s="145"/>
      <c r="T578" s="146"/>
      <c r="AT578" s="141" t="s">
        <v>136</v>
      </c>
      <c r="AU578" s="141" t="s">
        <v>79</v>
      </c>
      <c r="AV578" s="12" t="s">
        <v>79</v>
      </c>
      <c r="AW578" s="12" t="s">
        <v>4</v>
      </c>
      <c r="AX578" s="12" t="s">
        <v>77</v>
      </c>
      <c r="AY578" s="141" t="s">
        <v>124</v>
      </c>
    </row>
    <row r="579" spans="2:65" s="1" customFormat="1" ht="24.15" customHeight="1">
      <c r="B579" s="121"/>
      <c r="C579" s="122" t="s">
        <v>752</v>
      </c>
      <c r="D579" s="122" t="s">
        <v>127</v>
      </c>
      <c r="E579" s="123" t="s">
        <v>753</v>
      </c>
      <c r="F579" s="124" t="s">
        <v>754</v>
      </c>
      <c r="G579" s="125" t="s">
        <v>130</v>
      </c>
      <c r="H579" s="126">
        <v>16.111000000000001</v>
      </c>
      <c r="I579" s="127"/>
      <c r="J579" s="128">
        <f>ROUND(I579*H579,2)</f>
        <v>0</v>
      </c>
      <c r="K579" s="124" t="s">
        <v>131</v>
      </c>
      <c r="L579" s="31"/>
      <c r="M579" s="129" t="s">
        <v>3</v>
      </c>
      <c r="N579" s="130" t="s">
        <v>43</v>
      </c>
      <c r="P579" s="131">
        <f>O579*H579</f>
        <v>0</v>
      </c>
      <c r="Q579" s="131">
        <v>1.2E-4</v>
      </c>
      <c r="R579" s="131">
        <f>Q579*H579</f>
        <v>1.9333200000000001E-3</v>
      </c>
      <c r="S579" s="131">
        <v>0</v>
      </c>
      <c r="T579" s="132">
        <f>S579*H579</f>
        <v>0</v>
      </c>
      <c r="AR579" s="133" t="s">
        <v>235</v>
      </c>
      <c r="AT579" s="133" t="s">
        <v>127</v>
      </c>
      <c r="AU579" s="133" t="s">
        <v>79</v>
      </c>
      <c r="AY579" s="16" t="s">
        <v>124</v>
      </c>
      <c r="BE579" s="134">
        <f>IF(N579="základní",J579,0)</f>
        <v>0</v>
      </c>
      <c r="BF579" s="134">
        <f>IF(N579="snížená",J579,0)</f>
        <v>0</v>
      </c>
      <c r="BG579" s="134">
        <f>IF(N579="zákl. přenesená",J579,0)</f>
        <v>0</v>
      </c>
      <c r="BH579" s="134">
        <f>IF(N579="sníž. přenesená",J579,0)</f>
        <v>0</v>
      </c>
      <c r="BI579" s="134">
        <f>IF(N579="nulová",J579,0)</f>
        <v>0</v>
      </c>
      <c r="BJ579" s="16" t="s">
        <v>77</v>
      </c>
      <c r="BK579" s="134">
        <f>ROUND(I579*H579,2)</f>
        <v>0</v>
      </c>
      <c r="BL579" s="16" t="s">
        <v>235</v>
      </c>
      <c r="BM579" s="133" t="s">
        <v>755</v>
      </c>
    </row>
    <row r="580" spans="2:65" s="1" customFormat="1">
      <c r="B580" s="31"/>
      <c r="D580" s="135" t="s">
        <v>134</v>
      </c>
      <c r="F580" s="136" t="s">
        <v>756</v>
      </c>
      <c r="I580" s="137"/>
      <c r="L580" s="31"/>
      <c r="M580" s="138"/>
      <c r="T580" s="51"/>
      <c r="AT580" s="16" t="s">
        <v>134</v>
      </c>
      <c r="AU580" s="16" t="s">
        <v>79</v>
      </c>
    </row>
    <row r="581" spans="2:65" s="13" customFormat="1">
      <c r="B581" s="147"/>
      <c r="D581" s="140" t="s">
        <v>136</v>
      </c>
      <c r="E581" s="148" t="s">
        <v>3</v>
      </c>
      <c r="F581" s="149" t="s">
        <v>182</v>
      </c>
      <c r="H581" s="148" t="s">
        <v>3</v>
      </c>
      <c r="I581" s="150"/>
      <c r="L581" s="147"/>
      <c r="M581" s="151"/>
      <c r="T581" s="152"/>
      <c r="AT581" s="148" t="s">
        <v>136</v>
      </c>
      <c r="AU581" s="148" t="s">
        <v>79</v>
      </c>
      <c r="AV581" s="13" t="s">
        <v>77</v>
      </c>
      <c r="AW581" s="13" t="s">
        <v>33</v>
      </c>
      <c r="AX581" s="13" t="s">
        <v>72</v>
      </c>
      <c r="AY581" s="148" t="s">
        <v>124</v>
      </c>
    </row>
    <row r="582" spans="2:65" s="13" customFormat="1">
      <c r="B582" s="147"/>
      <c r="D582" s="140" t="s">
        <v>136</v>
      </c>
      <c r="E582" s="148" t="s">
        <v>3</v>
      </c>
      <c r="F582" s="149" t="s">
        <v>287</v>
      </c>
      <c r="H582" s="148" t="s">
        <v>3</v>
      </c>
      <c r="I582" s="150"/>
      <c r="L582" s="147"/>
      <c r="M582" s="151"/>
      <c r="T582" s="152"/>
      <c r="AT582" s="148" t="s">
        <v>136</v>
      </c>
      <c r="AU582" s="148" t="s">
        <v>79</v>
      </c>
      <c r="AV582" s="13" t="s">
        <v>77</v>
      </c>
      <c r="AW582" s="13" t="s">
        <v>33</v>
      </c>
      <c r="AX582" s="13" t="s">
        <v>72</v>
      </c>
      <c r="AY582" s="148" t="s">
        <v>124</v>
      </c>
    </row>
    <row r="583" spans="2:65" s="12" customFormat="1">
      <c r="B583" s="139"/>
      <c r="D583" s="140" t="s">
        <v>136</v>
      </c>
      <c r="E583" s="141" t="s">
        <v>3</v>
      </c>
      <c r="F583" s="142" t="s">
        <v>757</v>
      </c>
      <c r="H583" s="143">
        <v>11.836</v>
      </c>
      <c r="I583" s="144"/>
      <c r="L583" s="139"/>
      <c r="M583" s="145"/>
      <c r="T583" s="146"/>
      <c r="AT583" s="141" t="s">
        <v>136</v>
      </c>
      <c r="AU583" s="141" t="s">
        <v>79</v>
      </c>
      <c r="AV583" s="12" t="s">
        <v>79</v>
      </c>
      <c r="AW583" s="12" t="s">
        <v>33</v>
      </c>
      <c r="AX583" s="12" t="s">
        <v>72</v>
      </c>
      <c r="AY583" s="141" t="s">
        <v>124</v>
      </c>
    </row>
    <row r="584" spans="2:65" s="13" customFormat="1">
      <c r="B584" s="147"/>
      <c r="D584" s="140" t="s">
        <v>136</v>
      </c>
      <c r="E584" s="148" t="s">
        <v>3</v>
      </c>
      <c r="F584" s="149" t="s">
        <v>289</v>
      </c>
      <c r="H584" s="148" t="s">
        <v>3</v>
      </c>
      <c r="I584" s="150"/>
      <c r="L584" s="147"/>
      <c r="M584" s="151"/>
      <c r="T584" s="152"/>
      <c r="AT584" s="148" t="s">
        <v>136</v>
      </c>
      <c r="AU584" s="148" t="s">
        <v>79</v>
      </c>
      <c r="AV584" s="13" t="s">
        <v>77</v>
      </c>
      <c r="AW584" s="13" t="s">
        <v>33</v>
      </c>
      <c r="AX584" s="13" t="s">
        <v>72</v>
      </c>
      <c r="AY584" s="148" t="s">
        <v>124</v>
      </c>
    </row>
    <row r="585" spans="2:65" s="12" customFormat="1">
      <c r="B585" s="139"/>
      <c r="D585" s="140" t="s">
        <v>136</v>
      </c>
      <c r="E585" s="141" t="s">
        <v>3</v>
      </c>
      <c r="F585" s="142" t="s">
        <v>758</v>
      </c>
      <c r="H585" s="143">
        <v>4.2750000000000004</v>
      </c>
      <c r="I585" s="144"/>
      <c r="L585" s="139"/>
      <c r="M585" s="145"/>
      <c r="T585" s="146"/>
      <c r="AT585" s="141" t="s">
        <v>136</v>
      </c>
      <c r="AU585" s="141" t="s">
        <v>79</v>
      </c>
      <c r="AV585" s="12" t="s">
        <v>79</v>
      </c>
      <c r="AW585" s="12" t="s">
        <v>33</v>
      </c>
      <c r="AX585" s="12" t="s">
        <v>72</v>
      </c>
      <c r="AY585" s="141" t="s">
        <v>124</v>
      </c>
    </row>
    <row r="586" spans="2:65" s="14" customFormat="1">
      <c r="B586" s="153"/>
      <c r="D586" s="140" t="s">
        <v>136</v>
      </c>
      <c r="E586" s="154" t="s">
        <v>3</v>
      </c>
      <c r="F586" s="155" t="s">
        <v>158</v>
      </c>
      <c r="H586" s="156">
        <v>16.111000000000001</v>
      </c>
      <c r="I586" s="157"/>
      <c r="L586" s="153"/>
      <c r="M586" s="158"/>
      <c r="T586" s="159"/>
      <c r="AT586" s="154" t="s">
        <v>136</v>
      </c>
      <c r="AU586" s="154" t="s">
        <v>79</v>
      </c>
      <c r="AV586" s="14" t="s">
        <v>132</v>
      </c>
      <c r="AW586" s="14" t="s">
        <v>33</v>
      </c>
      <c r="AX586" s="14" t="s">
        <v>77</v>
      </c>
      <c r="AY586" s="154" t="s">
        <v>124</v>
      </c>
    </row>
    <row r="587" spans="2:65" s="1" customFormat="1" ht="16.5" customHeight="1">
      <c r="B587" s="121"/>
      <c r="C587" s="161" t="s">
        <v>759</v>
      </c>
      <c r="D587" s="161" t="s">
        <v>296</v>
      </c>
      <c r="E587" s="162" t="s">
        <v>715</v>
      </c>
      <c r="F587" s="163" t="s">
        <v>716</v>
      </c>
      <c r="G587" s="164" t="s">
        <v>130</v>
      </c>
      <c r="H587" s="165">
        <v>13.02</v>
      </c>
      <c r="I587" s="166"/>
      <c r="J587" s="167">
        <f>ROUND(I587*H587,2)</f>
        <v>0</v>
      </c>
      <c r="K587" s="163" t="s">
        <v>131</v>
      </c>
      <c r="L587" s="168"/>
      <c r="M587" s="169" t="s">
        <v>3</v>
      </c>
      <c r="N587" s="170" t="s">
        <v>43</v>
      </c>
      <c r="P587" s="131">
        <f>O587*H587</f>
        <v>0</v>
      </c>
      <c r="Q587" s="131">
        <v>3.0000000000000001E-3</v>
      </c>
      <c r="R587" s="131">
        <f>Q587*H587</f>
        <v>3.9059999999999997E-2</v>
      </c>
      <c r="S587" s="131">
        <v>0</v>
      </c>
      <c r="T587" s="132">
        <f>S587*H587</f>
        <v>0</v>
      </c>
      <c r="AR587" s="133" t="s">
        <v>299</v>
      </c>
      <c r="AT587" s="133" t="s">
        <v>296</v>
      </c>
      <c r="AU587" s="133" t="s">
        <v>79</v>
      </c>
      <c r="AY587" s="16" t="s">
        <v>124</v>
      </c>
      <c r="BE587" s="134">
        <f>IF(N587="základní",J587,0)</f>
        <v>0</v>
      </c>
      <c r="BF587" s="134">
        <f>IF(N587="snížená",J587,0)</f>
        <v>0</v>
      </c>
      <c r="BG587" s="134">
        <f>IF(N587="zákl. přenesená",J587,0)</f>
        <v>0</v>
      </c>
      <c r="BH587" s="134">
        <f>IF(N587="sníž. přenesená",J587,0)</f>
        <v>0</v>
      </c>
      <c r="BI587" s="134">
        <f>IF(N587="nulová",J587,0)</f>
        <v>0</v>
      </c>
      <c r="BJ587" s="16" t="s">
        <v>77</v>
      </c>
      <c r="BK587" s="134">
        <f>ROUND(I587*H587,2)</f>
        <v>0</v>
      </c>
      <c r="BL587" s="16" t="s">
        <v>235</v>
      </c>
      <c r="BM587" s="133" t="s">
        <v>760</v>
      </c>
    </row>
    <row r="588" spans="2:65" s="12" customFormat="1">
      <c r="B588" s="139"/>
      <c r="D588" s="140" t="s">
        <v>136</v>
      </c>
      <c r="F588" s="142" t="s">
        <v>761</v>
      </c>
      <c r="H588" s="143">
        <v>13.02</v>
      </c>
      <c r="I588" s="144"/>
      <c r="L588" s="139"/>
      <c r="M588" s="145"/>
      <c r="T588" s="146"/>
      <c r="AT588" s="141" t="s">
        <v>136</v>
      </c>
      <c r="AU588" s="141" t="s">
        <v>79</v>
      </c>
      <c r="AV588" s="12" t="s">
        <v>79</v>
      </c>
      <c r="AW588" s="12" t="s">
        <v>4</v>
      </c>
      <c r="AX588" s="12" t="s">
        <v>77</v>
      </c>
      <c r="AY588" s="141" t="s">
        <v>124</v>
      </c>
    </row>
    <row r="589" spans="2:65" s="1" customFormat="1" ht="16.5" customHeight="1">
      <c r="B589" s="121"/>
      <c r="C589" s="161" t="s">
        <v>762</v>
      </c>
      <c r="D589" s="161" t="s">
        <v>296</v>
      </c>
      <c r="E589" s="162" t="s">
        <v>693</v>
      </c>
      <c r="F589" s="163" t="s">
        <v>694</v>
      </c>
      <c r="G589" s="164" t="s">
        <v>130</v>
      </c>
      <c r="H589" s="165">
        <v>4.7030000000000003</v>
      </c>
      <c r="I589" s="166"/>
      <c r="J589" s="167">
        <f>ROUND(I589*H589,2)</f>
        <v>0</v>
      </c>
      <c r="K589" s="163" t="s">
        <v>131</v>
      </c>
      <c r="L589" s="168"/>
      <c r="M589" s="169" t="s">
        <v>3</v>
      </c>
      <c r="N589" s="170" t="s">
        <v>43</v>
      </c>
      <c r="P589" s="131">
        <f>O589*H589</f>
        <v>0</v>
      </c>
      <c r="Q589" s="131">
        <v>1.7999999999999999E-2</v>
      </c>
      <c r="R589" s="131">
        <f>Q589*H589</f>
        <v>8.4653999999999993E-2</v>
      </c>
      <c r="S589" s="131">
        <v>0</v>
      </c>
      <c r="T589" s="132">
        <f>S589*H589</f>
        <v>0</v>
      </c>
      <c r="AR589" s="133" t="s">
        <v>299</v>
      </c>
      <c r="AT589" s="133" t="s">
        <v>296</v>
      </c>
      <c r="AU589" s="133" t="s">
        <v>79</v>
      </c>
      <c r="AY589" s="16" t="s">
        <v>124</v>
      </c>
      <c r="BE589" s="134">
        <f>IF(N589="základní",J589,0)</f>
        <v>0</v>
      </c>
      <c r="BF589" s="134">
        <f>IF(N589="snížená",J589,0)</f>
        <v>0</v>
      </c>
      <c r="BG589" s="134">
        <f>IF(N589="zákl. přenesená",J589,0)</f>
        <v>0</v>
      </c>
      <c r="BH589" s="134">
        <f>IF(N589="sníž. přenesená",J589,0)</f>
        <v>0</v>
      </c>
      <c r="BI589" s="134">
        <f>IF(N589="nulová",J589,0)</f>
        <v>0</v>
      </c>
      <c r="BJ589" s="16" t="s">
        <v>77</v>
      </c>
      <c r="BK589" s="134">
        <f>ROUND(I589*H589,2)</f>
        <v>0</v>
      </c>
      <c r="BL589" s="16" t="s">
        <v>235</v>
      </c>
      <c r="BM589" s="133" t="s">
        <v>763</v>
      </c>
    </row>
    <row r="590" spans="2:65" s="12" customFormat="1">
      <c r="B590" s="139"/>
      <c r="D590" s="140" t="s">
        <v>136</v>
      </c>
      <c r="F590" s="142" t="s">
        <v>764</v>
      </c>
      <c r="H590" s="143">
        <v>4.7030000000000003</v>
      </c>
      <c r="I590" s="144"/>
      <c r="L590" s="139"/>
      <c r="M590" s="145"/>
      <c r="T590" s="146"/>
      <c r="AT590" s="141" t="s">
        <v>136</v>
      </c>
      <c r="AU590" s="141" t="s">
        <v>79</v>
      </c>
      <c r="AV590" s="12" t="s">
        <v>79</v>
      </c>
      <c r="AW590" s="12" t="s">
        <v>4</v>
      </c>
      <c r="AX590" s="12" t="s">
        <v>77</v>
      </c>
      <c r="AY590" s="141" t="s">
        <v>124</v>
      </c>
    </row>
    <row r="591" spans="2:65" s="1" customFormat="1" ht="24.15" customHeight="1">
      <c r="B591" s="121"/>
      <c r="C591" s="122" t="s">
        <v>765</v>
      </c>
      <c r="D591" s="122" t="s">
        <v>127</v>
      </c>
      <c r="E591" s="123" t="s">
        <v>766</v>
      </c>
      <c r="F591" s="124" t="s">
        <v>767</v>
      </c>
      <c r="G591" s="125" t="s">
        <v>130</v>
      </c>
      <c r="H591" s="126">
        <v>161.10499999999999</v>
      </c>
      <c r="I591" s="127"/>
      <c r="J591" s="128">
        <f>ROUND(I591*H591,2)</f>
        <v>0</v>
      </c>
      <c r="K591" s="124" t="s">
        <v>131</v>
      </c>
      <c r="L591" s="31"/>
      <c r="M591" s="129" t="s">
        <v>3</v>
      </c>
      <c r="N591" s="130" t="s">
        <v>43</v>
      </c>
      <c r="P591" s="131">
        <f>O591*H591</f>
        <v>0</v>
      </c>
      <c r="Q591" s="131">
        <v>0</v>
      </c>
      <c r="R591" s="131">
        <f>Q591*H591</f>
        <v>0</v>
      </c>
      <c r="S591" s="131">
        <v>0</v>
      </c>
      <c r="T591" s="132">
        <f>S591*H591</f>
        <v>0</v>
      </c>
      <c r="AR591" s="133" t="s">
        <v>235</v>
      </c>
      <c r="AT591" s="133" t="s">
        <v>127</v>
      </c>
      <c r="AU591" s="133" t="s">
        <v>79</v>
      </c>
      <c r="AY591" s="16" t="s">
        <v>124</v>
      </c>
      <c r="BE591" s="134">
        <f>IF(N591="základní",J591,0)</f>
        <v>0</v>
      </c>
      <c r="BF591" s="134">
        <f>IF(N591="snížená",J591,0)</f>
        <v>0</v>
      </c>
      <c r="BG591" s="134">
        <f>IF(N591="zákl. přenesená",J591,0)</f>
        <v>0</v>
      </c>
      <c r="BH591" s="134">
        <f>IF(N591="sníž. přenesená",J591,0)</f>
        <v>0</v>
      </c>
      <c r="BI591" s="134">
        <f>IF(N591="nulová",J591,0)</f>
        <v>0</v>
      </c>
      <c r="BJ591" s="16" t="s">
        <v>77</v>
      </c>
      <c r="BK591" s="134">
        <f>ROUND(I591*H591,2)</f>
        <v>0</v>
      </c>
      <c r="BL591" s="16" t="s">
        <v>235</v>
      </c>
      <c r="BM591" s="133" t="s">
        <v>768</v>
      </c>
    </row>
    <row r="592" spans="2:65" s="1" customFormat="1">
      <c r="B592" s="31"/>
      <c r="D592" s="135" t="s">
        <v>134</v>
      </c>
      <c r="F592" s="136" t="s">
        <v>769</v>
      </c>
      <c r="I592" s="137"/>
      <c r="L592" s="31"/>
      <c r="M592" s="138"/>
      <c r="T592" s="51"/>
      <c r="AT592" s="16" t="s">
        <v>134</v>
      </c>
      <c r="AU592" s="16" t="s">
        <v>79</v>
      </c>
    </row>
    <row r="593" spans="2:65" s="13" customFormat="1">
      <c r="B593" s="147"/>
      <c r="D593" s="140" t="s">
        <v>136</v>
      </c>
      <c r="E593" s="148" t="s">
        <v>3</v>
      </c>
      <c r="F593" s="149" t="s">
        <v>180</v>
      </c>
      <c r="H593" s="148" t="s">
        <v>3</v>
      </c>
      <c r="I593" s="150"/>
      <c r="L593" s="147"/>
      <c r="M593" s="151"/>
      <c r="T593" s="152"/>
      <c r="AT593" s="148" t="s">
        <v>136</v>
      </c>
      <c r="AU593" s="148" t="s">
        <v>79</v>
      </c>
      <c r="AV593" s="13" t="s">
        <v>77</v>
      </c>
      <c r="AW593" s="13" t="s">
        <v>33</v>
      </c>
      <c r="AX593" s="13" t="s">
        <v>72</v>
      </c>
      <c r="AY593" s="148" t="s">
        <v>124</v>
      </c>
    </row>
    <row r="594" spans="2:65" s="12" customFormat="1">
      <c r="B594" s="139"/>
      <c r="D594" s="140" t="s">
        <v>136</v>
      </c>
      <c r="E594" s="141" t="s">
        <v>3</v>
      </c>
      <c r="F594" s="142" t="s">
        <v>305</v>
      </c>
      <c r="H594" s="143">
        <v>161.10499999999999</v>
      </c>
      <c r="I594" s="144"/>
      <c r="L594" s="139"/>
      <c r="M594" s="145"/>
      <c r="T594" s="146"/>
      <c r="AT594" s="141" t="s">
        <v>136</v>
      </c>
      <c r="AU594" s="141" t="s">
        <v>79</v>
      </c>
      <c r="AV594" s="12" t="s">
        <v>79</v>
      </c>
      <c r="AW594" s="12" t="s">
        <v>33</v>
      </c>
      <c r="AX594" s="12" t="s">
        <v>72</v>
      </c>
      <c r="AY594" s="141" t="s">
        <v>124</v>
      </c>
    </row>
    <row r="595" spans="2:65" s="14" customFormat="1">
      <c r="B595" s="153"/>
      <c r="D595" s="140" t="s">
        <v>136</v>
      </c>
      <c r="E595" s="154" t="s">
        <v>3</v>
      </c>
      <c r="F595" s="155" t="s">
        <v>158</v>
      </c>
      <c r="H595" s="156">
        <v>161.10499999999999</v>
      </c>
      <c r="I595" s="157"/>
      <c r="L595" s="153"/>
      <c r="M595" s="158"/>
      <c r="T595" s="159"/>
      <c r="AT595" s="154" t="s">
        <v>136</v>
      </c>
      <c r="AU595" s="154" t="s">
        <v>79</v>
      </c>
      <c r="AV595" s="14" t="s">
        <v>132</v>
      </c>
      <c r="AW595" s="14" t="s">
        <v>33</v>
      </c>
      <c r="AX595" s="14" t="s">
        <v>77</v>
      </c>
      <c r="AY595" s="154" t="s">
        <v>124</v>
      </c>
    </row>
    <row r="596" spans="2:65" s="1" customFormat="1" ht="16.5" customHeight="1">
      <c r="B596" s="121"/>
      <c r="C596" s="161" t="s">
        <v>770</v>
      </c>
      <c r="D596" s="161" t="s">
        <v>296</v>
      </c>
      <c r="E596" s="162" t="s">
        <v>688</v>
      </c>
      <c r="F596" s="163" t="s">
        <v>689</v>
      </c>
      <c r="G596" s="164" t="s">
        <v>130</v>
      </c>
      <c r="H596" s="165">
        <v>177.21600000000001</v>
      </c>
      <c r="I596" s="166"/>
      <c r="J596" s="167">
        <f>ROUND(I596*H596,2)</f>
        <v>0</v>
      </c>
      <c r="K596" s="163" t="s">
        <v>131</v>
      </c>
      <c r="L596" s="168"/>
      <c r="M596" s="169" t="s">
        <v>3</v>
      </c>
      <c r="N596" s="170" t="s">
        <v>43</v>
      </c>
      <c r="P596" s="131">
        <f>O596*H596</f>
        <v>0</v>
      </c>
      <c r="Q596" s="131">
        <v>1.2E-2</v>
      </c>
      <c r="R596" s="131">
        <f>Q596*H596</f>
        <v>2.126592</v>
      </c>
      <c r="S596" s="131">
        <v>0</v>
      </c>
      <c r="T596" s="132">
        <f>S596*H596</f>
        <v>0</v>
      </c>
      <c r="AR596" s="133" t="s">
        <v>299</v>
      </c>
      <c r="AT596" s="133" t="s">
        <v>296</v>
      </c>
      <c r="AU596" s="133" t="s">
        <v>79</v>
      </c>
      <c r="AY596" s="16" t="s">
        <v>124</v>
      </c>
      <c r="BE596" s="134">
        <f>IF(N596="základní",J596,0)</f>
        <v>0</v>
      </c>
      <c r="BF596" s="134">
        <f>IF(N596="snížená",J596,0)</f>
        <v>0</v>
      </c>
      <c r="BG596" s="134">
        <f>IF(N596="zákl. přenesená",J596,0)</f>
        <v>0</v>
      </c>
      <c r="BH596" s="134">
        <f>IF(N596="sníž. přenesená",J596,0)</f>
        <v>0</v>
      </c>
      <c r="BI596" s="134">
        <f>IF(N596="nulová",J596,0)</f>
        <v>0</v>
      </c>
      <c r="BJ596" s="16" t="s">
        <v>77</v>
      </c>
      <c r="BK596" s="134">
        <f>ROUND(I596*H596,2)</f>
        <v>0</v>
      </c>
      <c r="BL596" s="16" t="s">
        <v>235</v>
      </c>
      <c r="BM596" s="133" t="s">
        <v>771</v>
      </c>
    </row>
    <row r="597" spans="2:65" s="12" customFormat="1">
      <c r="B597" s="139"/>
      <c r="D597" s="140" t="s">
        <v>136</v>
      </c>
      <c r="F597" s="142" t="s">
        <v>772</v>
      </c>
      <c r="H597" s="143">
        <v>177.21600000000001</v>
      </c>
      <c r="I597" s="144"/>
      <c r="L597" s="139"/>
      <c r="M597" s="145"/>
      <c r="T597" s="146"/>
      <c r="AT597" s="141" t="s">
        <v>136</v>
      </c>
      <c r="AU597" s="141" t="s">
        <v>79</v>
      </c>
      <c r="AV597" s="12" t="s">
        <v>79</v>
      </c>
      <c r="AW597" s="12" t="s">
        <v>4</v>
      </c>
      <c r="AX597" s="12" t="s">
        <v>77</v>
      </c>
      <c r="AY597" s="141" t="s">
        <v>124</v>
      </c>
    </row>
    <row r="598" spans="2:65" s="1" customFormat="1" ht="16.5" customHeight="1">
      <c r="B598" s="121"/>
      <c r="C598" s="161" t="s">
        <v>773</v>
      </c>
      <c r="D598" s="161" t="s">
        <v>296</v>
      </c>
      <c r="E598" s="162" t="s">
        <v>693</v>
      </c>
      <c r="F598" s="163" t="s">
        <v>694</v>
      </c>
      <c r="G598" s="164" t="s">
        <v>130</v>
      </c>
      <c r="H598" s="165">
        <v>177.21600000000001</v>
      </c>
      <c r="I598" s="166"/>
      <c r="J598" s="167">
        <f>ROUND(I598*H598,2)</f>
        <v>0</v>
      </c>
      <c r="K598" s="163" t="s">
        <v>131</v>
      </c>
      <c r="L598" s="168"/>
      <c r="M598" s="169" t="s">
        <v>3</v>
      </c>
      <c r="N598" s="170" t="s">
        <v>43</v>
      </c>
      <c r="P598" s="131">
        <f>O598*H598</f>
        <v>0</v>
      </c>
      <c r="Q598" s="131">
        <v>1.7999999999999999E-2</v>
      </c>
      <c r="R598" s="131">
        <f>Q598*H598</f>
        <v>3.1898879999999998</v>
      </c>
      <c r="S598" s="131">
        <v>0</v>
      </c>
      <c r="T598" s="132">
        <f>S598*H598</f>
        <v>0</v>
      </c>
      <c r="AR598" s="133" t="s">
        <v>299</v>
      </c>
      <c r="AT598" s="133" t="s">
        <v>296</v>
      </c>
      <c r="AU598" s="133" t="s">
        <v>79</v>
      </c>
      <c r="AY598" s="16" t="s">
        <v>124</v>
      </c>
      <c r="BE598" s="134">
        <f>IF(N598="základní",J598,0)</f>
        <v>0</v>
      </c>
      <c r="BF598" s="134">
        <f>IF(N598="snížená",J598,0)</f>
        <v>0</v>
      </c>
      <c r="BG598" s="134">
        <f>IF(N598="zákl. přenesená",J598,0)</f>
        <v>0</v>
      </c>
      <c r="BH598" s="134">
        <f>IF(N598="sníž. přenesená",J598,0)</f>
        <v>0</v>
      </c>
      <c r="BI598" s="134">
        <f>IF(N598="nulová",J598,0)</f>
        <v>0</v>
      </c>
      <c r="BJ598" s="16" t="s">
        <v>77</v>
      </c>
      <c r="BK598" s="134">
        <f>ROUND(I598*H598,2)</f>
        <v>0</v>
      </c>
      <c r="BL598" s="16" t="s">
        <v>235</v>
      </c>
      <c r="BM598" s="133" t="s">
        <v>774</v>
      </c>
    </row>
    <row r="599" spans="2:65" s="12" customFormat="1">
      <c r="B599" s="139"/>
      <c r="D599" s="140" t="s">
        <v>136</v>
      </c>
      <c r="F599" s="142" t="s">
        <v>772</v>
      </c>
      <c r="H599" s="143">
        <v>177.21600000000001</v>
      </c>
      <c r="I599" s="144"/>
      <c r="L599" s="139"/>
      <c r="M599" s="145"/>
      <c r="T599" s="146"/>
      <c r="AT599" s="141" t="s">
        <v>136</v>
      </c>
      <c r="AU599" s="141" t="s">
        <v>79</v>
      </c>
      <c r="AV599" s="12" t="s">
        <v>79</v>
      </c>
      <c r="AW599" s="12" t="s">
        <v>4</v>
      </c>
      <c r="AX599" s="12" t="s">
        <v>77</v>
      </c>
      <c r="AY599" s="141" t="s">
        <v>124</v>
      </c>
    </row>
    <row r="600" spans="2:65" s="1" customFormat="1" ht="24.15" customHeight="1">
      <c r="B600" s="121"/>
      <c r="C600" s="122" t="s">
        <v>775</v>
      </c>
      <c r="D600" s="122" t="s">
        <v>127</v>
      </c>
      <c r="E600" s="123" t="s">
        <v>776</v>
      </c>
      <c r="F600" s="124" t="s">
        <v>777</v>
      </c>
      <c r="G600" s="125" t="s">
        <v>130</v>
      </c>
      <c r="H600" s="126">
        <v>161.10499999999999</v>
      </c>
      <c r="I600" s="127"/>
      <c r="J600" s="128">
        <f>ROUND(I600*H600,2)</f>
        <v>0</v>
      </c>
      <c r="K600" s="124" t="s">
        <v>131</v>
      </c>
      <c r="L600" s="31"/>
      <c r="M600" s="129" t="s">
        <v>3</v>
      </c>
      <c r="N600" s="130" t="s">
        <v>43</v>
      </c>
      <c r="P600" s="131">
        <f>O600*H600</f>
        <v>0</v>
      </c>
      <c r="Q600" s="131">
        <v>8.0000000000000007E-5</v>
      </c>
      <c r="R600" s="131">
        <f>Q600*H600</f>
        <v>1.28884E-2</v>
      </c>
      <c r="S600" s="131">
        <v>0</v>
      </c>
      <c r="T600" s="132">
        <f>S600*H600</f>
        <v>0</v>
      </c>
      <c r="AR600" s="133" t="s">
        <v>235</v>
      </c>
      <c r="AT600" s="133" t="s">
        <v>127</v>
      </c>
      <c r="AU600" s="133" t="s">
        <v>79</v>
      </c>
      <c r="AY600" s="16" t="s">
        <v>124</v>
      </c>
      <c r="BE600" s="134">
        <f>IF(N600="základní",J600,0)</f>
        <v>0</v>
      </c>
      <c r="BF600" s="134">
        <f>IF(N600="snížená",J600,0)</f>
        <v>0</v>
      </c>
      <c r="BG600" s="134">
        <f>IF(N600="zákl. přenesená",J600,0)</f>
        <v>0</v>
      </c>
      <c r="BH600" s="134">
        <f>IF(N600="sníž. přenesená",J600,0)</f>
        <v>0</v>
      </c>
      <c r="BI600" s="134">
        <f>IF(N600="nulová",J600,0)</f>
        <v>0</v>
      </c>
      <c r="BJ600" s="16" t="s">
        <v>77</v>
      </c>
      <c r="BK600" s="134">
        <f>ROUND(I600*H600,2)</f>
        <v>0</v>
      </c>
      <c r="BL600" s="16" t="s">
        <v>235</v>
      </c>
      <c r="BM600" s="133" t="s">
        <v>778</v>
      </c>
    </row>
    <row r="601" spans="2:65" s="1" customFormat="1">
      <c r="B601" s="31"/>
      <c r="D601" s="135" t="s">
        <v>134</v>
      </c>
      <c r="F601" s="136" t="s">
        <v>779</v>
      </c>
      <c r="I601" s="137"/>
      <c r="L601" s="31"/>
      <c r="M601" s="138"/>
      <c r="T601" s="51"/>
      <c r="AT601" s="16" t="s">
        <v>134</v>
      </c>
      <c r="AU601" s="16" t="s">
        <v>79</v>
      </c>
    </row>
    <row r="602" spans="2:65" s="13" customFormat="1">
      <c r="B602" s="147"/>
      <c r="D602" s="140" t="s">
        <v>136</v>
      </c>
      <c r="E602" s="148" t="s">
        <v>3</v>
      </c>
      <c r="F602" s="149" t="s">
        <v>180</v>
      </c>
      <c r="H602" s="148" t="s">
        <v>3</v>
      </c>
      <c r="I602" s="150"/>
      <c r="L602" s="147"/>
      <c r="M602" s="151"/>
      <c r="T602" s="152"/>
      <c r="AT602" s="148" t="s">
        <v>136</v>
      </c>
      <c r="AU602" s="148" t="s">
        <v>79</v>
      </c>
      <c r="AV602" s="13" t="s">
        <v>77</v>
      </c>
      <c r="AW602" s="13" t="s">
        <v>33</v>
      </c>
      <c r="AX602" s="13" t="s">
        <v>72</v>
      </c>
      <c r="AY602" s="148" t="s">
        <v>124</v>
      </c>
    </row>
    <row r="603" spans="2:65" s="12" customFormat="1">
      <c r="B603" s="139"/>
      <c r="D603" s="140" t="s">
        <v>136</v>
      </c>
      <c r="E603" s="141" t="s">
        <v>3</v>
      </c>
      <c r="F603" s="142" t="s">
        <v>780</v>
      </c>
      <c r="H603" s="143">
        <v>161.10499999999999</v>
      </c>
      <c r="I603" s="144"/>
      <c r="L603" s="139"/>
      <c r="M603" s="145"/>
      <c r="T603" s="146"/>
      <c r="AT603" s="141" t="s">
        <v>136</v>
      </c>
      <c r="AU603" s="141" t="s">
        <v>79</v>
      </c>
      <c r="AV603" s="12" t="s">
        <v>79</v>
      </c>
      <c r="AW603" s="12" t="s">
        <v>33</v>
      </c>
      <c r="AX603" s="12" t="s">
        <v>77</v>
      </c>
      <c r="AY603" s="141" t="s">
        <v>124</v>
      </c>
    </row>
    <row r="604" spans="2:65" s="1" customFormat="1" ht="16.5" customHeight="1">
      <c r="B604" s="121"/>
      <c r="C604" s="122" t="s">
        <v>781</v>
      </c>
      <c r="D604" s="122" t="s">
        <v>127</v>
      </c>
      <c r="E604" s="123" t="s">
        <v>782</v>
      </c>
      <c r="F604" s="124" t="s">
        <v>783</v>
      </c>
      <c r="G604" s="125" t="s">
        <v>189</v>
      </c>
      <c r="H604" s="126">
        <v>1</v>
      </c>
      <c r="I604" s="127"/>
      <c r="J604" s="128">
        <f>ROUND(I604*H604,2)</f>
        <v>0</v>
      </c>
      <c r="K604" s="124" t="s">
        <v>3</v>
      </c>
      <c r="L604" s="31"/>
      <c r="M604" s="129" t="s">
        <v>3</v>
      </c>
      <c r="N604" s="130" t="s">
        <v>43</v>
      </c>
      <c r="P604" s="131">
        <f>O604*H604</f>
        <v>0</v>
      </c>
      <c r="Q604" s="131">
        <v>0</v>
      </c>
      <c r="R604" s="131">
        <f>Q604*H604</f>
        <v>0</v>
      </c>
      <c r="S604" s="131">
        <v>0</v>
      </c>
      <c r="T604" s="132">
        <f>S604*H604</f>
        <v>0</v>
      </c>
      <c r="AR604" s="133" t="s">
        <v>235</v>
      </c>
      <c r="AT604" s="133" t="s">
        <v>127</v>
      </c>
      <c r="AU604" s="133" t="s">
        <v>79</v>
      </c>
      <c r="AY604" s="16" t="s">
        <v>124</v>
      </c>
      <c r="BE604" s="134">
        <f>IF(N604="základní",J604,0)</f>
        <v>0</v>
      </c>
      <c r="BF604" s="134">
        <f>IF(N604="snížená",J604,0)</f>
        <v>0</v>
      </c>
      <c r="BG604" s="134">
        <f>IF(N604="zákl. přenesená",J604,0)</f>
        <v>0</v>
      </c>
      <c r="BH604" s="134">
        <f>IF(N604="sníž. přenesená",J604,0)</f>
        <v>0</v>
      </c>
      <c r="BI604" s="134">
        <f>IF(N604="nulová",J604,0)</f>
        <v>0</v>
      </c>
      <c r="BJ604" s="16" t="s">
        <v>77</v>
      </c>
      <c r="BK604" s="134">
        <f>ROUND(I604*H604,2)</f>
        <v>0</v>
      </c>
      <c r="BL604" s="16" t="s">
        <v>235</v>
      </c>
      <c r="BM604" s="133" t="s">
        <v>784</v>
      </c>
    </row>
    <row r="605" spans="2:65" s="1" customFormat="1" ht="33" customHeight="1">
      <c r="B605" s="121"/>
      <c r="C605" s="122" t="s">
        <v>785</v>
      </c>
      <c r="D605" s="122" t="s">
        <v>127</v>
      </c>
      <c r="E605" s="123" t="s">
        <v>786</v>
      </c>
      <c r="F605" s="124" t="s">
        <v>787</v>
      </c>
      <c r="G605" s="125" t="s">
        <v>130</v>
      </c>
      <c r="H605" s="126">
        <v>300.62200000000001</v>
      </c>
      <c r="I605" s="127"/>
      <c r="J605" s="128">
        <f>ROUND(I605*H605,2)</f>
        <v>0</v>
      </c>
      <c r="K605" s="124" t="s">
        <v>131</v>
      </c>
      <c r="L605" s="31"/>
      <c r="M605" s="129" t="s">
        <v>3</v>
      </c>
      <c r="N605" s="130" t="s">
        <v>43</v>
      </c>
      <c r="P605" s="131">
        <f>O605*H605</f>
        <v>0</v>
      </c>
      <c r="Q605" s="131">
        <v>1.9000000000000001E-4</v>
      </c>
      <c r="R605" s="131">
        <f>Q605*H605</f>
        <v>5.7118180000000005E-2</v>
      </c>
      <c r="S605" s="131">
        <v>0</v>
      </c>
      <c r="T605" s="132">
        <f>S605*H605</f>
        <v>0</v>
      </c>
      <c r="AR605" s="133" t="s">
        <v>235</v>
      </c>
      <c r="AT605" s="133" t="s">
        <v>127</v>
      </c>
      <c r="AU605" s="133" t="s">
        <v>79</v>
      </c>
      <c r="AY605" s="16" t="s">
        <v>124</v>
      </c>
      <c r="BE605" s="134">
        <f>IF(N605="základní",J605,0)</f>
        <v>0</v>
      </c>
      <c r="BF605" s="134">
        <f>IF(N605="snížená",J605,0)</f>
        <v>0</v>
      </c>
      <c r="BG605" s="134">
        <f>IF(N605="zákl. přenesená",J605,0)</f>
        <v>0</v>
      </c>
      <c r="BH605" s="134">
        <f>IF(N605="sníž. přenesená",J605,0)</f>
        <v>0</v>
      </c>
      <c r="BI605" s="134">
        <f>IF(N605="nulová",J605,0)</f>
        <v>0</v>
      </c>
      <c r="BJ605" s="16" t="s">
        <v>77</v>
      </c>
      <c r="BK605" s="134">
        <f>ROUND(I605*H605,2)</f>
        <v>0</v>
      </c>
      <c r="BL605" s="16" t="s">
        <v>235</v>
      </c>
      <c r="BM605" s="133" t="s">
        <v>788</v>
      </c>
    </row>
    <row r="606" spans="2:65" s="1" customFormat="1">
      <c r="B606" s="31"/>
      <c r="D606" s="135" t="s">
        <v>134</v>
      </c>
      <c r="F606" s="136" t="s">
        <v>789</v>
      </c>
      <c r="I606" s="137"/>
      <c r="L606" s="31"/>
      <c r="M606" s="138"/>
      <c r="T606" s="51"/>
      <c r="AT606" s="16" t="s">
        <v>134</v>
      </c>
      <c r="AU606" s="16" t="s">
        <v>79</v>
      </c>
    </row>
    <row r="607" spans="2:65" s="13" customFormat="1">
      <c r="B607" s="147"/>
      <c r="D607" s="140" t="s">
        <v>136</v>
      </c>
      <c r="E607" s="148" t="s">
        <v>3</v>
      </c>
      <c r="F607" s="149" t="s">
        <v>537</v>
      </c>
      <c r="H607" s="148" t="s">
        <v>3</v>
      </c>
      <c r="I607" s="150"/>
      <c r="L607" s="147"/>
      <c r="M607" s="151"/>
      <c r="T607" s="152"/>
      <c r="AT607" s="148" t="s">
        <v>136</v>
      </c>
      <c r="AU607" s="148" t="s">
        <v>79</v>
      </c>
      <c r="AV607" s="13" t="s">
        <v>77</v>
      </c>
      <c r="AW607" s="13" t="s">
        <v>33</v>
      </c>
      <c r="AX607" s="13" t="s">
        <v>72</v>
      </c>
      <c r="AY607" s="148" t="s">
        <v>124</v>
      </c>
    </row>
    <row r="608" spans="2:65" s="12" customFormat="1">
      <c r="B608" s="139"/>
      <c r="D608" s="140" t="s">
        <v>136</v>
      </c>
      <c r="E608" s="141" t="s">
        <v>3</v>
      </c>
      <c r="F608" s="142" t="s">
        <v>790</v>
      </c>
      <c r="H608" s="143">
        <v>203.87299999999999</v>
      </c>
      <c r="I608" s="144"/>
      <c r="L608" s="139"/>
      <c r="M608" s="145"/>
      <c r="T608" s="146"/>
      <c r="AT608" s="141" t="s">
        <v>136</v>
      </c>
      <c r="AU608" s="141" t="s">
        <v>79</v>
      </c>
      <c r="AV608" s="12" t="s">
        <v>79</v>
      </c>
      <c r="AW608" s="12" t="s">
        <v>33</v>
      </c>
      <c r="AX608" s="12" t="s">
        <v>72</v>
      </c>
      <c r="AY608" s="141" t="s">
        <v>124</v>
      </c>
    </row>
    <row r="609" spans="2:65" s="12" customFormat="1">
      <c r="B609" s="139"/>
      <c r="D609" s="140" t="s">
        <v>136</v>
      </c>
      <c r="E609" s="141" t="s">
        <v>3</v>
      </c>
      <c r="F609" s="142" t="s">
        <v>791</v>
      </c>
      <c r="H609" s="143">
        <v>55.429000000000002</v>
      </c>
      <c r="I609" s="144"/>
      <c r="L609" s="139"/>
      <c r="M609" s="145"/>
      <c r="T609" s="146"/>
      <c r="AT609" s="141" t="s">
        <v>136</v>
      </c>
      <c r="AU609" s="141" t="s">
        <v>79</v>
      </c>
      <c r="AV609" s="12" t="s">
        <v>79</v>
      </c>
      <c r="AW609" s="12" t="s">
        <v>33</v>
      </c>
      <c r="AX609" s="12" t="s">
        <v>72</v>
      </c>
      <c r="AY609" s="141" t="s">
        <v>124</v>
      </c>
    </row>
    <row r="610" spans="2:65" s="13" customFormat="1">
      <c r="B610" s="147"/>
      <c r="D610" s="140" t="s">
        <v>136</v>
      </c>
      <c r="E610" s="148" t="s">
        <v>3</v>
      </c>
      <c r="F610" s="149" t="s">
        <v>507</v>
      </c>
      <c r="H610" s="148" t="s">
        <v>3</v>
      </c>
      <c r="I610" s="150"/>
      <c r="L610" s="147"/>
      <c r="M610" s="151"/>
      <c r="T610" s="152"/>
      <c r="AT610" s="148" t="s">
        <v>136</v>
      </c>
      <c r="AU610" s="148" t="s">
        <v>79</v>
      </c>
      <c r="AV610" s="13" t="s">
        <v>77</v>
      </c>
      <c r="AW610" s="13" t="s">
        <v>33</v>
      </c>
      <c r="AX610" s="13" t="s">
        <v>72</v>
      </c>
      <c r="AY610" s="148" t="s">
        <v>124</v>
      </c>
    </row>
    <row r="611" spans="2:65" s="12" customFormat="1">
      <c r="B611" s="139"/>
      <c r="D611" s="140" t="s">
        <v>136</v>
      </c>
      <c r="E611" s="141" t="s">
        <v>3</v>
      </c>
      <c r="F611" s="142" t="s">
        <v>285</v>
      </c>
      <c r="H611" s="143">
        <v>4.5</v>
      </c>
      <c r="I611" s="144"/>
      <c r="L611" s="139"/>
      <c r="M611" s="145"/>
      <c r="T611" s="146"/>
      <c r="AT611" s="141" t="s">
        <v>136</v>
      </c>
      <c r="AU611" s="141" t="s">
        <v>79</v>
      </c>
      <c r="AV611" s="12" t="s">
        <v>79</v>
      </c>
      <c r="AW611" s="12" t="s">
        <v>33</v>
      </c>
      <c r="AX611" s="12" t="s">
        <v>72</v>
      </c>
      <c r="AY611" s="141" t="s">
        <v>124</v>
      </c>
    </row>
    <row r="612" spans="2:65" s="12" customFormat="1">
      <c r="B612" s="139"/>
      <c r="D612" s="140" t="s">
        <v>136</v>
      </c>
      <c r="E612" s="141" t="s">
        <v>3</v>
      </c>
      <c r="F612" s="142" t="s">
        <v>792</v>
      </c>
      <c r="H612" s="143">
        <v>5.5</v>
      </c>
      <c r="I612" s="144"/>
      <c r="L612" s="139"/>
      <c r="M612" s="145"/>
      <c r="T612" s="146"/>
      <c r="AT612" s="141" t="s">
        <v>136</v>
      </c>
      <c r="AU612" s="141" t="s">
        <v>79</v>
      </c>
      <c r="AV612" s="12" t="s">
        <v>79</v>
      </c>
      <c r="AW612" s="12" t="s">
        <v>33</v>
      </c>
      <c r="AX612" s="12" t="s">
        <v>72</v>
      </c>
      <c r="AY612" s="141" t="s">
        <v>124</v>
      </c>
    </row>
    <row r="613" spans="2:65" s="13" customFormat="1">
      <c r="B613" s="147"/>
      <c r="D613" s="140" t="s">
        <v>136</v>
      </c>
      <c r="E613" s="148" t="s">
        <v>3</v>
      </c>
      <c r="F613" s="149" t="s">
        <v>325</v>
      </c>
      <c r="H613" s="148" t="s">
        <v>3</v>
      </c>
      <c r="I613" s="150"/>
      <c r="L613" s="147"/>
      <c r="M613" s="151"/>
      <c r="T613" s="152"/>
      <c r="AT613" s="148" t="s">
        <v>136</v>
      </c>
      <c r="AU613" s="148" t="s">
        <v>79</v>
      </c>
      <c r="AV613" s="13" t="s">
        <v>77</v>
      </c>
      <c r="AW613" s="13" t="s">
        <v>33</v>
      </c>
      <c r="AX613" s="13" t="s">
        <v>72</v>
      </c>
      <c r="AY613" s="148" t="s">
        <v>124</v>
      </c>
    </row>
    <row r="614" spans="2:65" s="12" customFormat="1">
      <c r="B614" s="139"/>
      <c r="D614" s="140" t="s">
        <v>136</v>
      </c>
      <c r="E614" s="141" t="s">
        <v>3</v>
      </c>
      <c r="F614" s="142" t="s">
        <v>793</v>
      </c>
      <c r="H614" s="143">
        <v>16.895</v>
      </c>
      <c r="I614" s="144"/>
      <c r="L614" s="139"/>
      <c r="M614" s="145"/>
      <c r="T614" s="146"/>
      <c r="AT614" s="141" t="s">
        <v>136</v>
      </c>
      <c r="AU614" s="141" t="s">
        <v>79</v>
      </c>
      <c r="AV614" s="12" t="s">
        <v>79</v>
      </c>
      <c r="AW614" s="12" t="s">
        <v>33</v>
      </c>
      <c r="AX614" s="12" t="s">
        <v>72</v>
      </c>
      <c r="AY614" s="141" t="s">
        <v>124</v>
      </c>
    </row>
    <row r="615" spans="2:65" s="12" customFormat="1">
      <c r="B615" s="139"/>
      <c r="D615" s="140" t="s">
        <v>136</v>
      </c>
      <c r="E615" s="141" t="s">
        <v>3</v>
      </c>
      <c r="F615" s="142" t="s">
        <v>794</v>
      </c>
      <c r="H615" s="143">
        <v>6.7750000000000004</v>
      </c>
      <c r="I615" s="144"/>
      <c r="L615" s="139"/>
      <c r="M615" s="145"/>
      <c r="T615" s="146"/>
      <c r="AT615" s="141" t="s">
        <v>136</v>
      </c>
      <c r="AU615" s="141" t="s">
        <v>79</v>
      </c>
      <c r="AV615" s="12" t="s">
        <v>79</v>
      </c>
      <c r="AW615" s="12" t="s">
        <v>33</v>
      </c>
      <c r="AX615" s="12" t="s">
        <v>72</v>
      </c>
      <c r="AY615" s="141" t="s">
        <v>124</v>
      </c>
    </row>
    <row r="616" spans="2:65" s="13" customFormat="1">
      <c r="B616" s="147"/>
      <c r="D616" s="140" t="s">
        <v>136</v>
      </c>
      <c r="E616" s="148" t="s">
        <v>3</v>
      </c>
      <c r="F616" s="149" t="s">
        <v>184</v>
      </c>
      <c r="H616" s="148" t="s">
        <v>3</v>
      </c>
      <c r="I616" s="150"/>
      <c r="L616" s="147"/>
      <c r="M616" s="151"/>
      <c r="T616" s="152"/>
      <c r="AT616" s="148" t="s">
        <v>136</v>
      </c>
      <c r="AU616" s="148" t="s">
        <v>79</v>
      </c>
      <c r="AV616" s="13" t="s">
        <v>77</v>
      </c>
      <c r="AW616" s="13" t="s">
        <v>33</v>
      </c>
      <c r="AX616" s="13" t="s">
        <v>72</v>
      </c>
      <c r="AY616" s="148" t="s">
        <v>124</v>
      </c>
    </row>
    <row r="617" spans="2:65" s="12" customFormat="1">
      <c r="B617" s="139"/>
      <c r="D617" s="140" t="s">
        <v>136</v>
      </c>
      <c r="E617" s="141" t="s">
        <v>3</v>
      </c>
      <c r="F617" s="142" t="s">
        <v>291</v>
      </c>
      <c r="H617" s="143">
        <v>7.65</v>
      </c>
      <c r="I617" s="144"/>
      <c r="L617" s="139"/>
      <c r="M617" s="145"/>
      <c r="T617" s="146"/>
      <c r="AT617" s="141" t="s">
        <v>136</v>
      </c>
      <c r="AU617" s="141" t="s">
        <v>79</v>
      </c>
      <c r="AV617" s="12" t="s">
        <v>79</v>
      </c>
      <c r="AW617" s="12" t="s">
        <v>33</v>
      </c>
      <c r="AX617" s="12" t="s">
        <v>72</v>
      </c>
      <c r="AY617" s="141" t="s">
        <v>124</v>
      </c>
    </row>
    <row r="618" spans="2:65" s="14" customFormat="1">
      <c r="B618" s="153"/>
      <c r="D618" s="140" t="s">
        <v>136</v>
      </c>
      <c r="E618" s="154" t="s">
        <v>3</v>
      </c>
      <c r="F618" s="155" t="s">
        <v>158</v>
      </c>
      <c r="H618" s="156">
        <v>300.62200000000001</v>
      </c>
      <c r="I618" s="157"/>
      <c r="L618" s="153"/>
      <c r="M618" s="158"/>
      <c r="T618" s="159"/>
      <c r="AT618" s="154" t="s">
        <v>136</v>
      </c>
      <c r="AU618" s="154" t="s">
        <v>79</v>
      </c>
      <c r="AV618" s="14" t="s">
        <v>132</v>
      </c>
      <c r="AW618" s="14" t="s">
        <v>33</v>
      </c>
      <c r="AX618" s="14" t="s">
        <v>77</v>
      </c>
      <c r="AY618" s="154" t="s">
        <v>124</v>
      </c>
    </row>
    <row r="619" spans="2:65" s="1" customFormat="1" ht="16.5" customHeight="1">
      <c r="B619" s="121"/>
      <c r="C619" s="161" t="s">
        <v>795</v>
      </c>
      <c r="D619" s="161" t="s">
        <v>296</v>
      </c>
      <c r="E619" s="162" t="s">
        <v>693</v>
      </c>
      <c r="F619" s="163" t="s">
        <v>694</v>
      </c>
      <c r="G619" s="164" t="s">
        <v>130</v>
      </c>
      <c r="H619" s="165">
        <v>11</v>
      </c>
      <c r="I619" s="166"/>
      <c r="J619" s="167">
        <f>ROUND(I619*H619,2)</f>
        <v>0</v>
      </c>
      <c r="K619" s="163" t="s">
        <v>131</v>
      </c>
      <c r="L619" s="168"/>
      <c r="M619" s="169" t="s">
        <v>3</v>
      </c>
      <c r="N619" s="170" t="s">
        <v>43</v>
      </c>
      <c r="P619" s="131">
        <f>O619*H619</f>
        <v>0</v>
      </c>
      <c r="Q619" s="131">
        <v>1.7999999999999999E-2</v>
      </c>
      <c r="R619" s="131">
        <f>Q619*H619</f>
        <v>0.19799999999999998</v>
      </c>
      <c r="S619" s="131">
        <v>0</v>
      </c>
      <c r="T619" s="132">
        <f>S619*H619</f>
        <v>0</v>
      </c>
      <c r="AR619" s="133" t="s">
        <v>299</v>
      </c>
      <c r="AT619" s="133" t="s">
        <v>296</v>
      </c>
      <c r="AU619" s="133" t="s">
        <v>79</v>
      </c>
      <c r="AY619" s="16" t="s">
        <v>124</v>
      </c>
      <c r="BE619" s="134">
        <f>IF(N619="základní",J619,0)</f>
        <v>0</v>
      </c>
      <c r="BF619" s="134">
        <f>IF(N619="snížená",J619,0)</f>
        <v>0</v>
      </c>
      <c r="BG619" s="134">
        <f>IF(N619="zákl. přenesená",J619,0)</f>
        <v>0</v>
      </c>
      <c r="BH619" s="134">
        <f>IF(N619="sníž. přenesená",J619,0)</f>
        <v>0</v>
      </c>
      <c r="BI619" s="134">
        <f>IF(N619="nulová",J619,0)</f>
        <v>0</v>
      </c>
      <c r="BJ619" s="16" t="s">
        <v>77</v>
      </c>
      <c r="BK619" s="134">
        <f>ROUND(I619*H619,2)</f>
        <v>0</v>
      </c>
      <c r="BL619" s="16" t="s">
        <v>235</v>
      </c>
      <c r="BM619" s="133" t="s">
        <v>796</v>
      </c>
    </row>
    <row r="620" spans="2:65" s="12" customFormat="1">
      <c r="B620" s="139"/>
      <c r="D620" s="140" t="s">
        <v>136</v>
      </c>
      <c r="E620" s="141" t="s">
        <v>3</v>
      </c>
      <c r="F620" s="142" t="s">
        <v>797</v>
      </c>
      <c r="H620" s="143">
        <v>10</v>
      </c>
      <c r="I620" s="144"/>
      <c r="L620" s="139"/>
      <c r="M620" s="145"/>
      <c r="T620" s="146"/>
      <c r="AT620" s="141" t="s">
        <v>136</v>
      </c>
      <c r="AU620" s="141" t="s">
        <v>79</v>
      </c>
      <c r="AV620" s="12" t="s">
        <v>79</v>
      </c>
      <c r="AW620" s="12" t="s">
        <v>33</v>
      </c>
      <c r="AX620" s="12" t="s">
        <v>77</v>
      </c>
      <c r="AY620" s="141" t="s">
        <v>124</v>
      </c>
    </row>
    <row r="621" spans="2:65" s="12" customFormat="1">
      <c r="B621" s="139"/>
      <c r="D621" s="140" t="s">
        <v>136</v>
      </c>
      <c r="F621" s="142" t="s">
        <v>798</v>
      </c>
      <c r="H621" s="143">
        <v>11</v>
      </c>
      <c r="I621" s="144"/>
      <c r="L621" s="139"/>
      <c r="M621" s="145"/>
      <c r="T621" s="146"/>
      <c r="AT621" s="141" t="s">
        <v>136</v>
      </c>
      <c r="AU621" s="141" t="s">
        <v>79</v>
      </c>
      <c r="AV621" s="12" t="s">
        <v>79</v>
      </c>
      <c r="AW621" s="12" t="s">
        <v>4</v>
      </c>
      <c r="AX621" s="12" t="s">
        <v>77</v>
      </c>
      <c r="AY621" s="141" t="s">
        <v>124</v>
      </c>
    </row>
    <row r="622" spans="2:65" s="1" customFormat="1" ht="16.5" customHeight="1">
      <c r="B622" s="121"/>
      <c r="C622" s="161" t="s">
        <v>799</v>
      </c>
      <c r="D622" s="161" t="s">
        <v>296</v>
      </c>
      <c r="E622" s="162" t="s">
        <v>697</v>
      </c>
      <c r="F622" s="163" t="s">
        <v>698</v>
      </c>
      <c r="G622" s="164" t="s">
        <v>130</v>
      </c>
      <c r="H622" s="165">
        <v>319.68400000000003</v>
      </c>
      <c r="I622" s="166"/>
      <c r="J622" s="167">
        <f>ROUND(I622*H622,2)</f>
        <v>0</v>
      </c>
      <c r="K622" s="163" t="s">
        <v>131</v>
      </c>
      <c r="L622" s="168"/>
      <c r="M622" s="169" t="s">
        <v>3</v>
      </c>
      <c r="N622" s="170" t="s">
        <v>43</v>
      </c>
      <c r="P622" s="131">
        <f>O622*H622</f>
        <v>0</v>
      </c>
      <c r="Q622" s="131">
        <v>3.5000000000000001E-3</v>
      </c>
      <c r="R622" s="131">
        <f>Q622*H622</f>
        <v>1.1188940000000001</v>
      </c>
      <c r="S622" s="131">
        <v>0</v>
      </c>
      <c r="T622" s="132">
        <f>S622*H622</f>
        <v>0</v>
      </c>
      <c r="AR622" s="133" t="s">
        <v>299</v>
      </c>
      <c r="AT622" s="133" t="s">
        <v>296</v>
      </c>
      <c r="AU622" s="133" t="s">
        <v>79</v>
      </c>
      <c r="AY622" s="16" t="s">
        <v>124</v>
      </c>
      <c r="BE622" s="134">
        <f>IF(N622="základní",J622,0)</f>
        <v>0</v>
      </c>
      <c r="BF622" s="134">
        <f>IF(N622="snížená",J622,0)</f>
        <v>0</v>
      </c>
      <c r="BG622" s="134">
        <f>IF(N622="zákl. přenesená",J622,0)</f>
        <v>0</v>
      </c>
      <c r="BH622" s="134">
        <f>IF(N622="sníž. přenesená",J622,0)</f>
        <v>0</v>
      </c>
      <c r="BI622" s="134">
        <f>IF(N622="nulová",J622,0)</f>
        <v>0</v>
      </c>
      <c r="BJ622" s="16" t="s">
        <v>77</v>
      </c>
      <c r="BK622" s="134">
        <f>ROUND(I622*H622,2)</f>
        <v>0</v>
      </c>
      <c r="BL622" s="16" t="s">
        <v>235</v>
      </c>
      <c r="BM622" s="133" t="s">
        <v>800</v>
      </c>
    </row>
    <row r="623" spans="2:65" s="12" customFormat="1">
      <c r="B623" s="139"/>
      <c r="D623" s="140" t="s">
        <v>136</v>
      </c>
      <c r="E623" s="141" t="s">
        <v>3</v>
      </c>
      <c r="F623" s="142" t="s">
        <v>801</v>
      </c>
      <c r="H623" s="143">
        <v>290.62200000000001</v>
      </c>
      <c r="I623" s="144"/>
      <c r="L623" s="139"/>
      <c r="M623" s="145"/>
      <c r="T623" s="146"/>
      <c r="AT623" s="141" t="s">
        <v>136</v>
      </c>
      <c r="AU623" s="141" t="s">
        <v>79</v>
      </c>
      <c r="AV623" s="12" t="s">
        <v>79</v>
      </c>
      <c r="AW623" s="12" t="s">
        <v>33</v>
      </c>
      <c r="AX623" s="12" t="s">
        <v>77</v>
      </c>
      <c r="AY623" s="141" t="s">
        <v>124</v>
      </c>
    </row>
    <row r="624" spans="2:65" s="12" customFormat="1">
      <c r="B624" s="139"/>
      <c r="D624" s="140" t="s">
        <v>136</v>
      </c>
      <c r="F624" s="142" t="s">
        <v>802</v>
      </c>
      <c r="H624" s="143">
        <v>319.68400000000003</v>
      </c>
      <c r="I624" s="144"/>
      <c r="L624" s="139"/>
      <c r="M624" s="145"/>
      <c r="T624" s="146"/>
      <c r="AT624" s="141" t="s">
        <v>136</v>
      </c>
      <c r="AU624" s="141" t="s">
        <v>79</v>
      </c>
      <c r="AV624" s="12" t="s">
        <v>79</v>
      </c>
      <c r="AW624" s="12" t="s">
        <v>4</v>
      </c>
      <c r="AX624" s="12" t="s">
        <v>77</v>
      </c>
      <c r="AY624" s="141" t="s">
        <v>124</v>
      </c>
    </row>
    <row r="625" spans="2:65" s="1" customFormat="1" ht="16.5" customHeight="1">
      <c r="B625" s="121"/>
      <c r="C625" s="122" t="s">
        <v>803</v>
      </c>
      <c r="D625" s="122" t="s">
        <v>127</v>
      </c>
      <c r="E625" s="123" t="s">
        <v>804</v>
      </c>
      <c r="F625" s="124" t="s">
        <v>805</v>
      </c>
      <c r="G625" s="125" t="s">
        <v>130</v>
      </c>
      <c r="H625" s="126">
        <v>4.0650000000000004</v>
      </c>
      <c r="I625" s="127"/>
      <c r="J625" s="128">
        <f>ROUND(I625*H625,2)</f>
        <v>0</v>
      </c>
      <c r="K625" s="124" t="s">
        <v>3</v>
      </c>
      <c r="L625" s="31"/>
      <c r="M625" s="129" t="s">
        <v>3</v>
      </c>
      <c r="N625" s="130" t="s">
        <v>43</v>
      </c>
      <c r="P625" s="131">
        <f>O625*H625</f>
        <v>0</v>
      </c>
      <c r="Q625" s="131">
        <v>1.9000000000000001E-4</v>
      </c>
      <c r="R625" s="131">
        <f>Q625*H625</f>
        <v>7.723500000000001E-4</v>
      </c>
      <c r="S625" s="131">
        <v>0</v>
      </c>
      <c r="T625" s="132">
        <f>S625*H625</f>
        <v>0</v>
      </c>
      <c r="AR625" s="133" t="s">
        <v>235</v>
      </c>
      <c r="AT625" s="133" t="s">
        <v>127</v>
      </c>
      <c r="AU625" s="133" t="s">
        <v>79</v>
      </c>
      <c r="AY625" s="16" t="s">
        <v>124</v>
      </c>
      <c r="BE625" s="134">
        <f>IF(N625="základní",J625,0)</f>
        <v>0</v>
      </c>
      <c r="BF625" s="134">
        <f>IF(N625="snížená",J625,0)</f>
        <v>0</v>
      </c>
      <c r="BG625" s="134">
        <f>IF(N625="zákl. přenesená",J625,0)</f>
        <v>0</v>
      </c>
      <c r="BH625" s="134">
        <f>IF(N625="sníž. přenesená",J625,0)</f>
        <v>0</v>
      </c>
      <c r="BI625" s="134">
        <f>IF(N625="nulová",J625,0)</f>
        <v>0</v>
      </c>
      <c r="BJ625" s="16" t="s">
        <v>77</v>
      </c>
      <c r="BK625" s="134">
        <f>ROUND(I625*H625,2)</f>
        <v>0</v>
      </c>
      <c r="BL625" s="16" t="s">
        <v>235</v>
      </c>
      <c r="BM625" s="133" t="s">
        <v>806</v>
      </c>
    </row>
    <row r="626" spans="2:65" s="13" customFormat="1">
      <c r="B626" s="147"/>
      <c r="D626" s="140" t="s">
        <v>136</v>
      </c>
      <c r="E626" s="148" t="s">
        <v>3</v>
      </c>
      <c r="F626" s="149" t="s">
        <v>807</v>
      </c>
      <c r="H626" s="148" t="s">
        <v>3</v>
      </c>
      <c r="I626" s="150"/>
      <c r="L626" s="147"/>
      <c r="M626" s="151"/>
      <c r="T626" s="152"/>
      <c r="AT626" s="148" t="s">
        <v>136</v>
      </c>
      <c r="AU626" s="148" t="s">
        <v>79</v>
      </c>
      <c r="AV626" s="13" t="s">
        <v>77</v>
      </c>
      <c r="AW626" s="13" t="s">
        <v>33</v>
      </c>
      <c r="AX626" s="13" t="s">
        <v>72</v>
      </c>
      <c r="AY626" s="148" t="s">
        <v>124</v>
      </c>
    </row>
    <row r="627" spans="2:65" s="12" customFormat="1">
      <c r="B627" s="139"/>
      <c r="D627" s="140" t="s">
        <v>136</v>
      </c>
      <c r="E627" s="141" t="s">
        <v>3</v>
      </c>
      <c r="F627" s="142" t="s">
        <v>808</v>
      </c>
      <c r="H627" s="143">
        <v>4.0650000000000004</v>
      </c>
      <c r="I627" s="144"/>
      <c r="L627" s="139"/>
      <c r="M627" s="145"/>
      <c r="T627" s="146"/>
      <c r="AT627" s="141" t="s">
        <v>136</v>
      </c>
      <c r="AU627" s="141" t="s">
        <v>79</v>
      </c>
      <c r="AV627" s="12" t="s">
        <v>79</v>
      </c>
      <c r="AW627" s="12" t="s">
        <v>33</v>
      </c>
      <c r="AX627" s="12" t="s">
        <v>77</v>
      </c>
      <c r="AY627" s="141" t="s">
        <v>124</v>
      </c>
    </row>
    <row r="628" spans="2:65" s="1" customFormat="1" ht="24.15" customHeight="1">
      <c r="B628" s="121"/>
      <c r="C628" s="122" t="s">
        <v>809</v>
      </c>
      <c r="D628" s="122" t="s">
        <v>127</v>
      </c>
      <c r="E628" s="123" t="s">
        <v>810</v>
      </c>
      <c r="F628" s="124" t="s">
        <v>811</v>
      </c>
      <c r="G628" s="125" t="s">
        <v>240</v>
      </c>
      <c r="H628" s="160"/>
      <c r="I628" s="127"/>
      <c r="J628" s="128">
        <f>ROUND(I628*H628,2)</f>
        <v>0</v>
      </c>
      <c r="K628" s="124" t="s">
        <v>131</v>
      </c>
      <c r="L628" s="31"/>
      <c r="M628" s="129" t="s">
        <v>3</v>
      </c>
      <c r="N628" s="130" t="s">
        <v>43</v>
      </c>
      <c r="P628" s="131">
        <f>O628*H628</f>
        <v>0</v>
      </c>
      <c r="Q628" s="131">
        <v>0</v>
      </c>
      <c r="R628" s="131">
        <f>Q628*H628</f>
        <v>0</v>
      </c>
      <c r="S628" s="131">
        <v>0</v>
      </c>
      <c r="T628" s="132">
        <f>S628*H628</f>
        <v>0</v>
      </c>
      <c r="AR628" s="133" t="s">
        <v>235</v>
      </c>
      <c r="AT628" s="133" t="s">
        <v>127</v>
      </c>
      <c r="AU628" s="133" t="s">
        <v>79</v>
      </c>
      <c r="AY628" s="16" t="s">
        <v>124</v>
      </c>
      <c r="BE628" s="134">
        <f>IF(N628="základní",J628,0)</f>
        <v>0</v>
      </c>
      <c r="BF628" s="134">
        <f>IF(N628="snížená",J628,0)</f>
        <v>0</v>
      </c>
      <c r="BG628" s="134">
        <f>IF(N628="zákl. přenesená",J628,0)</f>
        <v>0</v>
      </c>
      <c r="BH628" s="134">
        <f>IF(N628="sníž. přenesená",J628,0)</f>
        <v>0</v>
      </c>
      <c r="BI628" s="134">
        <f>IF(N628="nulová",J628,0)</f>
        <v>0</v>
      </c>
      <c r="BJ628" s="16" t="s">
        <v>77</v>
      </c>
      <c r="BK628" s="134">
        <f>ROUND(I628*H628,2)</f>
        <v>0</v>
      </c>
      <c r="BL628" s="16" t="s">
        <v>235</v>
      </c>
      <c r="BM628" s="133" t="s">
        <v>812</v>
      </c>
    </row>
    <row r="629" spans="2:65" s="1" customFormat="1">
      <c r="B629" s="31"/>
      <c r="D629" s="135" t="s">
        <v>134</v>
      </c>
      <c r="F629" s="136" t="s">
        <v>813</v>
      </c>
      <c r="I629" s="137"/>
      <c r="L629" s="31"/>
      <c r="M629" s="138"/>
      <c r="T629" s="51"/>
      <c r="AT629" s="16" t="s">
        <v>134</v>
      </c>
      <c r="AU629" s="16" t="s">
        <v>79</v>
      </c>
    </row>
    <row r="630" spans="2:65" s="11" customFormat="1" ht="22.95" customHeight="1">
      <c r="B630" s="109"/>
      <c r="D630" s="110" t="s">
        <v>71</v>
      </c>
      <c r="E630" s="119" t="s">
        <v>814</v>
      </c>
      <c r="F630" s="119" t="s">
        <v>815</v>
      </c>
      <c r="I630" s="112"/>
      <c r="J630" s="120">
        <f>BK630</f>
        <v>0</v>
      </c>
      <c r="L630" s="109"/>
      <c r="M630" s="114"/>
      <c r="P630" s="115">
        <f>SUM(P631:P639)</f>
        <v>0</v>
      </c>
      <c r="R630" s="115">
        <f>SUM(R631:R639)</f>
        <v>1.0799999999999999E-2</v>
      </c>
      <c r="T630" s="116">
        <f>SUM(T631:T639)</f>
        <v>0.41526000000000002</v>
      </c>
      <c r="AR630" s="110" t="s">
        <v>79</v>
      </c>
      <c r="AT630" s="117" t="s">
        <v>71</v>
      </c>
      <c r="AU630" s="117" t="s">
        <v>77</v>
      </c>
      <c r="AY630" s="110" t="s">
        <v>124</v>
      </c>
      <c r="BK630" s="118">
        <f>SUM(BK631:BK639)</f>
        <v>0</v>
      </c>
    </row>
    <row r="631" spans="2:65" s="1" customFormat="1" ht="16.5" customHeight="1">
      <c r="B631" s="121"/>
      <c r="C631" s="122" t="s">
        <v>816</v>
      </c>
      <c r="D631" s="122" t="s">
        <v>127</v>
      </c>
      <c r="E631" s="123" t="s">
        <v>817</v>
      </c>
      <c r="F631" s="124" t="s">
        <v>818</v>
      </c>
      <c r="G631" s="125" t="s">
        <v>144</v>
      </c>
      <c r="H631" s="126">
        <v>18</v>
      </c>
      <c r="I631" s="127"/>
      <c r="J631" s="128">
        <f t="shared" ref="J631:J638" si="10">ROUND(I631*H631,2)</f>
        <v>0</v>
      </c>
      <c r="K631" s="124" t="s">
        <v>3</v>
      </c>
      <c r="L631" s="31"/>
      <c r="M631" s="129" t="s">
        <v>3</v>
      </c>
      <c r="N631" s="130" t="s">
        <v>43</v>
      </c>
      <c r="P631" s="131">
        <f t="shared" ref="P631:P638" si="11">O631*H631</f>
        <v>0</v>
      </c>
      <c r="Q631" s="131">
        <v>0</v>
      </c>
      <c r="R631" s="131">
        <f t="shared" ref="R631:R638" si="12">Q631*H631</f>
        <v>0</v>
      </c>
      <c r="S631" s="131">
        <v>2.307E-2</v>
      </c>
      <c r="T631" s="132">
        <f t="shared" ref="T631:T638" si="13">S631*H631</f>
        <v>0.41526000000000002</v>
      </c>
      <c r="AR631" s="133" t="s">
        <v>235</v>
      </c>
      <c r="AT631" s="133" t="s">
        <v>127</v>
      </c>
      <c r="AU631" s="133" t="s">
        <v>79</v>
      </c>
      <c r="AY631" s="16" t="s">
        <v>124</v>
      </c>
      <c r="BE631" s="134">
        <f t="shared" ref="BE631:BE638" si="14">IF(N631="základní",J631,0)</f>
        <v>0</v>
      </c>
      <c r="BF631" s="134">
        <f t="shared" ref="BF631:BF638" si="15">IF(N631="snížená",J631,0)</f>
        <v>0</v>
      </c>
      <c r="BG631" s="134">
        <f t="shared" ref="BG631:BG638" si="16">IF(N631="zákl. přenesená",J631,0)</f>
        <v>0</v>
      </c>
      <c r="BH631" s="134">
        <f t="shared" ref="BH631:BH638" si="17">IF(N631="sníž. přenesená",J631,0)</f>
        <v>0</v>
      </c>
      <c r="BI631" s="134">
        <f t="shared" ref="BI631:BI638" si="18">IF(N631="nulová",J631,0)</f>
        <v>0</v>
      </c>
      <c r="BJ631" s="16" t="s">
        <v>77</v>
      </c>
      <c r="BK631" s="134">
        <f t="shared" ref="BK631:BK638" si="19">ROUND(I631*H631,2)</f>
        <v>0</v>
      </c>
      <c r="BL631" s="16" t="s">
        <v>235</v>
      </c>
      <c r="BM631" s="133" t="s">
        <v>819</v>
      </c>
    </row>
    <row r="632" spans="2:65" s="1" customFormat="1" ht="37.950000000000003" customHeight="1">
      <c r="B632" s="121"/>
      <c r="C632" s="122" t="s">
        <v>820</v>
      </c>
      <c r="D632" s="122" t="s">
        <v>127</v>
      </c>
      <c r="E632" s="123" t="s">
        <v>821</v>
      </c>
      <c r="F632" s="124" t="s">
        <v>822</v>
      </c>
      <c r="G632" s="125" t="s">
        <v>144</v>
      </c>
      <c r="H632" s="126">
        <v>17</v>
      </c>
      <c r="I632" s="127"/>
      <c r="J632" s="128">
        <f t="shared" si="10"/>
        <v>0</v>
      </c>
      <c r="K632" s="124" t="s">
        <v>3</v>
      </c>
      <c r="L632" s="31"/>
      <c r="M632" s="129" t="s">
        <v>3</v>
      </c>
      <c r="N632" s="130" t="s">
        <v>43</v>
      </c>
      <c r="P632" s="131">
        <f t="shared" si="11"/>
        <v>0</v>
      </c>
      <c r="Q632" s="131">
        <v>5.6999999999999998E-4</v>
      </c>
      <c r="R632" s="131">
        <f t="shared" si="12"/>
        <v>9.689999999999999E-3</v>
      </c>
      <c r="S632" s="131">
        <v>0</v>
      </c>
      <c r="T632" s="132">
        <f t="shared" si="13"/>
        <v>0</v>
      </c>
      <c r="AR632" s="133" t="s">
        <v>235</v>
      </c>
      <c r="AT632" s="133" t="s">
        <v>127</v>
      </c>
      <c r="AU632" s="133" t="s">
        <v>79</v>
      </c>
      <c r="AY632" s="16" t="s">
        <v>124</v>
      </c>
      <c r="BE632" s="134">
        <f t="shared" si="14"/>
        <v>0</v>
      </c>
      <c r="BF632" s="134">
        <f t="shared" si="15"/>
        <v>0</v>
      </c>
      <c r="BG632" s="134">
        <f t="shared" si="16"/>
        <v>0</v>
      </c>
      <c r="BH632" s="134">
        <f t="shared" si="17"/>
        <v>0</v>
      </c>
      <c r="BI632" s="134">
        <f t="shared" si="18"/>
        <v>0</v>
      </c>
      <c r="BJ632" s="16" t="s">
        <v>77</v>
      </c>
      <c r="BK632" s="134">
        <f t="shared" si="19"/>
        <v>0</v>
      </c>
      <c r="BL632" s="16" t="s">
        <v>235</v>
      </c>
      <c r="BM632" s="133" t="s">
        <v>823</v>
      </c>
    </row>
    <row r="633" spans="2:65" s="1" customFormat="1" ht="37.950000000000003" customHeight="1">
      <c r="B633" s="121"/>
      <c r="C633" s="122" t="s">
        <v>824</v>
      </c>
      <c r="D633" s="122" t="s">
        <v>127</v>
      </c>
      <c r="E633" s="123" t="s">
        <v>825</v>
      </c>
      <c r="F633" s="124" t="s">
        <v>826</v>
      </c>
      <c r="G633" s="125" t="s">
        <v>144</v>
      </c>
      <c r="H633" s="126">
        <v>1</v>
      </c>
      <c r="I633" s="127"/>
      <c r="J633" s="128">
        <f t="shared" si="10"/>
        <v>0</v>
      </c>
      <c r="K633" s="124" t="s">
        <v>3</v>
      </c>
      <c r="L633" s="31"/>
      <c r="M633" s="129" t="s">
        <v>3</v>
      </c>
      <c r="N633" s="130" t="s">
        <v>43</v>
      </c>
      <c r="P633" s="131">
        <f t="shared" si="11"/>
        <v>0</v>
      </c>
      <c r="Q633" s="131">
        <v>5.6999999999999998E-4</v>
      </c>
      <c r="R633" s="131">
        <f t="shared" si="12"/>
        <v>5.6999999999999998E-4</v>
      </c>
      <c r="S633" s="131">
        <v>0</v>
      </c>
      <c r="T633" s="132">
        <f t="shared" si="13"/>
        <v>0</v>
      </c>
      <c r="AR633" s="133" t="s">
        <v>235</v>
      </c>
      <c r="AT633" s="133" t="s">
        <v>127</v>
      </c>
      <c r="AU633" s="133" t="s">
        <v>79</v>
      </c>
      <c r="AY633" s="16" t="s">
        <v>124</v>
      </c>
      <c r="BE633" s="134">
        <f t="shared" si="14"/>
        <v>0</v>
      </c>
      <c r="BF633" s="134">
        <f t="shared" si="15"/>
        <v>0</v>
      </c>
      <c r="BG633" s="134">
        <f t="shared" si="16"/>
        <v>0</v>
      </c>
      <c r="BH633" s="134">
        <f t="shared" si="17"/>
        <v>0</v>
      </c>
      <c r="BI633" s="134">
        <f t="shared" si="18"/>
        <v>0</v>
      </c>
      <c r="BJ633" s="16" t="s">
        <v>77</v>
      </c>
      <c r="BK633" s="134">
        <f t="shared" si="19"/>
        <v>0</v>
      </c>
      <c r="BL633" s="16" t="s">
        <v>235</v>
      </c>
      <c r="BM633" s="133" t="s">
        <v>827</v>
      </c>
    </row>
    <row r="634" spans="2:65" s="1" customFormat="1" ht="37.950000000000003" customHeight="1">
      <c r="B634" s="121"/>
      <c r="C634" s="122" t="s">
        <v>828</v>
      </c>
      <c r="D634" s="122" t="s">
        <v>127</v>
      </c>
      <c r="E634" s="123" t="s">
        <v>829</v>
      </c>
      <c r="F634" s="124" t="s">
        <v>830</v>
      </c>
      <c r="G634" s="125" t="s">
        <v>144</v>
      </c>
      <c r="H634" s="126">
        <v>1</v>
      </c>
      <c r="I634" s="127"/>
      <c r="J634" s="128">
        <f t="shared" si="10"/>
        <v>0</v>
      </c>
      <c r="K634" s="124" t="s">
        <v>3</v>
      </c>
      <c r="L634" s="31"/>
      <c r="M634" s="129" t="s">
        <v>3</v>
      </c>
      <c r="N634" s="130" t="s">
        <v>43</v>
      </c>
      <c r="P634" s="131">
        <f t="shared" si="11"/>
        <v>0</v>
      </c>
      <c r="Q634" s="131">
        <v>3.0000000000000001E-5</v>
      </c>
      <c r="R634" s="131">
        <f t="shared" si="12"/>
        <v>3.0000000000000001E-5</v>
      </c>
      <c r="S634" s="131">
        <v>0</v>
      </c>
      <c r="T634" s="132">
        <f t="shared" si="13"/>
        <v>0</v>
      </c>
      <c r="AR634" s="133" t="s">
        <v>235</v>
      </c>
      <c r="AT634" s="133" t="s">
        <v>127</v>
      </c>
      <c r="AU634" s="133" t="s">
        <v>79</v>
      </c>
      <c r="AY634" s="16" t="s">
        <v>124</v>
      </c>
      <c r="BE634" s="134">
        <f t="shared" si="14"/>
        <v>0</v>
      </c>
      <c r="BF634" s="134">
        <f t="shared" si="15"/>
        <v>0</v>
      </c>
      <c r="BG634" s="134">
        <f t="shared" si="16"/>
        <v>0</v>
      </c>
      <c r="BH634" s="134">
        <f t="shared" si="17"/>
        <v>0</v>
      </c>
      <c r="BI634" s="134">
        <f t="shared" si="18"/>
        <v>0</v>
      </c>
      <c r="BJ634" s="16" t="s">
        <v>77</v>
      </c>
      <c r="BK634" s="134">
        <f t="shared" si="19"/>
        <v>0</v>
      </c>
      <c r="BL634" s="16" t="s">
        <v>235</v>
      </c>
      <c r="BM634" s="133" t="s">
        <v>831</v>
      </c>
    </row>
    <row r="635" spans="2:65" s="1" customFormat="1" ht="44.25" customHeight="1">
      <c r="B635" s="121"/>
      <c r="C635" s="122" t="s">
        <v>832</v>
      </c>
      <c r="D635" s="122" t="s">
        <v>127</v>
      </c>
      <c r="E635" s="123" t="s">
        <v>833</v>
      </c>
      <c r="F635" s="124" t="s">
        <v>834</v>
      </c>
      <c r="G635" s="125" t="s">
        <v>144</v>
      </c>
      <c r="H635" s="126">
        <v>5</v>
      </c>
      <c r="I635" s="127"/>
      <c r="J635" s="128">
        <f t="shared" si="10"/>
        <v>0</v>
      </c>
      <c r="K635" s="124" t="s">
        <v>3</v>
      </c>
      <c r="L635" s="31"/>
      <c r="M635" s="129" t="s">
        <v>3</v>
      </c>
      <c r="N635" s="130" t="s">
        <v>43</v>
      </c>
      <c r="P635" s="131">
        <f t="shared" si="11"/>
        <v>0</v>
      </c>
      <c r="Q635" s="131">
        <v>3.0000000000000001E-5</v>
      </c>
      <c r="R635" s="131">
        <f t="shared" si="12"/>
        <v>1.5000000000000001E-4</v>
      </c>
      <c r="S635" s="131">
        <v>0</v>
      </c>
      <c r="T635" s="132">
        <f t="shared" si="13"/>
        <v>0</v>
      </c>
      <c r="AR635" s="133" t="s">
        <v>235</v>
      </c>
      <c r="AT635" s="133" t="s">
        <v>127</v>
      </c>
      <c r="AU635" s="133" t="s">
        <v>79</v>
      </c>
      <c r="AY635" s="16" t="s">
        <v>124</v>
      </c>
      <c r="BE635" s="134">
        <f t="shared" si="14"/>
        <v>0</v>
      </c>
      <c r="BF635" s="134">
        <f t="shared" si="15"/>
        <v>0</v>
      </c>
      <c r="BG635" s="134">
        <f t="shared" si="16"/>
        <v>0</v>
      </c>
      <c r="BH635" s="134">
        <f t="shared" si="17"/>
        <v>0</v>
      </c>
      <c r="BI635" s="134">
        <f t="shared" si="18"/>
        <v>0</v>
      </c>
      <c r="BJ635" s="16" t="s">
        <v>77</v>
      </c>
      <c r="BK635" s="134">
        <f t="shared" si="19"/>
        <v>0</v>
      </c>
      <c r="BL635" s="16" t="s">
        <v>235</v>
      </c>
      <c r="BM635" s="133" t="s">
        <v>835</v>
      </c>
    </row>
    <row r="636" spans="2:65" s="1" customFormat="1" ht="44.25" customHeight="1">
      <c r="B636" s="121"/>
      <c r="C636" s="122" t="s">
        <v>836</v>
      </c>
      <c r="D636" s="122" t="s">
        <v>127</v>
      </c>
      <c r="E636" s="123" t="s">
        <v>837</v>
      </c>
      <c r="F636" s="124" t="s">
        <v>838</v>
      </c>
      <c r="G636" s="125" t="s">
        <v>144</v>
      </c>
      <c r="H636" s="126">
        <v>2</v>
      </c>
      <c r="I636" s="127"/>
      <c r="J636" s="128">
        <f t="shared" si="10"/>
        <v>0</v>
      </c>
      <c r="K636" s="124" t="s">
        <v>3</v>
      </c>
      <c r="L636" s="31"/>
      <c r="M636" s="129" t="s">
        <v>3</v>
      </c>
      <c r="N636" s="130" t="s">
        <v>43</v>
      </c>
      <c r="P636" s="131">
        <f t="shared" si="11"/>
        <v>0</v>
      </c>
      <c r="Q636" s="131">
        <v>3.0000000000000001E-5</v>
      </c>
      <c r="R636" s="131">
        <f t="shared" si="12"/>
        <v>6.0000000000000002E-5</v>
      </c>
      <c r="S636" s="131">
        <v>0</v>
      </c>
      <c r="T636" s="132">
        <f t="shared" si="13"/>
        <v>0</v>
      </c>
      <c r="AR636" s="133" t="s">
        <v>235</v>
      </c>
      <c r="AT636" s="133" t="s">
        <v>127</v>
      </c>
      <c r="AU636" s="133" t="s">
        <v>79</v>
      </c>
      <c r="AY636" s="16" t="s">
        <v>124</v>
      </c>
      <c r="BE636" s="134">
        <f t="shared" si="14"/>
        <v>0</v>
      </c>
      <c r="BF636" s="134">
        <f t="shared" si="15"/>
        <v>0</v>
      </c>
      <c r="BG636" s="134">
        <f t="shared" si="16"/>
        <v>0</v>
      </c>
      <c r="BH636" s="134">
        <f t="shared" si="17"/>
        <v>0</v>
      </c>
      <c r="BI636" s="134">
        <f t="shared" si="18"/>
        <v>0</v>
      </c>
      <c r="BJ636" s="16" t="s">
        <v>77</v>
      </c>
      <c r="BK636" s="134">
        <f t="shared" si="19"/>
        <v>0</v>
      </c>
      <c r="BL636" s="16" t="s">
        <v>235</v>
      </c>
      <c r="BM636" s="133" t="s">
        <v>839</v>
      </c>
    </row>
    <row r="637" spans="2:65" s="1" customFormat="1" ht="33" customHeight="1">
      <c r="B637" s="121"/>
      <c r="C637" s="122" t="s">
        <v>840</v>
      </c>
      <c r="D637" s="122" t="s">
        <v>127</v>
      </c>
      <c r="E637" s="123" t="s">
        <v>841</v>
      </c>
      <c r="F637" s="124" t="s">
        <v>842</v>
      </c>
      <c r="G637" s="125" t="s">
        <v>144</v>
      </c>
      <c r="H637" s="126">
        <v>10</v>
      </c>
      <c r="I637" s="127"/>
      <c r="J637" s="128">
        <f t="shared" si="10"/>
        <v>0</v>
      </c>
      <c r="K637" s="124" t="s">
        <v>3</v>
      </c>
      <c r="L637" s="31"/>
      <c r="M637" s="129" t="s">
        <v>3</v>
      </c>
      <c r="N637" s="130" t="s">
        <v>43</v>
      </c>
      <c r="P637" s="131">
        <f t="shared" si="11"/>
        <v>0</v>
      </c>
      <c r="Q637" s="131">
        <v>3.0000000000000001E-5</v>
      </c>
      <c r="R637" s="131">
        <f t="shared" si="12"/>
        <v>3.0000000000000003E-4</v>
      </c>
      <c r="S637" s="131">
        <v>0</v>
      </c>
      <c r="T637" s="132">
        <f t="shared" si="13"/>
        <v>0</v>
      </c>
      <c r="AR637" s="133" t="s">
        <v>235</v>
      </c>
      <c r="AT637" s="133" t="s">
        <v>127</v>
      </c>
      <c r="AU637" s="133" t="s">
        <v>79</v>
      </c>
      <c r="AY637" s="16" t="s">
        <v>124</v>
      </c>
      <c r="BE637" s="134">
        <f t="shared" si="14"/>
        <v>0</v>
      </c>
      <c r="BF637" s="134">
        <f t="shared" si="15"/>
        <v>0</v>
      </c>
      <c r="BG637" s="134">
        <f t="shared" si="16"/>
        <v>0</v>
      </c>
      <c r="BH637" s="134">
        <f t="shared" si="17"/>
        <v>0</v>
      </c>
      <c r="BI637" s="134">
        <f t="shared" si="18"/>
        <v>0</v>
      </c>
      <c r="BJ637" s="16" t="s">
        <v>77</v>
      </c>
      <c r="BK637" s="134">
        <f t="shared" si="19"/>
        <v>0</v>
      </c>
      <c r="BL637" s="16" t="s">
        <v>235</v>
      </c>
      <c r="BM637" s="133" t="s">
        <v>843</v>
      </c>
    </row>
    <row r="638" spans="2:65" s="1" customFormat="1" ht="24.15" customHeight="1">
      <c r="B638" s="121"/>
      <c r="C638" s="122" t="s">
        <v>844</v>
      </c>
      <c r="D638" s="122" t="s">
        <v>127</v>
      </c>
      <c r="E638" s="123" t="s">
        <v>845</v>
      </c>
      <c r="F638" s="124" t="s">
        <v>846</v>
      </c>
      <c r="G638" s="125" t="s">
        <v>240</v>
      </c>
      <c r="H638" s="160"/>
      <c r="I638" s="127"/>
      <c r="J638" s="128">
        <f t="shared" si="10"/>
        <v>0</v>
      </c>
      <c r="K638" s="124" t="s">
        <v>131</v>
      </c>
      <c r="L638" s="31"/>
      <c r="M638" s="129" t="s">
        <v>3</v>
      </c>
      <c r="N638" s="130" t="s">
        <v>43</v>
      </c>
      <c r="P638" s="131">
        <f t="shared" si="11"/>
        <v>0</v>
      </c>
      <c r="Q638" s="131">
        <v>0</v>
      </c>
      <c r="R638" s="131">
        <f t="shared" si="12"/>
        <v>0</v>
      </c>
      <c r="S638" s="131">
        <v>0</v>
      </c>
      <c r="T638" s="132">
        <f t="shared" si="13"/>
        <v>0</v>
      </c>
      <c r="AR638" s="133" t="s">
        <v>235</v>
      </c>
      <c r="AT638" s="133" t="s">
        <v>127</v>
      </c>
      <c r="AU638" s="133" t="s">
        <v>79</v>
      </c>
      <c r="AY638" s="16" t="s">
        <v>124</v>
      </c>
      <c r="BE638" s="134">
        <f t="shared" si="14"/>
        <v>0</v>
      </c>
      <c r="BF638" s="134">
        <f t="shared" si="15"/>
        <v>0</v>
      </c>
      <c r="BG638" s="134">
        <f t="shared" si="16"/>
        <v>0</v>
      </c>
      <c r="BH638" s="134">
        <f t="shared" si="17"/>
        <v>0</v>
      </c>
      <c r="BI638" s="134">
        <f t="shared" si="18"/>
        <v>0</v>
      </c>
      <c r="BJ638" s="16" t="s">
        <v>77</v>
      </c>
      <c r="BK638" s="134">
        <f t="shared" si="19"/>
        <v>0</v>
      </c>
      <c r="BL638" s="16" t="s">
        <v>235</v>
      </c>
      <c r="BM638" s="133" t="s">
        <v>847</v>
      </c>
    </row>
    <row r="639" spans="2:65" s="1" customFormat="1">
      <c r="B639" s="31"/>
      <c r="D639" s="135" t="s">
        <v>134</v>
      </c>
      <c r="F639" s="136" t="s">
        <v>848</v>
      </c>
      <c r="I639" s="137"/>
      <c r="L639" s="31"/>
      <c r="M639" s="138"/>
      <c r="T639" s="51"/>
      <c r="AT639" s="16" t="s">
        <v>134</v>
      </c>
      <c r="AU639" s="16" t="s">
        <v>79</v>
      </c>
    </row>
    <row r="640" spans="2:65" s="11" customFormat="1" ht="22.95" customHeight="1">
      <c r="B640" s="109"/>
      <c r="D640" s="110" t="s">
        <v>71</v>
      </c>
      <c r="E640" s="119" t="s">
        <v>849</v>
      </c>
      <c r="F640" s="119" t="s">
        <v>850</v>
      </c>
      <c r="I640" s="112"/>
      <c r="J640" s="120">
        <f>BK640</f>
        <v>0</v>
      </c>
      <c r="L640" s="109"/>
      <c r="M640" s="114"/>
      <c r="P640" s="115">
        <f>SUM(P641:P643)</f>
        <v>0</v>
      </c>
      <c r="R640" s="115">
        <f>SUM(R641:R643)</f>
        <v>0</v>
      </c>
      <c r="T640" s="116">
        <f>SUM(T641:T643)</f>
        <v>0</v>
      </c>
      <c r="AR640" s="110" t="s">
        <v>79</v>
      </c>
      <c r="AT640" s="117" t="s">
        <v>71</v>
      </c>
      <c r="AU640" s="117" t="s">
        <v>77</v>
      </c>
      <c r="AY640" s="110" t="s">
        <v>124</v>
      </c>
      <c r="BK640" s="118">
        <f>SUM(BK641:BK643)</f>
        <v>0</v>
      </c>
    </row>
    <row r="641" spans="2:65" s="1" customFormat="1" ht="16.5" customHeight="1">
      <c r="B641" s="121"/>
      <c r="C641" s="122" t="s">
        <v>851</v>
      </c>
      <c r="D641" s="122" t="s">
        <v>127</v>
      </c>
      <c r="E641" s="123" t="s">
        <v>852</v>
      </c>
      <c r="F641" s="124" t="s">
        <v>853</v>
      </c>
      <c r="G641" s="125" t="s">
        <v>662</v>
      </c>
      <c r="H641" s="126">
        <v>1</v>
      </c>
      <c r="I641" s="127"/>
      <c r="J641" s="128">
        <f>ROUND(I641*H641,2)</f>
        <v>0</v>
      </c>
      <c r="K641" s="124" t="s">
        <v>3</v>
      </c>
      <c r="L641" s="31"/>
      <c r="M641" s="129" t="s">
        <v>3</v>
      </c>
      <c r="N641" s="130" t="s">
        <v>43</v>
      </c>
      <c r="P641" s="131">
        <f>O641*H641</f>
        <v>0</v>
      </c>
      <c r="Q641" s="131">
        <v>0</v>
      </c>
      <c r="R641" s="131">
        <f>Q641*H641</f>
        <v>0</v>
      </c>
      <c r="S641" s="131">
        <v>0</v>
      </c>
      <c r="T641" s="132">
        <f>S641*H641</f>
        <v>0</v>
      </c>
      <c r="AR641" s="133" t="s">
        <v>235</v>
      </c>
      <c r="AT641" s="133" t="s">
        <v>127</v>
      </c>
      <c r="AU641" s="133" t="s">
        <v>79</v>
      </c>
      <c r="AY641" s="16" t="s">
        <v>124</v>
      </c>
      <c r="BE641" s="134">
        <f>IF(N641="základní",J641,0)</f>
        <v>0</v>
      </c>
      <c r="BF641" s="134">
        <f>IF(N641="snížená",J641,0)</f>
        <v>0</v>
      </c>
      <c r="BG641" s="134">
        <f>IF(N641="zákl. přenesená",J641,0)</f>
        <v>0</v>
      </c>
      <c r="BH641" s="134">
        <f>IF(N641="sníž. přenesená",J641,0)</f>
        <v>0</v>
      </c>
      <c r="BI641" s="134">
        <f>IF(N641="nulová",J641,0)</f>
        <v>0</v>
      </c>
      <c r="BJ641" s="16" t="s">
        <v>77</v>
      </c>
      <c r="BK641" s="134">
        <f>ROUND(I641*H641,2)</f>
        <v>0</v>
      </c>
      <c r="BL641" s="16" t="s">
        <v>235</v>
      </c>
      <c r="BM641" s="133" t="s">
        <v>854</v>
      </c>
    </row>
    <row r="642" spans="2:65" s="1" customFormat="1" ht="16.5" customHeight="1">
      <c r="B642" s="121"/>
      <c r="C642" s="122" t="s">
        <v>855</v>
      </c>
      <c r="D642" s="122" t="s">
        <v>127</v>
      </c>
      <c r="E642" s="123" t="s">
        <v>856</v>
      </c>
      <c r="F642" s="124" t="s">
        <v>857</v>
      </c>
      <c r="G642" s="125" t="s">
        <v>662</v>
      </c>
      <c r="H642" s="126">
        <v>1</v>
      </c>
      <c r="I642" s="127"/>
      <c r="J642" s="128">
        <f>ROUND(I642*H642,2)</f>
        <v>0</v>
      </c>
      <c r="K642" s="124" t="s">
        <v>3</v>
      </c>
      <c r="L642" s="31"/>
      <c r="M642" s="129" t="s">
        <v>3</v>
      </c>
      <c r="N642" s="130" t="s">
        <v>43</v>
      </c>
      <c r="P642" s="131">
        <f>O642*H642</f>
        <v>0</v>
      </c>
      <c r="Q642" s="131">
        <v>0</v>
      </c>
      <c r="R642" s="131">
        <f>Q642*H642</f>
        <v>0</v>
      </c>
      <c r="S642" s="131">
        <v>0</v>
      </c>
      <c r="T642" s="132">
        <f>S642*H642</f>
        <v>0</v>
      </c>
      <c r="AR642" s="133" t="s">
        <v>235</v>
      </c>
      <c r="AT642" s="133" t="s">
        <v>127</v>
      </c>
      <c r="AU642" s="133" t="s">
        <v>79</v>
      </c>
      <c r="AY642" s="16" t="s">
        <v>124</v>
      </c>
      <c r="BE642" s="134">
        <f>IF(N642="základní",J642,0)</f>
        <v>0</v>
      </c>
      <c r="BF642" s="134">
        <f>IF(N642="snížená",J642,0)</f>
        <v>0</v>
      </c>
      <c r="BG642" s="134">
        <f>IF(N642="zákl. přenesená",J642,0)</f>
        <v>0</v>
      </c>
      <c r="BH642" s="134">
        <f>IF(N642="sníž. přenesená",J642,0)</f>
        <v>0</v>
      </c>
      <c r="BI642" s="134">
        <f>IF(N642="nulová",J642,0)</f>
        <v>0</v>
      </c>
      <c r="BJ642" s="16" t="s">
        <v>77</v>
      </c>
      <c r="BK642" s="134">
        <f>ROUND(I642*H642,2)</f>
        <v>0</v>
      </c>
      <c r="BL642" s="16" t="s">
        <v>235</v>
      </c>
      <c r="BM642" s="133" t="s">
        <v>858</v>
      </c>
    </row>
    <row r="643" spans="2:65" s="1" customFormat="1" ht="16.5" customHeight="1">
      <c r="B643" s="121"/>
      <c r="C643" s="122" t="s">
        <v>859</v>
      </c>
      <c r="D643" s="122" t="s">
        <v>127</v>
      </c>
      <c r="E643" s="123" t="s">
        <v>860</v>
      </c>
      <c r="F643" s="124" t="s">
        <v>861</v>
      </c>
      <c r="G643" s="125" t="s">
        <v>3</v>
      </c>
      <c r="H643" s="126">
        <v>0</v>
      </c>
      <c r="I643" s="127"/>
      <c r="J643" s="128">
        <f>ROUND(I643*H643,2)</f>
        <v>0</v>
      </c>
      <c r="K643" s="124" t="s">
        <v>3</v>
      </c>
      <c r="L643" s="31"/>
      <c r="M643" s="129" t="s">
        <v>3</v>
      </c>
      <c r="N643" s="130" t="s">
        <v>43</v>
      </c>
      <c r="P643" s="131">
        <f>O643*H643</f>
        <v>0</v>
      </c>
      <c r="Q643" s="131">
        <v>0</v>
      </c>
      <c r="R643" s="131">
        <f>Q643*H643</f>
        <v>0</v>
      </c>
      <c r="S643" s="131">
        <v>0</v>
      </c>
      <c r="T643" s="132">
        <f>S643*H643</f>
        <v>0</v>
      </c>
      <c r="AR643" s="133" t="s">
        <v>235</v>
      </c>
      <c r="AT643" s="133" t="s">
        <v>127</v>
      </c>
      <c r="AU643" s="133" t="s">
        <v>79</v>
      </c>
      <c r="AY643" s="16" t="s">
        <v>124</v>
      </c>
      <c r="BE643" s="134">
        <f>IF(N643="základní",J643,0)</f>
        <v>0</v>
      </c>
      <c r="BF643" s="134">
        <f>IF(N643="snížená",J643,0)</f>
        <v>0</v>
      </c>
      <c r="BG643" s="134">
        <f>IF(N643="zákl. přenesená",J643,0)</f>
        <v>0</v>
      </c>
      <c r="BH643" s="134">
        <f>IF(N643="sníž. přenesená",J643,0)</f>
        <v>0</v>
      </c>
      <c r="BI643" s="134">
        <f>IF(N643="nulová",J643,0)</f>
        <v>0</v>
      </c>
      <c r="BJ643" s="16" t="s">
        <v>77</v>
      </c>
      <c r="BK643" s="134">
        <f>ROUND(I643*H643,2)</f>
        <v>0</v>
      </c>
      <c r="BL643" s="16" t="s">
        <v>235</v>
      </c>
      <c r="BM643" s="133" t="s">
        <v>862</v>
      </c>
    </row>
    <row r="644" spans="2:65" s="11" customFormat="1" ht="22.95" customHeight="1">
      <c r="B644" s="109"/>
      <c r="D644" s="110" t="s">
        <v>71</v>
      </c>
      <c r="E644" s="119" t="s">
        <v>863</v>
      </c>
      <c r="F644" s="119" t="s">
        <v>864</v>
      </c>
      <c r="I644" s="112"/>
      <c r="J644" s="120">
        <f>BK644</f>
        <v>0</v>
      </c>
      <c r="L644" s="109"/>
      <c r="M644" s="114"/>
      <c r="P644" s="115">
        <f>SUM(P645:P661)</f>
        <v>0</v>
      </c>
      <c r="R644" s="115">
        <f>SUM(R645:R661)</f>
        <v>0</v>
      </c>
      <c r="T644" s="116">
        <f>SUM(T645:T661)</f>
        <v>1.4319</v>
      </c>
      <c r="AR644" s="110" t="s">
        <v>79</v>
      </c>
      <c r="AT644" s="117" t="s">
        <v>71</v>
      </c>
      <c r="AU644" s="117" t="s">
        <v>77</v>
      </c>
      <c r="AY644" s="110" t="s">
        <v>124</v>
      </c>
      <c r="BK644" s="118">
        <f>SUM(BK645:BK661)</f>
        <v>0</v>
      </c>
    </row>
    <row r="645" spans="2:65" s="1" customFormat="1" ht="16.5" customHeight="1">
      <c r="B645" s="121"/>
      <c r="C645" s="122" t="s">
        <v>865</v>
      </c>
      <c r="D645" s="122" t="s">
        <v>127</v>
      </c>
      <c r="E645" s="123" t="s">
        <v>866</v>
      </c>
      <c r="F645" s="124" t="s">
        <v>867</v>
      </c>
      <c r="G645" s="125" t="s">
        <v>144</v>
      </c>
      <c r="H645" s="126">
        <v>7</v>
      </c>
      <c r="I645" s="127"/>
      <c r="J645" s="128">
        <f>ROUND(I645*H645,2)</f>
        <v>0</v>
      </c>
      <c r="K645" s="124" t="s">
        <v>868</v>
      </c>
      <c r="L645" s="31"/>
      <c r="M645" s="129" t="s">
        <v>3</v>
      </c>
      <c r="N645" s="130" t="s">
        <v>43</v>
      </c>
      <c r="P645" s="131">
        <f>O645*H645</f>
        <v>0</v>
      </c>
      <c r="Q645" s="131">
        <v>0</v>
      </c>
      <c r="R645" s="131">
        <f>Q645*H645</f>
        <v>0</v>
      </c>
      <c r="S645" s="131">
        <v>5.7000000000000002E-3</v>
      </c>
      <c r="T645" s="132">
        <f>S645*H645</f>
        <v>3.9900000000000005E-2</v>
      </c>
      <c r="AR645" s="133" t="s">
        <v>235</v>
      </c>
      <c r="AT645" s="133" t="s">
        <v>127</v>
      </c>
      <c r="AU645" s="133" t="s">
        <v>79</v>
      </c>
      <c r="AY645" s="16" t="s">
        <v>124</v>
      </c>
      <c r="BE645" s="134">
        <f>IF(N645="základní",J645,0)</f>
        <v>0</v>
      </c>
      <c r="BF645" s="134">
        <f>IF(N645="snížená",J645,0)</f>
        <v>0</v>
      </c>
      <c r="BG645" s="134">
        <f>IF(N645="zákl. přenesená",J645,0)</f>
        <v>0</v>
      </c>
      <c r="BH645" s="134">
        <f>IF(N645="sníž. přenesená",J645,0)</f>
        <v>0</v>
      </c>
      <c r="BI645" s="134">
        <f>IF(N645="nulová",J645,0)</f>
        <v>0</v>
      </c>
      <c r="BJ645" s="16" t="s">
        <v>77</v>
      </c>
      <c r="BK645" s="134">
        <f>ROUND(I645*H645,2)</f>
        <v>0</v>
      </c>
      <c r="BL645" s="16" t="s">
        <v>235</v>
      </c>
      <c r="BM645" s="133" t="s">
        <v>869</v>
      </c>
    </row>
    <row r="646" spans="2:65" s="1" customFormat="1">
      <c r="B646" s="31"/>
      <c r="D646" s="135" t="s">
        <v>134</v>
      </c>
      <c r="F646" s="136" t="s">
        <v>870</v>
      </c>
      <c r="I646" s="137"/>
      <c r="L646" s="31"/>
      <c r="M646" s="138"/>
      <c r="T646" s="51"/>
      <c r="AT646" s="16" t="s">
        <v>134</v>
      </c>
      <c r="AU646" s="16" t="s">
        <v>79</v>
      </c>
    </row>
    <row r="647" spans="2:65" s="12" customFormat="1">
      <c r="B647" s="139"/>
      <c r="D647" s="140" t="s">
        <v>136</v>
      </c>
      <c r="E647" s="141" t="s">
        <v>3</v>
      </c>
      <c r="F647" s="142" t="s">
        <v>871</v>
      </c>
      <c r="H647" s="143">
        <v>7</v>
      </c>
      <c r="I647" s="144"/>
      <c r="L647" s="139"/>
      <c r="M647" s="145"/>
      <c r="T647" s="146"/>
      <c r="AT647" s="141" t="s">
        <v>136</v>
      </c>
      <c r="AU647" s="141" t="s">
        <v>79</v>
      </c>
      <c r="AV647" s="12" t="s">
        <v>79</v>
      </c>
      <c r="AW647" s="12" t="s">
        <v>33</v>
      </c>
      <c r="AX647" s="12" t="s">
        <v>77</v>
      </c>
      <c r="AY647" s="141" t="s">
        <v>124</v>
      </c>
    </row>
    <row r="648" spans="2:65" s="1" customFormat="1" ht="24.15" customHeight="1">
      <c r="B648" s="121"/>
      <c r="C648" s="122" t="s">
        <v>872</v>
      </c>
      <c r="D648" s="122" t="s">
        <v>127</v>
      </c>
      <c r="E648" s="123" t="s">
        <v>873</v>
      </c>
      <c r="F648" s="124" t="s">
        <v>874</v>
      </c>
      <c r="G648" s="125" t="s">
        <v>144</v>
      </c>
      <c r="H648" s="126">
        <v>1</v>
      </c>
      <c r="I648" s="127"/>
      <c r="J648" s="128">
        <f>ROUND(I648*H648,2)</f>
        <v>0</v>
      </c>
      <c r="K648" s="124" t="s">
        <v>3</v>
      </c>
      <c r="L648" s="31"/>
      <c r="M648" s="129" t="s">
        <v>3</v>
      </c>
      <c r="N648" s="130" t="s">
        <v>43</v>
      </c>
      <c r="P648" s="131">
        <f>O648*H648</f>
        <v>0</v>
      </c>
      <c r="Q648" s="131">
        <v>0</v>
      </c>
      <c r="R648" s="131">
        <f>Q648*H648</f>
        <v>0</v>
      </c>
      <c r="S648" s="131">
        <v>0</v>
      </c>
      <c r="T648" s="132">
        <f>S648*H648</f>
        <v>0</v>
      </c>
      <c r="AR648" s="133" t="s">
        <v>235</v>
      </c>
      <c r="AT648" s="133" t="s">
        <v>127</v>
      </c>
      <c r="AU648" s="133" t="s">
        <v>79</v>
      </c>
      <c r="AY648" s="16" t="s">
        <v>124</v>
      </c>
      <c r="BE648" s="134">
        <f>IF(N648="základní",J648,0)</f>
        <v>0</v>
      </c>
      <c r="BF648" s="134">
        <f>IF(N648="snížená",J648,0)</f>
        <v>0</v>
      </c>
      <c r="BG648" s="134">
        <f>IF(N648="zákl. přenesená",J648,0)</f>
        <v>0</v>
      </c>
      <c r="BH648" s="134">
        <f>IF(N648="sníž. přenesená",J648,0)</f>
        <v>0</v>
      </c>
      <c r="BI648" s="134">
        <f>IF(N648="nulová",J648,0)</f>
        <v>0</v>
      </c>
      <c r="BJ648" s="16" t="s">
        <v>77</v>
      </c>
      <c r="BK648" s="134">
        <f>ROUND(I648*H648,2)</f>
        <v>0</v>
      </c>
      <c r="BL648" s="16" t="s">
        <v>235</v>
      </c>
      <c r="BM648" s="133" t="s">
        <v>875</v>
      </c>
    </row>
    <row r="649" spans="2:65" s="13" customFormat="1">
      <c r="B649" s="147"/>
      <c r="D649" s="140" t="s">
        <v>136</v>
      </c>
      <c r="E649" s="148" t="s">
        <v>3</v>
      </c>
      <c r="F649" s="149" t="s">
        <v>876</v>
      </c>
      <c r="H649" s="148" t="s">
        <v>3</v>
      </c>
      <c r="I649" s="150"/>
      <c r="L649" s="147"/>
      <c r="M649" s="151"/>
      <c r="T649" s="152"/>
      <c r="AT649" s="148" t="s">
        <v>136</v>
      </c>
      <c r="AU649" s="148" t="s">
        <v>79</v>
      </c>
      <c r="AV649" s="13" t="s">
        <v>77</v>
      </c>
      <c r="AW649" s="13" t="s">
        <v>33</v>
      </c>
      <c r="AX649" s="13" t="s">
        <v>72</v>
      </c>
      <c r="AY649" s="148" t="s">
        <v>124</v>
      </c>
    </row>
    <row r="650" spans="2:65" s="13" customFormat="1">
      <c r="B650" s="147"/>
      <c r="D650" s="140" t="s">
        <v>136</v>
      </c>
      <c r="E650" s="148" t="s">
        <v>3</v>
      </c>
      <c r="F650" s="149" t="s">
        <v>454</v>
      </c>
      <c r="H650" s="148" t="s">
        <v>3</v>
      </c>
      <c r="I650" s="150"/>
      <c r="L650" s="147"/>
      <c r="M650" s="151"/>
      <c r="T650" s="152"/>
      <c r="AT650" s="148" t="s">
        <v>136</v>
      </c>
      <c r="AU650" s="148" t="s">
        <v>79</v>
      </c>
      <c r="AV650" s="13" t="s">
        <v>77</v>
      </c>
      <c r="AW650" s="13" t="s">
        <v>33</v>
      </c>
      <c r="AX650" s="13" t="s">
        <v>72</v>
      </c>
      <c r="AY650" s="148" t="s">
        <v>124</v>
      </c>
    </row>
    <row r="651" spans="2:65" s="12" customFormat="1">
      <c r="B651" s="139"/>
      <c r="D651" s="140" t="s">
        <v>136</v>
      </c>
      <c r="E651" s="141" t="s">
        <v>3</v>
      </c>
      <c r="F651" s="142" t="s">
        <v>77</v>
      </c>
      <c r="H651" s="143">
        <v>1</v>
      </c>
      <c r="I651" s="144"/>
      <c r="L651" s="139"/>
      <c r="M651" s="145"/>
      <c r="T651" s="146"/>
      <c r="AT651" s="141" t="s">
        <v>136</v>
      </c>
      <c r="AU651" s="141" t="s">
        <v>79</v>
      </c>
      <c r="AV651" s="12" t="s">
        <v>79</v>
      </c>
      <c r="AW651" s="12" t="s">
        <v>33</v>
      </c>
      <c r="AX651" s="12" t="s">
        <v>77</v>
      </c>
      <c r="AY651" s="141" t="s">
        <v>124</v>
      </c>
    </row>
    <row r="652" spans="2:65" s="1" customFormat="1" ht="24.15" customHeight="1">
      <c r="B652" s="121"/>
      <c r="C652" s="122" t="s">
        <v>877</v>
      </c>
      <c r="D652" s="122" t="s">
        <v>127</v>
      </c>
      <c r="E652" s="123" t="s">
        <v>878</v>
      </c>
      <c r="F652" s="124" t="s">
        <v>879</v>
      </c>
      <c r="G652" s="125" t="s">
        <v>144</v>
      </c>
      <c r="H652" s="126">
        <v>4</v>
      </c>
      <c r="I652" s="127"/>
      <c r="J652" s="128">
        <f>ROUND(I652*H652,2)</f>
        <v>0</v>
      </c>
      <c r="K652" s="124" t="s">
        <v>3</v>
      </c>
      <c r="L652" s="31"/>
      <c r="M652" s="129" t="s">
        <v>3</v>
      </c>
      <c r="N652" s="130" t="s">
        <v>43</v>
      </c>
      <c r="P652" s="131">
        <f>O652*H652</f>
        <v>0</v>
      </c>
      <c r="Q652" s="131">
        <v>0</v>
      </c>
      <c r="R652" s="131">
        <f>Q652*H652</f>
        <v>0</v>
      </c>
      <c r="S652" s="131">
        <v>0</v>
      </c>
      <c r="T652" s="132">
        <f>S652*H652</f>
        <v>0</v>
      </c>
      <c r="AR652" s="133" t="s">
        <v>235</v>
      </c>
      <c r="AT652" s="133" t="s">
        <v>127</v>
      </c>
      <c r="AU652" s="133" t="s">
        <v>79</v>
      </c>
      <c r="AY652" s="16" t="s">
        <v>124</v>
      </c>
      <c r="BE652" s="134">
        <f>IF(N652="základní",J652,0)</f>
        <v>0</v>
      </c>
      <c r="BF652" s="134">
        <f>IF(N652="snížená",J652,0)</f>
        <v>0</v>
      </c>
      <c r="BG652" s="134">
        <f>IF(N652="zákl. přenesená",J652,0)</f>
        <v>0</v>
      </c>
      <c r="BH652" s="134">
        <f>IF(N652="sníž. přenesená",J652,0)</f>
        <v>0</v>
      </c>
      <c r="BI652" s="134">
        <f>IF(N652="nulová",J652,0)</f>
        <v>0</v>
      </c>
      <c r="BJ652" s="16" t="s">
        <v>77</v>
      </c>
      <c r="BK652" s="134">
        <f>ROUND(I652*H652,2)</f>
        <v>0</v>
      </c>
      <c r="BL652" s="16" t="s">
        <v>235</v>
      </c>
      <c r="BM652" s="133" t="s">
        <v>880</v>
      </c>
    </row>
    <row r="653" spans="2:65" s="13" customFormat="1">
      <c r="B653" s="147"/>
      <c r="D653" s="140" t="s">
        <v>136</v>
      </c>
      <c r="E653" s="148" t="s">
        <v>3</v>
      </c>
      <c r="F653" s="149" t="s">
        <v>876</v>
      </c>
      <c r="H653" s="148" t="s">
        <v>3</v>
      </c>
      <c r="I653" s="150"/>
      <c r="L653" s="147"/>
      <c r="M653" s="151"/>
      <c r="T653" s="152"/>
      <c r="AT653" s="148" t="s">
        <v>136</v>
      </c>
      <c r="AU653" s="148" t="s">
        <v>79</v>
      </c>
      <c r="AV653" s="13" t="s">
        <v>77</v>
      </c>
      <c r="AW653" s="13" t="s">
        <v>33</v>
      </c>
      <c r="AX653" s="13" t="s">
        <v>72</v>
      </c>
      <c r="AY653" s="148" t="s">
        <v>124</v>
      </c>
    </row>
    <row r="654" spans="2:65" s="13" customFormat="1">
      <c r="B654" s="147"/>
      <c r="D654" s="140" t="s">
        <v>136</v>
      </c>
      <c r="E654" s="148" t="s">
        <v>3</v>
      </c>
      <c r="F654" s="149" t="s">
        <v>460</v>
      </c>
      <c r="H654" s="148" t="s">
        <v>3</v>
      </c>
      <c r="I654" s="150"/>
      <c r="L654" s="147"/>
      <c r="M654" s="151"/>
      <c r="T654" s="152"/>
      <c r="AT654" s="148" t="s">
        <v>136</v>
      </c>
      <c r="AU654" s="148" t="s">
        <v>79</v>
      </c>
      <c r="AV654" s="13" t="s">
        <v>77</v>
      </c>
      <c r="AW654" s="13" t="s">
        <v>33</v>
      </c>
      <c r="AX654" s="13" t="s">
        <v>72</v>
      </c>
      <c r="AY654" s="148" t="s">
        <v>124</v>
      </c>
    </row>
    <row r="655" spans="2:65" s="12" customFormat="1">
      <c r="B655" s="139"/>
      <c r="D655" s="140" t="s">
        <v>136</v>
      </c>
      <c r="E655" s="141" t="s">
        <v>3</v>
      </c>
      <c r="F655" s="142" t="s">
        <v>132</v>
      </c>
      <c r="H655" s="143">
        <v>4</v>
      </c>
      <c r="I655" s="144"/>
      <c r="L655" s="139"/>
      <c r="M655" s="145"/>
      <c r="T655" s="146"/>
      <c r="AT655" s="141" t="s">
        <v>136</v>
      </c>
      <c r="AU655" s="141" t="s">
        <v>79</v>
      </c>
      <c r="AV655" s="12" t="s">
        <v>79</v>
      </c>
      <c r="AW655" s="12" t="s">
        <v>33</v>
      </c>
      <c r="AX655" s="12" t="s">
        <v>77</v>
      </c>
      <c r="AY655" s="141" t="s">
        <v>124</v>
      </c>
    </row>
    <row r="656" spans="2:65" s="1" customFormat="1" ht="24.15" customHeight="1">
      <c r="B656" s="121"/>
      <c r="C656" s="122" t="s">
        <v>881</v>
      </c>
      <c r="D656" s="122" t="s">
        <v>127</v>
      </c>
      <c r="E656" s="123" t="s">
        <v>882</v>
      </c>
      <c r="F656" s="124" t="s">
        <v>879</v>
      </c>
      <c r="G656" s="125" t="s">
        <v>144</v>
      </c>
      <c r="H656" s="126">
        <v>2</v>
      </c>
      <c r="I656" s="127"/>
      <c r="J656" s="128">
        <f>ROUND(I656*H656,2)</f>
        <v>0</v>
      </c>
      <c r="K656" s="124" t="s">
        <v>3</v>
      </c>
      <c r="L656" s="31"/>
      <c r="M656" s="129" t="s">
        <v>3</v>
      </c>
      <c r="N656" s="130" t="s">
        <v>43</v>
      </c>
      <c r="P656" s="131">
        <f>O656*H656</f>
        <v>0</v>
      </c>
      <c r="Q656" s="131">
        <v>0</v>
      </c>
      <c r="R656" s="131">
        <f>Q656*H656</f>
        <v>0</v>
      </c>
      <c r="S656" s="131">
        <v>0</v>
      </c>
      <c r="T656" s="132">
        <f>S656*H656</f>
        <v>0</v>
      </c>
      <c r="AR656" s="133" t="s">
        <v>235</v>
      </c>
      <c r="AT656" s="133" t="s">
        <v>127</v>
      </c>
      <c r="AU656" s="133" t="s">
        <v>79</v>
      </c>
      <c r="AY656" s="16" t="s">
        <v>124</v>
      </c>
      <c r="BE656" s="134">
        <f>IF(N656="základní",J656,0)</f>
        <v>0</v>
      </c>
      <c r="BF656" s="134">
        <f>IF(N656="snížená",J656,0)</f>
        <v>0</v>
      </c>
      <c r="BG656" s="134">
        <f>IF(N656="zákl. přenesená",J656,0)</f>
        <v>0</v>
      </c>
      <c r="BH656" s="134">
        <f>IF(N656="sníž. přenesená",J656,0)</f>
        <v>0</v>
      </c>
      <c r="BI656" s="134">
        <f>IF(N656="nulová",J656,0)</f>
        <v>0</v>
      </c>
      <c r="BJ656" s="16" t="s">
        <v>77</v>
      </c>
      <c r="BK656" s="134">
        <f>ROUND(I656*H656,2)</f>
        <v>0</v>
      </c>
      <c r="BL656" s="16" t="s">
        <v>235</v>
      </c>
      <c r="BM656" s="133" t="s">
        <v>883</v>
      </c>
    </row>
    <row r="657" spans="2:65" s="13" customFormat="1">
      <c r="B657" s="147"/>
      <c r="D657" s="140" t="s">
        <v>136</v>
      </c>
      <c r="E657" s="148" t="s">
        <v>3</v>
      </c>
      <c r="F657" s="149" t="s">
        <v>876</v>
      </c>
      <c r="H657" s="148" t="s">
        <v>3</v>
      </c>
      <c r="I657" s="150"/>
      <c r="L657" s="147"/>
      <c r="M657" s="151"/>
      <c r="T657" s="152"/>
      <c r="AT657" s="148" t="s">
        <v>136</v>
      </c>
      <c r="AU657" s="148" t="s">
        <v>79</v>
      </c>
      <c r="AV657" s="13" t="s">
        <v>77</v>
      </c>
      <c r="AW657" s="13" t="s">
        <v>33</v>
      </c>
      <c r="AX657" s="13" t="s">
        <v>72</v>
      </c>
      <c r="AY657" s="148" t="s">
        <v>124</v>
      </c>
    </row>
    <row r="658" spans="2:65" s="13" customFormat="1">
      <c r="B658" s="147"/>
      <c r="D658" s="140" t="s">
        <v>136</v>
      </c>
      <c r="E658" s="148" t="s">
        <v>3</v>
      </c>
      <c r="F658" s="149" t="s">
        <v>465</v>
      </c>
      <c r="H658" s="148" t="s">
        <v>3</v>
      </c>
      <c r="I658" s="150"/>
      <c r="L658" s="147"/>
      <c r="M658" s="151"/>
      <c r="T658" s="152"/>
      <c r="AT658" s="148" t="s">
        <v>136</v>
      </c>
      <c r="AU658" s="148" t="s">
        <v>79</v>
      </c>
      <c r="AV658" s="13" t="s">
        <v>77</v>
      </c>
      <c r="AW658" s="13" t="s">
        <v>33</v>
      </c>
      <c r="AX658" s="13" t="s">
        <v>72</v>
      </c>
      <c r="AY658" s="148" t="s">
        <v>124</v>
      </c>
    </row>
    <row r="659" spans="2:65" s="12" customFormat="1">
      <c r="B659" s="139"/>
      <c r="D659" s="140" t="s">
        <v>136</v>
      </c>
      <c r="E659" s="141" t="s">
        <v>3</v>
      </c>
      <c r="F659" s="142" t="s">
        <v>79</v>
      </c>
      <c r="H659" s="143">
        <v>2</v>
      </c>
      <c r="I659" s="144"/>
      <c r="L659" s="139"/>
      <c r="M659" s="145"/>
      <c r="T659" s="146"/>
      <c r="AT659" s="141" t="s">
        <v>136</v>
      </c>
      <c r="AU659" s="141" t="s">
        <v>79</v>
      </c>
      <c r="AV659" s="12" t="s">
        <v>79</v>
      </c>
      <c r="AW659" s="12" t="s">
        <v>33</v>
      </c>
      <c r="AX659" s="12" t="s">
        <v>77</v>
      </c>
      <c r="AY659" s="141" t="s">
        <v>124</v>
      </c>
    </row>
    <row r="660" spans="2:65" s="1" customFormat="1" ht="16.5" customHeight="1">
      <c r="B660" s="121"/>
      <c r="C660" s="122" t="s">
        <v>884</v>
      </c>
      <c r="D660" s="122" t="s">
        <v>127</v>
      </c>
      <c r="E660" s="123" t="s">
        <v>885</v>
      </c>
      <c r="F660" s="124" t="s">
        <v>886</v>
      </c>
      <c r="G660" s="125" t="s">
        <v>144</v>
      </c>
      <c r="H660" s="126">
        <v>4</v>
      </c>
      <c r="I660" s="127"/>
      <c r="J660" s="128">
        <f>ROUND(I660*H660,2)</f>
        <v>0</v>
      </c>
      <c r="K660" s="124" t="s">
        <v>3</v>
      </c>
      <c r="L660" s="31"/>
      <c r="M660" s="129" t="s">
        <v>3</v>
      </c>
      <c r="N660" s="130" t="s">
        <v>43</v>
      </c>
      <c r="P660" s="131">
        <f>O660*H660</f>
        <v>0</v>
      </c>
      <c r="Q660" s="131">
        <v>0</v>
      </c>
      <c r="R660" s="131">
        <f>Q660*H660</f>
        <v>0</v>
      </c>
      <c r="S660" s="131">
        <v>0.17399999999999999</v>
      </c>
      <c r="T660" s="132">
        <f>S660*H660</f>
        <v>0.69599999999999995</v>
      </c>
      <c r="AR660" s="133" t="s">
        <v>235</v>
      </c>
      <c r="AT660" s="133" t="s">
        <v>127</v>
      </c>
      <c r="AU660" s="133" t="s">
        <v>79</v>
      </c>
      <c r="AY660" s="16" t="s">
        <v>124</v>
      </c>
      <c r="BE660" s="134">
        <f>IF(N660="základní",J660,0)</f>
        <v>0</v>
      </c>
      <c r="BF660" s="134">
        <f>IF(N660="snížená",J660,0)</f>
        <v>0</v>
      </c>
      <c r="BG660" s="134">
        <f>IF(N660="zákl. přenesená",J660,0)</f>
        <v>0</v>
      </c>
      <c r="BH660" s="134">
        <f>IF(N660="sníž. přenesená",J660,0)</f>
        <v>0</v>
      </c>
      <c r="BI660" s="134">
        <f>IF(N660="nulová",J660,0)</f>
        <v>0</v>
      </c>
      <c r="BJ660" s="16" t="s">
        <v>77</v>
      </c>
      <c r="BK660" s="134">
        <f>ROUND(I660*H660,2)</f>
        <v>0</v>
      </c>
      <c r="BL660" s="16" t="s">
        <v>235</v>
      </c>
      <c r="BM660" s="133" t="s">
        <v>887</v>
      </c>
    </row>
    <row r="661" spans="2:65" s="1" customFormat="1" ht="16.5" customHeight="1">
      <c r="B661" s="121"/>
      <c r="C661" s="122" t="s">
        <v>888</v>
      </c>
      <c r="D661" s="122" t="s">
        <v>127</v>
      </c>
      <c r="E661" s="123" t="s">
        <v>889</v>
      </c>
      <c r="F661" s="124" t="s">
        <v>890</v>
      </c>
      <c r="G661" s="125" t="s">
        <v>144</v>
      </c>
      <c r="H661" s="126">
        <v>4</v>
      </c>
      <c r="I661" s="127"/>
      <c r="J661" s="128">
        <f>ROUND(I661*H661,2)</f>
        <v>0</v>
      </c>
      <c r="K661" s="124" t="s">
        <v>3</v>
      </c>
      <c r="L661" s="31"/>
      <c r="M661" s="129" t="s">
        <v>3</v>
      </c>
      <c r="N661" s="130" t="s">
        <v>43</v>
      </c>
      <c r="P661" s="131">
        <f>O661*H661</f>
        <v>0</v>
      </c>
      <c r="Q661" s="131">
        <v>0</v>
      </c>
      <c r="R661" s="131">
        <f>Q661*H661</f>
        <v>0</v>
      </c>
      <c r="S661" s="131">
        <v>0.17399999999999999</v>
      </c>
      <c r="T661" s="132">
        <f>S661*H661</f>
        <v>0.69599999999999995</v>
      </c>
      <c r="AR661" s="133" t="s">
        <v>235</v>
      </c>
      <c r="AT661" s="133" t="s">
        <v>127</v>
      </c>
      <c r="AU661" s="133" t="s">
        <v>79</v>
      </c>
      <c r="AY661" s="16" t="s">
        <v>124</v>
      </c>
      <c r="BE661" s="134">
        <f>IF(N661="základní",J661,0)</f>
        <v>0</v>
      </c>
      <c r="BF661" s="134">
        <f>IF(N661="snížená",J661,0)</f>
        <v>0</v>
      </c>
      <c r="BG661" s="134">
        <f>IF(N661="zákl. přenesená",J661,0)</f>
        <v>0</v>
      </c>
      <c r="BH661" s="134">
        <f>IF(N661="sníž. přenesená",J661,0)</f>
        <v>0</v>
      </c>
      <c r="BI661" s="134">
        <f>IF(N661="nulová",J661,0)</f>
        <v>0</v>
      </c>
      <c r="BJ661" s="16" t="s">
        <v>77</v>
      </c>
      <c r="BK661" s="134">
        <f>ROUND(I661*H661,2)</f>
        <v>0</v>
      </c>
      <c r="BL661" s="16" t="s">
        <v>235</v>
      </c>
      <c r="BM661" s="133" t="s">
        <v>891</v>
      </c>
    </row>
    <row r="662" spans="2:65" s="11" customFormat="1" ht="22.95" customHeight="1">
      <c r="B662" s="109"/>
      <c r="D662" s="110" t="s">
        <v>71</v>
      </c>
      <c r="E662" s="119" t="s">
        <v>892</v>
      </c>
      <c r="F662" s="119" t="s">
        <v>893</v>
      </c>
      <c r="I662" s="112"/>
      <c r="J662" s="120">
        <f>BK662</f>
        <v>0</v>
      </c>
      <c r="L662" s="109"/>
      <c r="M662" s="114"/>
      <c r="P662" s="115">
        <f>SUM(P663:P712)</f>
        <v>0</v>
      </c>
      <c r="R662" s="115">
        <f>SUM(R663:R712)</f>
        <v>8.1682784599999998</v>
      </c>
      <c r="T662" s="116">
        <f>SUM(T663:T712)</f>
        <v>0.1331</v>
      </c>
      <c r="AR662" s="110" t="s">
        <v>79</v>
      </c>
      <c r="AT662" s="117" t="s">
        <v>71</v>
      </c>
      <c r="AU662" s="117" t="s">
        <v>77</v>
      </c>
      <c r="AY662" s="110" t="s">
        <v>124</v>
      </c>
      <c r="BK662" s="118">
        <f>SUM(BK663:BK712)</f>
        <v>0</v>
      </c>
    </row>
    <row r="663" spans="2:65" s="1" customFormat="1" ht="16.5" customHeight="1">
      <c r="B663" s="121"/>
      <c r="C663" s="122" t="s">
        <v>894</v>
      </c>
      <c r="D663" s="122" t="s">
        <v>127</v>
      </c>
      <c r="E663" s="123" t="s">
        <v>895</v>
      </c>
      <c r="F663" s="124" t="s">
        <v>896</v>
      </c>
      <c r="G663" s="125" t="s">
        <v>130</v>
      </c>
      <c r="H663" s="126">
        <v>9.35</v>
      </c>
      <c r="I663" s="127"/>
      <c r="J663" s="128">
        <f>ROUND(I663*H663,2)</f>
        <v>0</v>
      </c>
      <c r="K663" s="124" t="s">
        <v>3</v>
      </c>
      <c r="L663" s="31"/>
      <c r="M663" s="129" t="s">
        <v>3</v>
      </c>
      <c r="N663" s="130" t="s">
        <v>43</v>
      </c>
      <c r="P663" s="131">
        <f>O663*H663</f>
        <v>0</v>
      </c>
      <c r="Q663" s="131">
        <v>0</v>
      </c>
      <c r="R663" s="131">
        <f>Q663*H663</f>
        <v>0</v>
      </c>
      <c r="S663" s="131">
        <v>1.4E-2</v>
      </c>
      <c r="T663" s="132">
        <f>S663*H663</f>
        <v>0.13089999999999999</v>
      </c>
      <c r="AR663" s="133" t="s">
        <v>235</v>
      </c>
      <c r="AT663" s="133" t="s">
        <v>127</v>
      </c>
      <c r="AU663" s="133" t="s">
        <v>79</v>
      </c>
      <c r="AY663" s="16" t="s">
        <v>124</v>
      </c>
      <c r="BE663" s="134">
        <f>IF(N663="základní",J663,0)</f>
        <v>0</v>
      </c>
      <c r="BF663" s="134">
        <f>IF(N663="snížená",J663,0)</f>
        <v>0</v>
      </c>
      <c r="BG663" s="134">
        <f>IF(N663="zákl. přenesená",J663,0)</f>
        <v>0</v>
      </c>
      <c r="BH663" s="134">
        <f>IF(N663="sníž. přenesená",J663,0)</f>
        <v>0</v>
      </c>
      <c r="BI663" s="134">
        <f>IF(N663="nulová",J663,0)</f>
        <v>0</v>
      </c>
      <c r="BJ663" s="16" t="s">
        <v>77</v>
      </c>
      <c r="BK663" s="134">
        <f>ROUND(I663*H663,2)</f>
        <v>0</v>
      </c>
      <c r="BL663" s="16" t="s">
        <v>235</v>
      </c>
      <c r="BM663" s="133" t="s">
        <v>897</v>
      </c>
    </row>
    <row r="664" spans="2:65" s="12" customFormat="1">
      <c r="B664" s="139"/>
      <c r="D664" s="140" t="s">
        <v>136</v>
      </c>
      <c r="E664" s="141" t="s">
        <v>3</v>
      </c>
      <c r="F664" s="142" t="s">
        <v>898</v>
      </c>
      <c r="H664" s="143">
        <v>9.35</v>
      </c>
      <c r="I664" s="144"/>
      <c r="L664" s="139"/>
      <c r="M664" s="145"/>
      <c r="T664" s="146"/>
      <c r="AT664" s="141" t="s">
        <v>136</v>
      </c>
      <c r="AU664" s="141" t="s">
        <v>79</v>
      </c>
      <c r="AV664" s="12" t="s">
        <v>79</v>
      </c>
      <c r="AW664" s="12" t="s">
        <v>33</v>
      </c>
      <c r="AX664" s="12" t="s">
        <v>77</v>
      </c>
      <c r="AY664" s="141" t="s">
        <v>124</v>
      </c>
    </row>
    <row r="665" spans="2:65" s="1" customFormat="1" ht="24.15" customHeight="1">
      <c r="B665" s="121"/>
      <c r="C665" s="122" t="s">
        <v>899</v>
      </c>
      <c r="D665" s="122" t="s">
        <v>127</v>
      </c>
      <c r="E665" s="123" t="s">
        <v>900</v>
      </c>
      <c r="F665" s="124" t="s">
        <v>901</v>
      </c>
      <c r="G665" s="125" t="s">
        <v>234</v>
      </c>
      <c r="H665" s="126">
        <v>504.9</v>
      </c>
      <c r="I665" s="127"/>
      <c r="J665" s="128">
        <f>ROUND(I665*H665,2)</f>
        <v>0</v>
      </c>
      <c r="K665" s="124" t="s">
        <v>3</v>
      </c>
      <c r="L665" s="31"/>
      <c r="M665" s="129" t="s">
        <v>3</v>
      </c>
      <c r="N665" s="130" t="s">
        <v>43</v>
      </c>
      <c r="P665" s="131">
        <f>O665*H665</f>
        <v>0</v>
      </c>
      <c r="Q665" s="131">
        <v>0</v>
      </c>
      <c r="R665" s="131">
        <f>Q665*H665</f>
        <v>0</v>
      </c>
      <c r="S665" s="131">
        <v>0</v>
      </c>
      <c r="T665" s="132">
        <f>S665*H665</f>
        <v>0</v>
      </c>
      <c r="AR665" s="133" t="s">
        <v>235</v>
      </c>
      <c r="AT665" s="133" t="s">
        <v>127</v>
      </c>
      <c r="AU665" s="133" t="s">
        <v>79</v>
      </c>
      <c r="AY665" s="16" t="s">
        <v>124</v>
      </c>
      <c r="BE665" s="134">
        <f>IF(N665="základní",J665,0)</f>
        <v>0</v>
      </c>
      <c r="BF665" s="134">
        <f>IF(N665="snížená",J665,0)</f>
        <v>0</v>
      </c>
      <c r="BG665" s="134">
        <f>IF(N665="zákl. přenesená",J665,0)</f>
        <v>0</v>
      </c>
      <c r="BH665" s="134">
        <f>IF(N665="sníž. přenesená",J665,0)</f>
        <v>0</v>
      </c>
      <c r="BI665" s="134">
        <f>IF(N665="nulová",J665,0)</f>
        <v>0</v>
      </c>
      <c r="BJ665" s="16" t="s">
        <v>77</v>
      </c>
      <c r="BK665" s="134">
        <f>ROUND(I665*H665,2)</f>
        <v>0</v>
      </c>
      <c r="BL665" s="16" t="s">
        <v>235</v>
      </c>
      <c r="BM665" s="133" t="s">
        <v>902</v>
      </c>
    </row>
    <row r="666" spans="2:65" s="13" customFormat="1">
      <c r="B666" s="147"/>
      <c r="D666" s="140" t="s">
        <v>136</v>
      </c>
      <c r="E666" s="148" t="s">
        <v>3</v>
      </c>
      <c r="F666" s="149" t="s">
        <v>903</v>
      </c>
      <c r="H666" s="148" t="s">
        <v>3</v>
      </c>
      <c r="I666" s="150"/>
      <c r="L666" s="147"/>
      <c r="M666" s="151"/>
      <c r="T666" s="152"/>
      <c r="AT666" s="148" t="s">
        <v>136</v>
      </c>
      <c r="AU666" s="148" t="s">
        <v>79</v>
      </c>
      <c r="AV666" s="13" t="s">
        <v>77</v>
      </c>
      <c r="AW666" s="13" t="s">
        <v>33</v>
      </c>
      <c r="AX666" s="13" t="s">
        <v>72</v>
      </c>
      <c r="AY666" s="148" t="s">
        <v>124</v>
      </c>
    </row>
    <row r="667" spans="2:65" s="12" customFormat="1">
      <c r="B667" s="139"/>
      <c r="D667" s="140" t="s">
        <v>136</v>
      </c>
      <c r="E667" s="141" t="s">
        <v>3</v>
      </c>
      <c r="F667" s="142" t="s">
        <v>904</v>
      </c>
      <c r="H667" s="143">
        <v>340.2</v>
      </c>
      <c r="I667" s="144"/>
      <c r="L667" s="139"/>
      <c r="M667" s="145"/>
      <c r="T667" s="146"/>
      <c r="AT667" s="141" t="s">
        <v>136</v>
      </c>
      <c r="AU667" s="141" t="s">
        <v>79</v>
      </c>
      <c r="AV667" s="12" t="s">
        <v>79</v>
      </c>
      <c r="AW667" s="12" t="s">
        <v>33</v>
      </c>
      <c r="AX667" s="12" t="s">
        <v>72</v>
      </c>
      <c r="AY667" s="141" t="s">
        <v>124</v>
      </c>
    </row>
    <row r="668" spans="2:65" s="12" customFormat="1">
      <c r="B668" s="139"/>
      <c r="D668" s="140" t="s">
        <v>136</v>
      </c>
      <c r="E668" s="141" t="s">
        <v>3</v>
      </c>
      <c r="F668" s="142" t="s">
        <v>905</v>
      </c>
      <c r="H668" s="143">
        <v>94.6</v>
      </c>
      <c r="I668" s="144"/>
      <c r="L668" s="139"/>
      <c r="M668" s="145"/>
      <c r="T668" s="146"/>
      <c r="AT668" s="141" t="s">
        <v>136</v>
      </c>
      <c r="AU668" s="141" t="s">
        <v>79</v>
      </c>
      <c r="AV668" s="12" t="s">
        <v>79</v>
      </c>
      <c r="AW668" s="12" t="s">
        <v>33</v>
      </c>
      <c r="AX668" s="12" t="s">
        <v>72</v>
      </c>
      <c r="AY668" s="141" t="s">
        <v>124</v>
      </c>
    </row>
    <row r="669" spans="2:65" s="13" customFormat="1">
      <c r="B669" s="147"/>
      <c r="D669" s="140" t="s">
        <v>136</v>
      </c>
      <c r="E669" s="148" t="s">
        <v>3</v>
      </c>
      <c r="F669" s="149" t="s">
        <v>906</v>
      </c>
      <c r="H669" s="148" t="s">
        <v>3</v>
      </c>
      <c r="I669" s="150"/>
      <c r="L669" s="147"/>
      <c r="M669" s="151"/>
      <c r="T669" s="152"/>
      <c r="AT669" s="148" t="s">
        <v>136</v>
      </c>
      <c r="AU669" s="148" t="s">
        <v>79</v>
      </c>
      <c r="AV669" s="13" t="s">
        <v>77</v>
      </c>
      <c r="AW669" s="13" t="s">
        <v>33</v>
      </c>
      <c r="AX669" s="13" t="s">
        <v>72</v>
      </c>
      <c r="AY669" s="148" t="s">
        <v>124</v>
      </c>
    </row>
    <row r="670" spans="2:65" s="12" customFormat="1">
      <c r="B670" s="139"/>
      <c r="D670" s="140" t="s">
        <v>136</v>
      </c>
      <c r="E670" s="141" t="s">
        <v>3</v>
      </c>
      <c r="F670" s="142" t="s">
        <v>907</v>
      </c>
      <c r="H670" s="143">
        <v>9</v>
      </c>
      <c r="I670" s="144"/>
      <c r="L670" s="139"/>
      <c r="M670" s="145"/>
      <c r="T670" s="146"/>
      <c r="AT670" s="141" t="s">
        <v>136</v>
      </c>
      <c r="AU670" s="141" t="s">
        <v>79</v>
      </c>
      <c r="AV670" s="12" t="s">
        <v>79</v>
      </c>
      <c r="AW670" s="12" t="s">
        <v>33</v>
      </c>
      <c r="AX670" s="12" t="s">
        <v>72</v>
      </c>
      <c r="AY670" s="141" t="s">
        <v>124</v>
      </c>
    </row>
    <row r="671" spans="2:65" s="13" customFormat="1">
      <c r="B671" s="147"/>
      <c r="D671" s="140" t="s">
        <v>136</v>
      </c>
      <c r="E671" s="148" t="s">
        <v>3</v>
      </c>
      <c r="F671" s="149" t="s">
        <v>908</v>
      </c>
      <c r="H671" s="148" t="s">
        <v>3</v>
      </c>
      <c r="I671" s="150"/>
      <c r="L671" s="147"/>
      <c r="M671" s="151"/>
      <c r="T671" s="152"/>
      <c r="AT671" s="148" t="s">
        <v>136</v>
      </c>
      <c r="AU671" s="148" t="s">
        <v>79</v>
      </c>
      <c r="AV671" s="13" t="s">
        <v>77</v>
      </c>
      <c r="AW671" s="13" t="s">
        <v>33</v>
      </c>
      <c r="AX671" s="13" t="s">
        <v>72</v>
      </c>
      <c r="AY671" s="148" t="s">
        <v>124</v>
      </c>
    </row>
    <row r="672" spans="2:65" s="12" customFormat="1">
      <c r="B672" s="139"/>
      <c r="D672" s="140" t="s">
        <v>136</v>
      </c>
      <c r="E672" s="141" t="s">
        <v>3</v>
      </c>
      <c r="F672" s="142" t="s">
        <v>909</v>
      </c>
      <c r="H672" s="143">
        <v>44.6</v>
      </c>
      <c r="I672" s="144"/>
      <c r="L672" s="139"/>
      <c r="M672" s="145"/>
      <c r="T672" s="146"/>
      <c r="AT672" s="141" t="s">
        <v>136</v>
      </c>
      <c r="AU672" s="141" t="s">
        <v>79</v>
      </c>
      <c r="AV672" s="12" t="s">
        <v>79</v>
      </c>
      <c r="AW672" s="12" t="s">
        <v>33</v>
      </c>
      <c r="AX672" s="12" t="s">
        <v>72</v>
      </c>
      <c r="AY672" s="141" t="s">
        <v>124</v>
      </c>
    </row>
    <row r="673" spans="2:65" s="13" customFormat="1">
      <c r="B673" s="147"/>
      <c r="D673" s="140" t="s">
        <v>136</v>
      </c>
      <c r="E673" s="148" t="s">
        <v>3</v>
      </c>
      <c r="F673" s="149" t="s">
        <v>184</v>
      </c>
      <c r="H673" s="148" t="s">
        <v>3</v>
      </c>
      <c r="I673" s="150"/>
      <c r="L673" s="147"/>
      <c r="M673" s="151"/>
      <c r="T673" s="152"/>
      <c r="AT673" s="148" t="s">
        <v>136</v>
      </c>
      <c r="AU673" s="148" t="s">
        <v>79</v>
      </c>
      <c r="AV673" s="13" t="s">
        <v>77</v>
      </c>
      <c r="AW673" s="13" t="s">
        <v>33</v>
      </c>
      <c r="AX673" s="13" t="s">
        <v>72</v>
      </c>
      <c r="AY673" s="148" t="s">
        <v>124</v>
      </c>
    </row>
    <row r="674" spans="2:65" s="12" customFormat="1">
      <c r="B674" s="139"/>
      <c r="D674" s="140" t="s">
        <v>136</v>
      </c>
      <c r="E674" s="141" t="s">
        <v>3</v>
      </c>
      <c r="F674" s="142" t="s">
        <v>910</v>
      </c>
      <c r="H674" s="143">
        <v>16.5</v>
      </c>
      <c r="I674" s="144"/>
      <c r="L674" s="139"/>
      <c r="M674" s="145"/>
      <c r="T674" s="146"/>
      <c r="AT674" s="141" t="s">
        <v>136</v>
      </c>
      <c r="AU674" s="141" t="s">
        <v>79</v>
      </c>
      <c r="AV674" s="12" t="s">
        <v>79</v>
      </c>
      <c r="AW674" s="12" t="s">
        <v>33</v>
      </c>
      <c r="AX674" s="12" t="s">
        <v>72</v>
      </c>
      <c r="AY674" s="141" t="s">
        <v>124</v>
      </c>
    </row>
    <row r="675" spans="2:65" s="14" customFormat="1">
      <c r="B675" s="153"/>
      <c r="D675" s="140" t="s">
        <v>136</v>
      </c>
      <c r="E675" s="154" t="s">
        <v>3</v>
      </c>
      <c r="F675" s="155" t="s">
        <v>158</v>
      </c>
      <c r="H675" s="156">
        <v>504.9</v>
      </c>
      <c r="I675" s="157"/>
      <c r="L675" s="153"/>
      <c r="M675" s="158"/>
      <c r="T675" s="159"/>
      <c r="AT675" s="154" t="s">
        <v>136</v>
      </c>
      <c r="AU675" s="154" t="s">
        <v>79</v>
      </c>
      <c r="AV675" s="14" t="s">
        <v>132</v>
      </c>
      <c r="AW675" s="14" t="s">
        <v>33</v>
      </c>
      <c r="AX675" s="14" t="s">
        <v>77</v>
      </c>
      <c r="AY675" s="154" t="s">
        <v>124</v>
      </c>
    </row>
    <row r="676" spans="2:65" s="1" customFormat="1" ht="16.5" customHeight="1">
      <c r="B676" s="121"/>
      <c r="C676" s="122" t="s">
        <v>911</v>
      </c>
      <c r="D676" s="122" t="s">
        <v>127</v>
      </c>
      <c r="E676" s="123" t="s">
        <v>912</v>
      </c>
      <c r="F676" s="124" t="s">
        <v>913</v>
      </c>
      <c r="G676" s="125" t="s">
        <v>234</v>
      </c>
      <c r="H676" s="126">
        <v>43.82</v>
      </c>
      <c r="I676" s="127"/>
      <c r="J676" s="128">
        <f>ROUND(I676*H676,2)</f>
        <v>0</v>
      </c>
      <c r="K676" s="124" t="s">
        <v>3</v>
      </c>
      <c r="L676" s="31"/>
      <c r="M676" s="129" t="s">
        <v>3</v>
      </c>
      <c r="N676" s="130" t="s">
        <v>43</v>
      </c>
      <c r="P676" s="131">
        <f>O676*H676</f>
        <v>0</v>
      </c>
      <c r="Q676" s="131">
        <v>0</v>
      </c>
      <c r="R676" s="131">
        <f>Q676*H676</f>
        <v>0</v>
      </c>
      <c r="S676" s="131">
        <v>0</v>
      </c>
      <c r="T676" s="132">
        <f>S676*H676</f>
        <v>0</v>
      </c>
      <c r="AR676" s="133" t="s">
        <v>235</v>
      </c>
      <c r="AT676" s="133" t="s">
        <v>127</v>
      </c>
      <c r="AU676" s="133" t="s">
        <v>79</v>
      </c>
      <c r="AY676" s="16" t="s">
        <v>124</v>
      </c>
      <c r="BE676" s="134">
        <f>IF(N676="základní",J676,0)</f>
        <v>0</v>
      </c>
      <c r="BF676" s="134">
        <f>IF(N676="snížená",J676,0)</f>
        <v>0</v>
      </c>
      <c r="BG676" s="134">
        <f>IF(N676="zákl. přenesená",J676,0)</f>
        <v>0</v>
      </c>
      <c r="BH676" s="134">
        <f>IF(N676="sníž. přenesená",J676,0)</f>
        <v>0</v>
      </c>
      <c r="BI676" s="134">
        <f>IF(N676="nulová",J676,0)</f>
        <v>0</v>
      </c>
      <c r="BJ676" s="16" t="s">
        <v>77</v>
      </c>
      <c r="BK676" s="134">
        <f>ROUND(I676*H676,2)</f>
        <v>0</v>
      </c>
      <c r="BL676" s="16" t="s">
        <v>235</v>
      </c>
      <c r="BM676" s="133" t="s">
        <v>914</v>
      </c>
    </row>
    <row r="677" spans="2:65" s="13" customFormat="1">
      <c r="B677" s="147"/>
      <c r="D677" s="140" t="s">
        <v>136</v>
      </c>
      <c r="E677" s="148" t="s">
        <v>3</v>
      </c>
      <c r="F677" s="149" t="s">
        <v>435</v>
      </c>
      <c r="H677" s="148" t="s">
        <v>3</v>
      </c>
      <c r="I677" s="150"/>
      <c r="L677" s="147"/>
      <c r="M677" s="151"/>
      <c r="T677" s="152"/>
      <c r="AT677" s="148" t="s">
        <v>136</v>
      </c>
      <c r="AU677" s="148" t="s">
        <v>79</v>
      </c>
      <c r="AV677" s="13" t="s">
        <v>77</v>
      </c>
      <c r="AW677" s="13" t="s">
        <v>33</v>
      </c>
      <c r="AX677" s="13" t="s">
        <v>72</v>
      </c>
      <c r="AY677" s="148" t="s">
        <v>124</v>
      </c>
    </row>
    <row r="678" spans="2:65" s="12" customFormat="1">
      <c r="B678" s="139"/>
      <c r="D678" s="140" t="s">
        <v>136</v>
      </c>
      <c r="E678" s="141" t="s">
        <v>3</v>
      </c>
      <c r="F678" s="142" t="s">
        <v>915</v>
      </c>
      <c r="H678" s="143">
        <v>43.82</v>
      </c>
      <c r="I678" s="144"/>
      <c r="L678" s="139"/>
      <c r="M678" s="145"/>
      <c r="T678" s="146"/>
      <c r="AT678" s="141" t="s">
        <v>136</v>
      </c>
      <c r="AU678" s="141" t="s">
        <v>79</v>
      </c>
      <c r="AV678" s="12" t="s">
        <v>79</v>
      </c>
      <c r="AW678" s="12" t="s">
        <v>33</v>
      </c>
      <c r="AX678" s="12" t="s">
        <v>77</v>
      </c>
      <c r="AY678" s="141" t="s">
        <v>124</v>
      </c>
    </row>
    <row r="679" spans="2:65" s="1" customFormat="1" ht="24.15" customHeight="1">
      <c r="B679" s="121"/>
      <c r="C679" s="122" t="s">
        <v>916</v>
      </c>
      <c r="D679" s="122" t="s">
        <v>127</v>
      </c>
      <c r="E679" s="123" t="s">
        <v>917</v>
      </c>
      <c r="F679" s="124" t="s">
        <v>918</v>
      </c>
      <c r="G679" s="125" t="s">
        <v>130</v>
      </c>
      <c r="H679" s="126">
        <v>415.04300000000001</v>
      </c>
      <c r="I679" s="127"/>
      <c r="J679" s="128">
        <f>ROUND(I679*H679,2)</f>
        <v>0</v>
      </c>
      <c r="K679" s="124" t="s">
        <v>131</v>
      </c>
      <c r="L679" s="31"/>
      <c r="M679" s="129" t="s">
        <v>3</v>
      </c>
      <c r="N679" s="130" t="s">
        <v>43</v>
      </c>
      <c r="P679" s="131">
        <f>O679*H679</f>
        <v>0</v>
      </c>
      <c r="Q679" s="131">
        <v>1.6219999999999998E-2</v>
      </c>
      <c r="R679" s="131">
        <f>Q679*H679</f>
        <v>6.7319974599999997</v>
      </c>
      <c r="S679" s="131">
        <v>0</v>
      </c>
      <c r="T679" s="132">
        <f>S679*H679</f>
        <v>0</v>
      </c>
      <c r="AR679" s="133" t="s">
        <v>235</v>
      </c>
      <c r="AT679" s="133" t="s">
        <v>127</v>
      </c>
      <c r="AU679" s="133" t="s">
        <v>79</v>
      </c>
      <c r="AY679" s="16" t="s">
        <v>124</v>
      </c>
      <c r="BE679" s="134">
        <f>IF(N679="základní",J679,0)</f>
        <v>0</v>
      </c>
      <c r="BF679" s="134">
        <f>IF(N679="snížená",J679,0)</f>
        <v>0</v>
      </c>
      <c r="BG679" s="134">
        <f>IF(N679="zákl. přenesená",J679,0)</f>
        <v>0</v>
      </c>
      <c r="BH679" s="134">
        <f>IF(N679="sníž. přenesená",J679,0)</f>
        <v>0</v>
      </c>
      <c r="BI679" s="134">
        <f>IF(N679="nulová",J679,0)</f>
        <v>0</v>
      </c>
      <c r="BJ679" s="16" t="s">
        <v>77</v>
      </c>
      <c r="BK679" s="134">
        <f>ROUND(I679*H679,2)</f>
        <v>0</v>
      </c>
      <c r="BL679" s="16" t="s">
        <v>235</v>
      </c>
      <c r="BM679" s="133" t="s">
        <v>919</v>
      </c>
    </row>
    <row r="680" spans="2:65" s="1" customFormat="1">
      <c r="B680" s="31"/>
      <c r="D680" s="135" t="s">
        <v>134</v>
      </c>
      <c r="F680" s="136" t="s">
        <v>920</v>
      </c>
      <c r="I680" s="137"/>
      <c r="L680" s="31"/>
      <c r="M680" s="138"/>
      <c r="T680" s="51"/>
      <c r="AT680" s="16" t="s">
        <v>134</v>
      </c>
      <c r="AU680" s="16" t="s">
        <v>79</v>
      </c>
    </row>
    <row r="681" spans="2:65" s="13" customFormat="1">
      <c r="B681" s="147"/>
      <c r="D681" s="140" t="s">
        <v>136</v>
      </c>
      <c r="E681" s="148" t="s">
        <v>3</v>
      </c>
      <c r="F681" s="149" t="s">
        <v>537</v>
      </c>
      <c r="H681" s="148" t="s">
        <v>3</v>
      </c>
      <c r="I681" s="150"/>
      <c r="L681" s="147"/>
      <c r="M681" s="151"/>
      <c r="T681" s="152"/>
      <c r="AT681" s="148" t="s">
        <v>136</v>
      </c>
      <c r="AU681" s="148" t="s">
        <v>79</v>
      </c>
      <c r="AV681" s="13" t="s">
        <v>77</v>
      </c>
      <c r="AW681" s="13" t="s">
        <v>33</v>
      </c>
      <c r="AX681" s="13" t="s">
        <v>72</v>
      </c>
      <c r="AY681" s="148" t="s">
        <v>124</v>
      </c>
    </row>
    <row r="682" spans="2:65" s="12" customFormat="1">
      <c r="B682" s="139"/>
      <c r="D682" s="140" t="s">
        <v>136</v>
      </c>
      <c r="E682" s="141" t="s">
        <v>3</v>
      </c>
      <c r="F682" s="142" t="s">
        <v>921</v>
      </c>
      <c r="H682" s="143">
        <v>258.23899999999998</v>
      </c>
      <c r="I682" s="144"/>
      <c r="L682" s="139"/>
      <c r="M682" s="145"/>
      <c r="T682" s="146"/>
      <c r="AT682" s="141" t="s">
        <v>136</v>
      </c>
      <c r="AU682" s="141" t="s">
        <v>79</v>
      </c>
      <c r="AV682" s="12" t="s">
        <v>79</v>
      </c>
      <c r="AW682" s="12" t="s">
        <v>33</v>
      </c>
      <c r="AX682" s="12" t="s">
        <v>72</v>
      </c>
      <c r="AY682" s="141" t="s">
        <v>124</v>
      </c>
    </row>
    <row r="683" spans="2:65" s="12" customFormat="1">
      <c r="B683" s="139"/>
      <c r="D683" s="140" t="s">
        <v>136</v>
      </c>
      <c r="E683" s="141" t="s">
        <v>3</v>
      </c>
      <c r="F683" s="142" t="s">
        <v>922</v>
      </c>
      <c r="H683" s="143">
        <v>70.042000000000002</v>
      </c>
      <c r="I683" s="144"/>
      <c r="L683" s="139"/>
      <c r="M683" s="145"/>
      <c r="T683" s="146"/>
      <c r="AT683" s="141" t="s">
        <v>136</v>
      </c>
      <c r="AU683" s="141" t="s">
        <v>79</v>
      </c>
      <c r="AV683" s="12" t="s">
        <v>79</v>
      </c>
      <c r="AW683" s="12" t="s">
        <v>33</v>
      </c>
      <c r="AX683" s="12" t="s">
        <v>72</v>
      </c>
      <c r="AY683" s="141" t="s">
        <v>124</v>
      </c>
    </row>
    <row r="684" spans="2:65" s="13" customFormat="1">
      <c r="B684" s="147"/>
      <c r="D684" s="140" t="s">
        <v>136</v>
      </c>
      <c r="E684" s="148" t="s">
        <v>3</v>
      </c>
      <c r="F684" s="149" t="s">
        <v>507</v>
      </c>
      <c r="H684" s="148" t="s">
        <v>3</v>
      </c>
      <c r="I684" s="150"/>
      <c r="L684" s="147"/>
      <c r="M684" s="151"/>
      <c r="T684" s="152"/>
      <c r="AT684" s="148" t="s">
        <v>136</v>
      </c>
      <c r="AU684" s="148" t="s">
        <v>79</v>
      </c>
      <c r="AV684" s="13" t="s">
        <v>77</v>
      </c>
      <c r="AW684" s="13" t="s">
        <v>33</v>
      </c>
      <c r="AX684" s="13" t="s">
        <v>72</v>
      </c>
      <c r="AY684" s="148" t="s">
        <v>124</v>
      </c>
    </row>
    <row r="685" spans="2:65" s="12" customFormat="1">
      <c r="B685" s="139"/>
      <c r="D685" s="140" t="s">
        <v>136</v>
      </c>
      <c r="E685" s="141" t="s">
        <v>3</v>
      </c>
      <c r="F685" s="142" t="s">
        <v>923</v>
      </c>
      <c r="H685" s="143">
        <v>5.7</v>
      </c>
      <c r="I685" s="144"/>
      <c r="L685" s="139"/>
      <c r="M685" s="145"/>
      <c r="T685" s="146"/>
      <c r="AT685" s="141" t="s">
        <v>136</v>
      </c>
      <c r="AU685" s="141" t="s">
        <v>79</v>
      </c>
      <c r="AV685" s="12" t="s">
        <v>79</v>
      </c>
      <c r="AW685" s="12" t="s">
        <v>33</v>
      </c>
      <c r="AX685" s="12" t="s">
        <v>72</v>
      </c>
      <c r="AY685" s="141" t="s">
        <v>124</v>
      </c>
    </row>
    <row r="686" spans="2:65" s="12" customFormat="1">
      <c r="B686" s="139"/>
      <c r="D686" s="140" t="s">
        <v>136</v>
      </c>
      <c r="E686" s="141" t="s">
        <v>3</v>
      </c>
      <c r="F686" s="142" t="s">
        <v>924</v>
      </c>
      <c r="H686" s="143">
        <v>6.95</v>
      </c>
      <c r="I686" s="144"/>
      <c r="L686" s="139"/>
      <c r="M686" s="145"/>
      <c r="T686" s="146"/>
      <c r="AT686" s="141" t="s">
        <v>136</v>
      </c>
      <c r="AU686" s="141" t="s">
        <v>79</v>
      </c>
      <c r="AV686" s="12" t="s">
        <v>79</v>
      </c>
      <c r="AW686" s="12" t="s">
        <v>33</v>
      </c>
      <c r="AX686" s="12" t="s">
        <v>72</v>
      </c>
      <c r="AY686" s="141" t="s">
        <v>124</v>
      </c>
    </row>
    <row r="687" spans="2:65" s="13" customFormat="1">
      <c r="B687" s="147"/>
      <c r="D687" s="140" t="s">
        <v>136</v>
      </c>
      <c r="E687" s="148" t="s">
        <v>3</v>
      </c>
      <c r="F687" s="149" t="s">
        <v>325</v>
      </c>
      <c r="H687" s="148" t="s">
        <v>3</v>
      </c>
      <c r="I687" s="150"/>
      <c r="L687" s="147"/>
      <c r="M687" s="151"/>
      <c r="T687" s="152"/>
      <c r="AT687" s="148" t="s">
        <v>136</v>
      </c>
      <c r="AU687" s="148" t="s">
        <v>79</v>
      </c>
      <c r="AV687" s="13" t="s">
        <v>77</v>
      </c>
      <c r="AW687" s="13" t="s">
        <v>33</v>
      </c>
      <c r="AX687" s="13" t="s">
        <v>72</v>
      </c>
      <c r="AY687" s="148" t="s">
        <v>124</v>
      </c>
    </row>
    <row r="688" spans="2:65" s="12" customFormat="1">
      <c r="B688" s="139"/>
      <c r="D688" s="140" t="s">
        <v>136</v>
      </c>
      <c r="E688" s="141" t="s">
        <v>3</v>
      </c>
      <c r="F688" s="142" t="s">
        <v>925</v>
      </c>
      <c r="H688" s="143">
        <v>25.004999999999999</v>
      </c>
      <c r="I688" s="144"/>
      <c r="L688" s="139"/>
      <c r="M688" s="145"/>
      <c r="T688" s="146"/>
      <c r="AT688" s="141" t="s">
        <v>136</v>
      </c>
      <c r="AU688" s="141" t="s">
        <v>79</v>
      </c>
      <c r="AV688" s="12" t="s">
        <v>79</v>
      </c>
      <c r="AW688" s="12" t="s">
        <v>33</v>
      </c>
      <c r="AX688" s="12" t="s">
        <v>72</v>
      </c>
      <c r="AY688" s="141" t="s">
        <v>124</v>
      </c>
    </row>
    <row r="689" spans="2:65" s="12" customFormat="1">
      <c r="B689" s="139"/>
      <c r="D689" s="140" t="s">
        <v>136</v>
      </c>
      <c r="E689" s="141" t="s">
        <v>3</v>
      </c>
      <c r="F689" s="142" t="s">
        <v>926</v>
      </c>
      <c r="H689" s="143">
        <v>23.306000000000001</v>
      </c>
      <c r="I689" s="144"/>
      <c r="L689" s="139"/>
      <c r="M689" s="145"/>
      <c r="T689" s="146"/>
      <c r="AT689" s="141" t="s">
        <v>136</v>
      </c>
      <c r="AU689" s="141" t="s">
        <v>79</v>
      </c>
      <c r="AV689" s="12" t="s">
        <v>79</v>
      </c>
      <c r="AW689" s="12" t="s">
        <v>33</v>
      </c>
      <c r="AX689" s="12" t="s">
        <v>72</v>
      </c>
      <c r="AY689" s="141" t="s">
        <v>124</v>
      </c>
    </row>
    <row r="690" spans="2:65" s="13" customFormat="1">
      <c r="B690" s="147"/>
      <c r="D690" s="140" t="s">
        <v>136</v>
      </c>
      <c r="E690" s="148" t="s">
        <v>3</v>
      </c>
      <c r="F690" s="149" t="s">
        <v>287</v>
      </c>
      <c r="H690" s="148" t="s">
        <v>3</v>
      </c>
      <c r="I690" s="150"/>
      <c r="L690" s="147"/>
      <c r="M690" s="151"/>
      <c r="T690" s="152"/>
      <c r="AT690" s="148" t="s">
        <v>136</v>
      </c>
      <c r="AU690" s="148" t="s">
        <v>79</v>
      </c>
      <c r="AV690" s="13" t="s">
        <v>77</v>
      </c>
      <c r="AW690" s="13" t="s">
        <v>33</v>
      </c>
      <c r="AX690" s="13" t="s">
        <v>72</v>
      </c>
      <c r="AY690" s="148" t="s">
        <v>124</v>
      </c>
    </row>
    <row r="691" spans="2:65" s="12" customFormat="1">
      <c r="B691" s="139"/>
      <c r="D691" s="140" t="s">
        <v>136</v>
      </c>
      <c r="E691" s="141" t="s">
        <v>3</v>
      </c>
      <c r="F691" s="142" t="s">
        <v>757</v>
      </c>
      <c r="H691" s="143">
        <v>11.836</v>
      </c>
      <c r="I691" s="144"/>
      <c r="L691" s="139"/>
      <c r="M691" s="145"/>
      <c r="T691" s="146"/>
      <c r="AT691" s="141" t="s">
        <v>136</v>
      </c>
      <c r="AU691" s="141" t="s">
        <v>79</v>
      </c>
      <c r="AV691" s="12" t="s">
        <v>79</v>
      </c>
      <c r="AW691" s="12" t="s">
        <v>33</v>
      </c>
      <c r="AX691" s="12" t="s">
        <v>72</v>
      </c>
      <c r="AY691" s="141" t="s">
        <v>124</v>
      </c>
    </row>
    <row r="692" spans="2:65" s="13" customFormat="1">
      <c r="B692" s="147"/>
      <c r="D692" s="140" t="s">
        <v>136</v>
      </c>
      <c r="E692" s="148" t="s">
        <v>3</v>
      </c>
      <c r="F692" s="149" t="s">
        <v>289</v>
      </c>
      <c r="H692" s="148" t="s">
        <v>3</v>
      </c>
      <c r="I692" s="150"/>
      <c r="L692" s="147"/>
      <c r="M692" s="151"/>
      <c r="T692" s="152"/>
      <c r="AT692" s="148" t="s">
        <v>136</v>
      </c>
      <c r="AU692" s="148" t="s">
        <v>79</v>
      </c>
      <c r="AV692" s="13" t="s">
        <v>77</v>
      </c>
      <c r="AW692" s="13" t="s">
        <v>33</v>
      </c>
      <c r="AX692" s="13" t="s">
        <v>72</v>
      </c>
      <c r="AY692" s="148" t="s">
        <v>124</v>
      </c>
    </row>
    <row r="693" spans="2:65" s="12" customFormat="1">
      <c r="B693" s="139"/>
      <c r="D693" s="140" t="s">
        <v>136</v>
      </c>
      <c r="E693" s="141" t="s">
        <v>3</v>
      </c>
      <c r="F693" s="142" t="s">
        <v>758</v>
      </c>
      <c r="H693" s="143">
        <v>4.2750000000000004</v>
      </c>
      <c r="I693" s="144"/>
      <c r="L693" s="139"/>
      <c r="M693" s="145"/>
      <c r="T693" s="146"/>
      <c r="AT693" s="141" t="s">
        <v>136</v>
      </c>
      <c r="AU693" s="141" t="s">
        <v>79</v>
      </c>
      <c r="AV693" s="12" t="s">
        <v>79</v>
      </c>
      <c r="AW693" s="12" t="s">
        <v>33</v>
      </c>
      <c r="AX693" s="12" t="s">
        <v>72</v>
      </c>
      <c r="AY693" s="141" t="s">
        <v>124</v>
      </c>
    </row>
    <row r="694" spans="2:65" s="13" customFormat="1">
      <c r="B694" s="147"/>
      <c r="D694" s="140" t="s">
        <v>136</v>
      </c>
      <c r="E694" s="148" t="s">
        <v>3</v>
      </c>
      <c r="F694" s="149" t="s">
        <v>184</v>
      </c>
      <c r="H694" s="148" t="s">
        <v>3</v>
      </c>
      <c r="I694" s="150"/>
      <c r="L694" s="147"/>
      <c r="M694" s="151"/>
      <c r="T694" s="152"/>
      <c r="AT694" s="148" t="s">
        <v>136</v>
      </c>
      <c r="AU694" s="148" t="s">
        <v>79</v>
      </c>
      <c r="AV694" s="13" t="s">
        <v>77</v>
      </c>
      <c r="AW694" s="13" t="s">
        <v>33</v>
      </c>
      <c r="AX694" s="13" t="s">
        <v>72</v>
      </c>
      <c r="AY694" s="148" t="s">
        <v>124</v>
      </c>
    </row>
    <row r="695" spans="2:65" s="12" customFormat="1">
      <c r="B695" s="139"/>
      <c r="D695" s="140" t="s">
        <v>136</v>
      </c>
      <c r="E695" s="141" t="s">
        <v>3</v>
      </c>
      <c r="F695" s="142" t="s">
        <v>293</v>
      </c>
      <c r="H695" s="143">
        <v>9.69</v>
      </c>
      <c r="I695" s="144"/>
      <c r="L695" s="139"/>
      <c r="M695" s="145"/>
      <c r="T695" s="146"/>
      <c r="AT695" s="141" t="s">
        <v>136</v>
      </c>
      <c r="AU695" s="141" t="s">
        <v>79</v>
      </c>
      <c r="AV695" s="12" t="s">
        <v>79</v>
      </c>
      <c r="AW695" s="12" t="s">
        <v>33</v>
      </c>
      <c r="AX695" s="12" t="s">
        <v>72</v>
      </c>
      <c r="AY695" s="141" t="s">
        <v>124</v>
      </c>
    </row>
    <row r="696" spans="2:65" s="14" customFormat="1">
      <c r="B696" s="153"/>
      <c r="D696" s="140" t="s">
        <v>136</v>
      </c>
      <c r="E696" s="154" t="s">
        <v>3</v>
      </c>
      <c r="F696" s="155" t="s">
        <v>158</v>
      </c>
      <c r="H696" s="156">
        <v>415.04300000000001</v>
      </c>
      <c r="I696" s="157"/>
      <c r="L696" s="153"/>
      <c r="M696" s="158"/>
      <c r="T696" s="159"/>
      <c r="AT696" s="154" t="s">
        <v>136</v>
      </c>
      <c r="AU696" s="154" t="s">
        <v>79</v>
      </c>
      <c r="AV696" s="14" t="s">
        <v>132</v>
      </c>
      <c r="AW696" s="14" t="s">
        <v>33</v>
      </c>
      <c r="AX696" s="14" t="s">
        <v>77</v>
      </c>
      <c r="AY696" s="154" t="s">
        <v>124</v>
      </c>
    </row>
    <row r="697" spans="2:65" s="1" customFormat="1" ht="16.5" customHeight="1">
      <c r="B697" s="121"/>
      <c r="C697" s="122" t="s">
        <v>927</v>
      </c>
      <c r="D697" s="122" t="s">
        <v>127</v>
      </c>
      <c r="E697" s="123" t="s">
        <v>928</v>
      </c>
      <c r="F697" s="124" t="s">
        <v>929</v>
      </c>
      <c r="G697" s="125" t="s">
        <v>130</v>
      </c>
      <c r="H697" s="126">
        <v>70.900000000000006</v>
      </c>
      <c r="I697" s="127"/>
      <c r="J697" s="128">
        <f>ROUND(I697*H697,2)</f>
        <v>0</v>
      </c>
      <c r="K697" s="124" t="s">
        <v>3</v>
      </c>
      <c r="L697" s="31"/>
      <c r="M697" s="129" t="s">
        <v>3</v>
      </c>
      <c r="N697" s="130" t="s">
        <v>43</v>
      </c>
      <c r="P697" s="131">
        <f>O697*H697</f>
        <v>0</v>
      </c>
      <c r="Q697" s="131">
        <v>1.6219999999999998E-2</v>
      </c>
      <c r="R697" s="131">
        <f>Q697*H697</f>
        <v>1.1499980000000001</v>
      </c>
      <c r="S697" s="131">
        <v>0</v>
      </c>
      <c r="T697" s="132">
        <f>S697*H697</f>
        <v>0</v>
      </c>
      <c r="AR697" s="133" t="s">
        <v>235</v>
      </c>
      <c r="AT697" s="133" t="s">
        <v>127</v>
      </c>
      <c r="AU697" s="133" t="s">
        <v>79</v>
      </c>
      <c r="AY697" s="16" t="s">
        <v>124</v>
      </c>
      <c r="BE697" s="134">
        <f>IF(N697="základní",J697,0)</f>
        <v>0</v>
      </c>
      <c r="BF697" s="134">
        <f>IF(N697="snížená",J697,0)</f>
        <v>0</v>
      </c>
      <c r="BG697" s="134">
        <f>IF(N697="zákl. přenesená",J697,0)</f>
        <v>0</v>
      </c>
      <c r="BH697" s="134">
        <f>IF(N697="sníž. přenesená",J697,0)</f>
        <v>0</v>
      </c>
      <c r="BI697" s="134">
        <f>IF(N697="nulová",J697,0)</f>
        <v>0</v>
      </c>
      <c r="BJ697" s="16" t="s">
        <v>77</v>
      </c>
      <c r="BK697" s="134">
        <f>ROUND(I697*H697,2)</f>
        <v>0</v>
      </c>
      <c r="BL697" s="16" t="s">
        <v>235</v>
      </c>
      <c r="BM697" s="133" t="s">
        <v>930</v>
      </c>
    </row>
    <row r="698" spans="2:65" s="13" customFormat="1">
      <c r="B698" s="147"/>
      <c r="D698" s="140" t="s">
        <v>136</v>
      </c>
      <c r="E698" s="148" t="s">
        <v>3</v>
      </c>
      <c r="F698" s="149" t="s">
        <v>537</v>
      </c>
      <c r="H698" s="148" t="s">
        <v>3</v>
      </c>
      <c r="I698" s="150"/>
      <c r="L698" s="147"/>
      <c r="M698" s="151"/>
      <c r="T698" s="152"/>
      <c r="AT698" s="148" t="s">
        <v>136</v>
      </c>
      <c r="AU698" s="148" t="s">
        <v>79</v>
      </c>
      <c r="AV698" s="13" t="s">
        <v>77</v>
      </c>
      <c r="AW698" s="13" t="s">
        <v>33</v>
      </c>
      <c r="AX698" s="13" t="s">
        <v>72</v>
      </c>
      <c r="AY698" s="148" t="s">
        <v>124</v>
      </c>
    </row>
    <row r="699" spans="2:65" s="12" customFormat="1">
      <c r="B699" s="139"/>
      <c r="D699" s="140" t="s">
        <v>136</v>
      </c>
      <c r="E699" s="141" t="s">
        <v>3</v>
      </c>
      <c r="F699" s="142" t="s">
        <v>931</v>
      </c>
      <c r="H699" s="143">
        <v>54.366</v>
      </c>
      <c r="I699" s="144"/>
      <c r="L699" s="139"/>
      <c r="M699" s="145"/>
      <c r="T699" s="146"/>
      <c r="AT699" s="141" t="s">
        <v>136</v>
      </c>
      <c r="AU699" s="141" t="s">
        <v>79</v>
      </c>
      <c r="AV699" s="12" t="s">
        <v>79</v>
      </c>
      <c r="AW699" s="12" t="s">
        <v>33</v>
      </c>
      <c r="AX699" s="12" t="s">
        <v>72</v>
      </c>
      <c r="AY699" s="141" t="s">
        <v>124</v>
      </c>
    </row>
    <row r="700" spans="2:65" s="12" customFormat="1">
      <c r="B700" s="139"/>
      <c r="D700" s="140" t="s">
        <v>136</v>
      </c>
      <c r="E700" s="141" t="s">
        <v>3</v>
      </c>
      <c r="F700" s="142" t="s">
        <v>932</v>
      </c>
      <c r="H700" s="143">
        <v>12.093999999999999</v>
      </c>
      <c r="I700" s="144"/>
      <c r="L700" s="139"/>
      <c r="M700" s="145"/>
      <c r="T700" s="146"/>
      <c r="AT700" s="141" t="s">
        <v>136</v>
      </c>
      <c r="AU700" s="141" t="s">
        <v>79</v>
      </c>
      <c r="AV700" s="12" t="s">
        <v>79</v>
      </c>
      <c r="AW700" s="12" t="s">
        <v>33</v>
      </c>
      <c r="AX700" s="12" t="s">
        <v>72</v>
      </c>
      <c r="AY700" s="141" t="s">
        <v>124</v>
      </c>
    </row>
    <row r="701" spans="2:65" s="13" customFormat="1">
      <c r="B701" s="147"/>
      <c r="D701" s="140" t="s">
        <v>136</v>
      </c>
      <c r="E701" s="148" t="s">
        <v>3</v>
      </c>
      <c r="F701" s="149" t="s">
        <v>507</v>
      </c>
      <c r="H701" s="148" t="s">
        <v>3</v>
      </c>
      <c r="I701" s="150"/>
      <c r="L701" s="147"/>
      <c r="M701" s="151"/>
      <c r="T701" s="152"/>
      <c r="AT701" s="148" t="s">
        <v>136</v>
      </c>
      <c r="AU701" s="148" t="s">
        <v>79</v>
      </c>
      <c r="AV701" s="13" t="s">
        <v>77</v>
      </c>
      <c r="AW701" s="13" t="s">
        <v>33</v>
      </c>
      <c r="AX701" s="13" t="s">
        <v>72</v>
      </c>
      <c r="AY701" s="148" t="s">
        <v>124</v>
      </c>
    </row>
    <row r="702" spans="2:65" s="12" customFormat="1">
      <c r="B702" s="139"/>
      <c r="D702" s="140" t="s">
        <v>136</v>
      </c>
      <c r="E702" s="141" t="s">
        <v>3</v>
      </c>
      <c r="F702" s="142" t="s">
        <v>933</v>
      </c>
      <c r="H702" s="143">
        <v>1.2</v>
      </c>
      <c r="I702" s="144"/>
      <c r="L702" s="139"/>
      <c r="M702" s="145"/>
      <c r="T702" s="146"/>
      <c r="AT702" s="141" t="s">
        <v>136</v>
      </c>
      <c r="AU702" s="141" t="s">
        <v>79</v>
      </c>
      <c r="AV702" s="12" t="s">
        <v>79</v>
      </c>
      <c r="AW702" s="12" t="s">
        <v>33</v>
      </c>
      <c r="AX702" s="12" t="s">
        <v>72</v>
      </c>
      <c r="AY702" s="141" t="s">
        <v>124</v>
      </c>
    </row>
    <row r="703" spans="2:65" s="12" customFormat="1">
      <c r="B703" s="139"/>
      <c r="D703" s="140" t="s">
        <v>136</v>
      </c>
      <c r="E703" s="141" t="s">
        <v>3</v>
      </c>
      <c r="F703" s="142" t="s">
        <v>933</v>
      </c>
      <c r="H703" s="143">
        <v>1.2</v>
      </c>
      <c r="I703" s="144"/>
      <c r="L703" s="139"/>
      <c r="M703" s="145"/>
      <c r="T703" s="146"/>
      <c r="AT703" s="141" t="s">
        <v>136</v>
      </c>
      <c r="AU703" s="141" t="s">
        <v>79</v>
      </c>
      <c r="AV703" s="12" t="s">
        <v>79</v>
      </c>
      <c r="AW703" s="12" t="s">
        <v>33</v>
      </c>
      <c r="AX703" s="12" t="s">
        <v>72</v>
      </c>
      <c r="AY703" s="141" t="s">
        <v>124</v>
      </c>
    </row>
    <row r="704" spans="2:65" s="13" customFormat="1">
      <c r="B704" s="147"/>
      <c r="D704" s="140" t="s">
        <v>136</v>
      </c>
      <c r="E704" s="148" t="s">
        <v>3</v>
      </c>
      <c r="F704" s="149" t="s">
        <v>184</v>
      </c>
      <c r="H704" s="148" t="s">
        <v>3</v>
      </c>
      <c r="I704" s="150"/>
      <c r="L704" s="147"/>
      <c r="M704" s="151"/>
      <c r="T704" s="152"/>
      <c r="AT704" s="148" t="s">
        <v>136</v>
      </c>
      <c r="AU704" s="148" t="s">
        <v>79</v>
      </c>
      <c r="AV704" s="13" t="s">
        <v>77</v>
      </c>
      <c r="AW704" s="13" t="s">
        <v>33</v>
      </c>
      <c r="AX704" s="13" t="s">
        <v>72</v>
      </c>
      <c r="AY704" s="148" t="s">
        <v>124</v>
      </c>
    </row>
    <row r="705" spans="2:65" s="12" customFormat="1">
      <c r="B705" s="139"/>
      <c r="D705" s="140" t="s">
        <v>136</v>
      </c>
      <c r="E705" s="141" t="s">
        <v>3</v>
      </c>
      <c r="F705" s="142" t="s">
        <v>934</v>
      </c>
      <c r="H705" s="143">
        <v>2.04</v>
      </c>
      <c r="I705" s="144"/>
      <c r="L705" s="139"/>
      <c r="M705" s="145"/>
      <c r="T705" s="146"/>
      <c r="AT705" s="141" t="s">
        <v>136</v>
      </c>
      <c r="AU705" s="141" t="s">
        <v>79</v>
      </c>
      <c r="AV705" s="12" t="s">
        <v>79</v>
      </c>
      <c r="AW705" s="12" t="s">
        <v>33</v>
      </c>
      <c r="AX705" s="12" t="s">
        <v>72</v>
      </c>
      <c r="AY705" s="141" t="s">
        <v>124</v>
      </c>
    </row>
    <row r="706" spans="2:65" s="14" customFormat="1">
      <c r="B706" s="153"/>
      <c r="D706" s="140" t="s">
        <v>136</v>
      </c>
      <c r="E706" s="154" t="s">
        <v>3</v>
      </c>
      <c r="F706" s="155" t="s">
        <v>158</v>
      </c>
      <c r="H706" s="156">
        <v>70.900000000000006</v>
      </c>
      <c r="I706" s="157"/>
      <c r="L706" s="153"/>
      <c r="M706" s="158"/>
      <c r="T706" s="159"/>
      <c r="AT706" s="154" t="s">
        <v>136</v>
      </c>
      <c r="AU706" s="154" t="s">
        <v>79</v>
      </c>
      <c r="AV706" s="14" t="s">
        <v>132</v>
      </c>
      <c r="AW706" s="14" t="s">
        <v>33</v>
      </c>
      <c r="AX706" s="14" t="s">
        <v>77</v>
      </c>
      <c r="AY706" s="154" t="s">
        <v>124</v>
      </c>
    </row>
    <row r="707" spans="2:65" s="1" customFormat="1" ht="24.15" customHeight="1">
      <c r="B707" s="121"/>
      <c r="C707" s="122" t="s">
        <v>935</v>
      </c>
      <c r="D707" s="122" t="s">
        <v>127</v>
      </c>
      <c r="E707" s="123" t="s">
        <v>936</v>
      </c>
      <c r="F707" s="124" t="s">
        <v>937</v>
      </c>
      <c r="G707" s="125" t="s">
        <v>130</v>
      </c>
      <c r="H707" s="126">
        <v>17.649999999999999</v>
      </c>
      <c r="I707" s="127"/>
      <c r="J707" s="128">
        <f>ROUND(I707*H707,2)</f>
        <v>0</v>
      </c>
      <c r="K707" s="124" t="s">
        <v>3</v>
      </c>
      <c r="L707" s="31"/>
      <c r="M707" s="129" t="s">
        <v>3</v>
      </c>
      <c r="N707" s="130" t="s">
        <v>43</v>
      </c>
      <c r="P707" s="131">
        <f>O707*H707</f>
        <v>0</v>
      </c>
      <c r="Q707" s="131">
        <v>1.6219999999999998E-2</v>
      </c>
      <c r="R707" s="131">
        <f>Q707*H707</f>
        <v>0.28628299999999995</v>
      </c>
      <c r="S707" s="131">
        <v>0</v>
      </c>
      <c r="T707" s="132">
        <f>S707*H707</f>
        <v>0</v>
      </c>
      <c r="AR707" s="133" t="s">
        <v>235</v>
      </c>
      <c r="AT707" s="133" t="s">
        <v>127</v>
      </c>
      <c r="AU707" s="133" t="s">
        <v>79</v>
      </c>
      <c r="AY707" s="16" t="s">
        <v>124</v>
      </c>
      <c r="BE707" s="134">
        <f>IF(N707="základní",J707,0)</f>
        <v>0</v>
      </c>
      <c r="BF707" s="134">
        <f>IF(N707="snížená",J707,0)</f>
        <v>0</v>
      </c>
      <c r="BG707" s="134">
        <f>IF(N707="zákl. přenesená",J707,0)</f>
        <v>0</v>
      </c>
      <c r="BH707" s="134">
        <f>IF(N707="sníž. přenesená",J707,0)</f>
        <v>0</v>
      </c>
      <c r="BI707" s="134">
        <f>IF(N707="nulová",J707,0)</f>
        <v>0</v>
      </c>
      <c r="BJ707" s="16" t="s">
        <v>77</v>
      </c>
      <c r="BK707" s="134">
        <f>ROUND(I707*H707,2)</f>
        <v>0</v>
      </c>
      <c r="BL707" s="16" t="s">
        <v>235</v>
      </c>
      <c r="BM707" s="133" t="s">
        <v>938</v>
      </c>
    </row>
    <row r="708" spans="2:65" s="13" customFormat="1">
      <c r="B708" s="147"/>
      <c r="D708" s="140" t="s">
        <v>136</v>
      </c>
      <c r="E708" s="148" t="s">
        <v>3</v>
      </c>
      <c r="F708" s="149" t="s">
        <v>184</v>
      </c>
      <c r="H708" s="148" t="s">
        <v>3</v>
      </c>
      <c r="I708" s="150"/>
      <c r="L708" s="147"/>
      <c r="M708" s="151"/>
      <c r="T708" s="152"/>
      <c r="AT708" s="148" t="s">
        <v>136</v>
      </c>
      <c r="AU708" s="148" t="s">
        <v>79</v>
      </c>
      <c r="AV708" s="13" t="s">
        <v>77</v>
      </c>
      <c r="AW708" s="13" t="s">
        <v>33</v>
      </c>
      <c r="AX708" s="13" t="s">
        <v>72</v>
      </c>
      <c r="AY708" s="148" t="s">
        <v>124</v>
      </c>
    </row>
    <row r="709" spans="2:65" s="12" customFormat="1">
      <c r="B709" s="139"/>
      <c r="D709" s="140" t="s">
        <v>136</v>
      </c>
      <c r="E709" s="141" t="s">
        <v>3</v>
      </c>
      <c r="F709" s="142" t="s">
        <v>939</v>
      </c>
      <c r="H709" s="143">
        <v>17.649999999999999</v>
      </c>
      <c r="I709" s="144"/>
      <c r="L709" s="139"/>
      <c r="M709" s="145"/>
      <c r="T709" s="146"/>
      <c r="AT709" s="141" t="s">
        <v>136</v>
      </c>
      <c r="AU709" s="141" t="s">
        <v>79</v>
      </c>
      <c r="AV709" s="12" t="s">
        <v>79</v>
      </c>
      <c r="AW709" s="12" t="s">
        <v>33</v>
      </c>
      <c r="AX709" s="12" t="s">
        <v>77</v>
      </c>
      <c r="AY709" s="141" t="s">
        <v>124</v>
      </c>
    </row>
    <row r="710" spans="2:65" s="1" customFormat="1" ht="16.5" customHeight="1">
      <c r="B710" s="121"/>
      <c r="C710" s="122" t="s">
        <v>940</v>
      </c>
      <c r="D710" s="122" t="s">
        <v>127</v>
      </c>
      <c r="E710" s="123" t="s">
        <v>941</v>
      </c>
      <c r="F710" s="124" t="s">
        <v>942</v>
      </c>
      <c r="G710" s="125" t="s">
        <v>662</v>
      </c>
      <c r="H710" s="126">
        <v>1</v>
      </c>
      <c r="I710" s="127"/>
      <c r="J710" s="128">
        <f>ROUND(I710*H710,2)</f>
        <v>0</v>
      </c>
      <c r="K710" s="124" t="s">
        <v>3</v>
      </c>
      <c r="L710" s="31"/>
      <c r="M710" s="129" t="s">
        <v>3</v>
      </c>
      <c r="N710" s="130" t="s">
        <v>43</v>
      </c>
      <c r="P710" s="131">
        <f>O710*H710</f>
        <v>0</v>
      </c>
      <c r="Q710" s="131">
        <v>0</v>
      </c>
      <c r="R710" s="131">
        <f>Q710*H710</f>
        <v>0</v>
      </c>
      <c r="S710" s="131">
        <v>2.2000000000000001E-3</v>
      </c>
      <c r="T710" s="132">
        <f>S710*H710</f>
        <v>2.2000000000000001E-3</v>
      </c>
      <c r="AR710" s="133" t="s">
        <v>235</v>
      </c>
      <c r="AT710" s="133" t="s">
        <v>127</v>
      </c>
      <c r="AU710" s="133" t="s">
        <v>79</v>
      </c>
      <c r="AY710" s="16" t="s">
        <v>124</v>
      </c>
      <c r="BE710" s="134">
        <f>IF(N710="základní",J710,0)</f>
        <v>0</v>
      </c>
      <c r="BF710" s="134">
        <f>IF(N710="snížená",J710,0)</f>
        <v>0</v>
      </c>
      <c r="BG710" s="134">
        <f>IF(N710="zákl. přenesená",J710,0)</f>
        <v>0</v>
      </c>
      <c r="BH710" s="134">
        <f>IF(N710="sníž. přenesená",J710,0)</f>
        <v>0</v>
      </c>
      <c r="BI710" s="134">
        <f>IF(N710="nulová",J710,0)</f>
        <v>0</v>
      </c>
      <c r="BJ710" s="16" t="s">
        <v>77</v>
      </c>
      <c r="BK710" s="134">
        <f>ROUND(I710*H710,2)</f>
        <v>0</v>
      </c>
      <c r="BL710" s="16" t="s">
        <v>235</v>
      </c>
      <c r="BM710" s="133" t="s">
        <v>943</v>
      </c>
    </row>
    <row r="711" spans="2:65" s="1" customFormat="1" ht="24.15" customHeight="1">
      <c r="B711" s="121"/>
      <c r="C711" s="122" t="s">
        <v>944</v>
      </c>
      <c r="D711" s="122" t="s">
        <v>127</v>
      </c>
      <c r="E711" s="123" t="s">
        <v>945</v>
      </c>
      <c r="F711" s="124" t="s">
        <v>946</v>
      </c>
      <c r="G711" s="125" t="s">
        <v>240</v>
      </c>
      <c r="H711" s="160"/>
      <c r="I711" s="127"/>
      <c r="J711" s="128">
        <f>ROUND(I711*H711,2)</f>
        <v>0</v>
      </c>
      <c r="K711" s="124" t="s">
        <v>131</v>
      </c>
      <c r="L711" s="31"/>
      <c r="M711" s="129" t="s">
        <v>3</v>
      </c>
      <c r="N711" s="130" t="s">
        <v>43</v>
      </c>
      <c r="P711" s="131">
        <f>O711*H711</f>
        <v>0</v>
      </c>
      <c r="Q711" s="131">
        <v>0</v>
      </c>
      <c r="R711" s="131">
        <f>Q711*H711</f>
        <v>0</v>
      </c>
      <c r="S711" s="131">
        <v>0</v>
      </c>
      <c r="T711" s="132">
        <f>S711*H711</f>
        <v>0</v>
      </c>
      <c r="AR711" s="133" t="s">
        <v>235</v>
      </c>
      <c r="AT711" s="133" t="s">
        <v>127</v>
      </c>
      <c r="AU711" s="133" t="s">
        <v>79</v>
      </c>
      <c r="AY711" s="16" t="s">
        <v>124</v>
      </c>
      <c r="BE711" s="134">
        <f>IF(N711="základní",J711,0)</f>
        <v>0</v>
      </c>
      <c r="BF711" s="134">
        <f>IF(N711="snížená",J711,0)</f>
        <v>0</v>
      </c>
      <c r="BG711" s="134">
        <f>IF(N711="zákl. přenesená",J711,0)</f>
        <v>0</v>
      </c>
      <c r="BH711" s="134">
        <f>IF(N711="sníž. přenesená",J711,0)</f>
        <v>0</v>
      </c>
      <c r="BI711" s="134">
        <f>IF(N711="nulová",J711,0)</f>
        <v>0</v>
      </c>
      <c r="BJ711" s="16" t="s">
        <v>77</v>
      </c>
      <c r="BK711" s="134">
        <f>ROUND(I711*H711,2)</f>
        <v>0</v>
      </c>
      <c r="BL711" s="16" t="s">
        <v>235</v>
      </c>
      <c r="BM711" s="133" t="s">
        <v>947</v>
      </c>
    </row>
    <row r="712" spans="2:65" s="1" customFormat="1">
      <c r="B712" s="31"/>
      <c r="D712" s="135" t="s">
        <v>134</v>
      </c>
      <c r="F712" s="136" t="s">
        <v>948</v>
      </c>
      <c r="I712" s="137"/>
      <c r="L712" s="31"/>
      <c r="M712" s="138"/>
      <c r="T712" s="51"/>
      <c r="AT712" s="16" t="s">
        <v>134</v>
      </c>
      <c r="AU712" s="16" t="s">
        <v>79</v>
      </c>
    </row>
    <row r="713" spans="2:65" s="11" customFormat="1" ht="22.95" customHeight="1">
      <c r="B713" s="109"/>
      <c r="D713" s="110" t="s">
        <v>71</v>
      </c>
      <c r="E713" s="119" t="s">
        <v>949</v>
      </c>
      <c r="F713" s="119" t="s">
        <v>950</v>
      </c>
      <c r="I713" s="112"/>
      <c r="J713" s="120">
        <f>BK713</f>
        <v>0</v>
      </c>
      <c r="L713" s="109"/>
      <c r="M713" s="114"/>
      <c r="P713" s="115">
        <f>SUM(P714:P778)</f>
        <v>0</v>
      </c>
      <c r="R713" s="115">
        <f>SUM(R714:R778)</f>
        <v>3.2813772000000001</v>
      </c>
      <c r="T713" s="116">
        <f>SUM(T714:T778)</f>
        <v>1.1343983999999998</v>
      </c>
      <c r="AR713" s="110" t="s">
        <v>79</v>
      </c>
      <c r="AT713" s="117" t="s">
        <v>71</v>
      </c>
      <c r="AU713" s="117" t="s">
        <v>77</v>
      </c>
      <c r="AY713" s="110" t="s">
        <v>124</v>
      </c>
      <c r="BK713" s="118">
        <f>SUM(BK714:BK778)</f>
        <v>0</v>
      </c>
    </row>
    <row r="714" spans="2:65" s="1" customFormat="1" ht="16.5" customHeight="1">
      <c r="B714" s="121"/>
      <c r="C714" s="122" t="s">
        <v>951</v>
      </c>
      <c r="D714" s="122" t="s">
        <v>127</v>
      </c>
      <c r="E714" s="123" t="s">
        <v>952</v>
      </c>
      <c r="F714" s="124" t="s">
        <v>953</v>
      </c>
      <c r="G714" s="125" t="s">
        <v>130</v>
      </c>
      <c r="H714" s="126">
        <v>11.93</v>
      </c>
      <c r="I714" s="127"/>
      <c r="J714" s="128">
        <f>ROUND(I714*H714,2)</f>
        <v>0</v>
      </c>
      <c r="K714" s="124" t="s">
        <v>131</v>
      </c>
      <c r="L714" s="31"/>
      <c r="M714" s="129" t="s">
        <v>3</v>
      </c>
      <c r="N714" s="130" t="s">
        <v>43</v>
      </c>
      <c r="P714" s="131">
        <f>O714*H714</f>
        <v>0</v>
      </c>
      <c r="Q714" s="131">
        <v>0</v>
      </c>
      <c r="R714" s="131">
        <f>Q714*H714</f>
        <v>0</v>
      </c>
      <c r="S714" s="131">
        <v>5.94E-3</v>
      </c>
      <c r="T714" s="132">
        <f>S714*H714</f>
        <v>7.0864200000000002E-2</v>
      </c>
      <c r="AR714" s="133" t="s">
        <v>235</v>
      </c>
      <c r="AT714" s="133" t="s">
        <v>127</v>
      </c>
      <c r="AU714" s="133" t="s">
        <v>79</v>
      </c>
      <c r="AY714" s="16" t="s">
        <v>124</v>
      </c>
      <c r="BE714" s="134">
        <f>IF(N714="základní",J714,0)</f>
        <v>0</v>
      </c>
      <c r="BF714" s="134">
        <f>IF(N714="snížená",J714,0)</f>
        <v>0</v>
      </c>
      <c r="BG714" s="134">
        <f>IF(N714="zákl. přenesená",J714,0)</f>
        <v>0</v>
      </c>
      <c r="BH714" s="134">
        <f>IF(N714="sníž. přenesená",J714,0)</f>
        <v>0</v>
      </c>
      <c r="BI714" s="134">
        <f>IF(N714="nulová",J714,0)</f>
        <v>0</v>
      </c>
      <c r="BJ714" s="16" t="s">
        <v>77</v>
      </c>
      <c r="BK714" s="134">
        <f>ROUND(I714*H714,2)</f>
        <v>0</v>
      </c>
      <c r="BL714" s="16" t="s">
        <v>235</v>
      </c>
      <c r="BM714" s="133" t="s">
        <v>954</v>
      </c>
    </row>
    <row r="715" spans="2:65" s="1" customFormat="1">
      <c r="B715" s="31"/>
      <c r="D715" s="135" t="s">
        <v>134</v>
      </c>
      <c r="F715" s="136" t="s">
        <v>955</v>
      </c>
      <c r="I715" s="137"/>
      <c r="L715" s="31"/>
      <c r="M715" s="138"/>
      <c r="T715" s="51"/>
      <c r="AT715" s="16" t="s">
        <v>134</v>
      </c>
      <c r="AU715" s="16" t="s">
        <v>79</v>
      </c>
    </row>
    <row r="716" spans="2:65" s="13" customFormat="1">
      <c r="B716" s="147"/>
      <c r="D716" s="140" t="s">
        <v>136</v>
      </c>
      <c r="E716" s="148" t="s">
        <v>3</v>
      </c>
      <c r="F716" s="149" t="s">
        <v>329</v>
      </c>
      <c r="H716" s="148" t="s">
        <v>3</v>
      </c>
      <c r="I716" s="150"/>
      <c r="L716" s="147"/>
      <c r="M716" s="151"/>
      <c r="T716" s="152"/>
      <c r="AT716" s="148" t="s">
        <v>136</v>
      </c>
      <c r="AU716" s="148" t="s">
        <v>79</v>
      </c>
      <c r="AV716" s="13" t="s">
        <v>77</v>
      </c>
      <c r="AW716" s="13" t="s">
        <v>33</v>
      </c>
      <c r="AX716" s="13" t="s">
        <v>72</v>
      </c>
      <c r="AY716" s="148" t="s">
        <v>124</v>
      </c>
    </row>
    <row r="717" spans="2:65" s="12" customFormat="1">
      <c r="B717" s="139"/>
      <c r="D717" s="140" t="s">
        <v>136</v>
      </c>
      <c r="E717" s="141" t="s">
        <v>3</v>
      </c>
      <c r="F717" s="142" t="s">
        <v>330</v>
      </c>
      <c r="H717" s="143">
        <v>11.93</v>
      </c>
      <c r="I717" s="144"/>
      <c r="L717" s="139"/>
      <c r="M717" s="145"/>
      <c r="T717" s="146"/>
      <c r="AT717" s="141" t="s">
        <v>136</v>
      </c>
      <c r="AU717" s="141" t="s">
        <v>79</v>
      </c>
      <c r="AV717" s="12" t="s">
        <v>79</v>
      </c>
      <c r="AW717" s="12" t="s">
        <v>33</v>
      </c>
      <c r="AX717" s="12" t="s">
        <v>77</v>
      </c>
      <c r="AY717" s="141" t="s">
        <v>124</v>
      </c>
    </row>
    <row r="718" spans="2:65" s="1" customFormat="1" ht="16.5" customHeight="1">
      <c r="B718" s="121"/>
      <c r="C718" s="122" t="s">
        <v>956</v>
      </c>
      <c r="D718" s="122" t="s">
        <v>127</v>
      </c>
      <c r="E718" s="123" t="s">
        <v>957</v>
      </c>
      <c r="F718" s="124" t="s">
        <v>958</v>
      </c>
      <c r="G718" s="125" t="s">
        <v>130</v>
      </c>
      <c r="H718" s="126">
        <v>9.35</v>
      </c>
      <c r="I718" s="127"/>
      <c r="J718" s="128">
        <f>ROUND(I718*H718,2)</f>
        <v>0</v>
      </c>
      <c r="K718" s="124" t="s">
        <v>131</v>
      </c>
      <c r="L718" s="31"/>
      <c r="M718" s="129" t="s">
        <v>3</v>
      </c>
      <c r="N718" s="130" t="s">
        <v>43</v>
      </c>
      <c r="P718" s="131">
        <f>O718*H718</f>
        <v>0</v>
      </c>
      <c r="Q718" s="131">
        <v>0</v>
      </c>
      <c r="R718" s="131">
        <f>Q718*H718</f>
        <v>0</v>
      </c>
      <c r="S718" s="131">
        <v>0</v>
      </c>
      <c r="T718" s="132">
        <f>S718*H718</f>
        <v>0</v>
      </c>
      <c r="AR718" s="133" t="s">
        <v>235</v>
      </c>
      <c r="AT718" s="133" t="s">
        <v>127</v>
      </c>
      <c r="AU718" s="133" t="s">
        <v>79</v>
      </c>
      <c r="AY718" s="16" t="s">
        <v>124</v>
      </c>
      <c r="BE718" s="134">
        <f>IF(N718="základní",J718,0)</f>
        <v>0</v>
      </c>
      <c r="BF718" s="134">
        <f>IF(N718="snížená",J718,0)</f>
        <v>0</v>
      </c>
      <c r="BG718" s="134">
        <f>IF(N718="zákl. přenesená",J718,0)</f>
        <v>0</v>
      </c>
      <c r="BH718" s="134">
        <f>IF(N718="sníž. přenesená",J718,0)</f>
        <v>0</v>
      </c>
      <c r="BI718" s="134">
        <f>IF(N718="nulová",J718,0)</f>
        <v>0</v>
      </c>
      <c r="BJ718" s="16" t="s">
        <v>77</v>
      </c>
      <c r="BK718" s="134">
        <f>ROUND(I718*H718,2)</f>
        <v>0</v>
      </c>
      <c r="BL718" s="16" t="s">
        <v>235</v>
      </c>
      <c r="BM718" s="133" t="s">
        <v>959</v>
      </c>
    </row>
    <row r="719" spans="2:65" s="1" customFormat="1">
      <c r="B719" s="31"/>
      <c r="D719" s="135" t="s">
        <v>134</v>
      </c>
      <c r="F719" s="136" t="s">
        <v>960</v>
      </c>
      <c r="I719" s="137"/>
      <c r="L719" s="31"/>
      <c r="M719" s="138"/>
      <c r="T719" s="51"/>
      <c r="AT719" s="16" t="s">
        <v>134</v>
      </c>
      <c r="AU719" s="16" t="s">
        <v>79</v>
      </c>
    </row>
    <row r="720" spans="2:65" s="13" customFormat="1">
      <c r="B720" s="147"/>
      <c r="D720" s="140" t="s">
        <v>136</v>
      </c>
      <c r="E720" s="148" t="s">
        <v>3</v>
      </c>
      <c r="F720" s="149" t="s">
        <v>184</v>
      </c>
      <c r="H720" s="148" t="s">
        <v>3</v>
      </c>
      <c r="I720" s="150"/>
      <c r="L720" s="147"/>
      <c r="M720" s="151"/>
      <c r="T720" s="152"/>
      <c r="AT720" s="148" t="s">
        <v>136</v>
      </c>
      <c r="AU720" s="148" t="s">
        <v>79</v>
      </c>
      <c r="AV720" s="13" t="s">
        <v>77</v>
      </c>
      <c r="AW720" s="13" t="s">
        <v>33</v>
      </c>
      <c r="AX720" s="13" t="s">
        <v>72</v>
      </c>
      <c r="AY720" s="148" t="s">
        <v>124</v>
      </c>
    </row>
    <row r="721" spans="2:65" s="12" customFormat="1">
      <c r="B721" s="139"/>
      <c r="D721" s="140" t="s">
        <v>136</v>
      </c>
      <c r="E721" s="141" t="s">
        <v>3</v>
      </c>
      <c r="F721" s="142" t="s">
        <v>898</v>
      </c>
      <c r="H721" s="143">
        <v>9.35</v>
      </c>
      <c r="I721" s="144"/>
      <c r="L721" s="139"/>
      <c r="M721" s="145"/>
      <c r="T721" s="146"/>
      <c r="AT721" s="141" t="s">
        <v>136</v>
      </c>
      <c r="AU721" s="141" t="s">
        <v>79</v>
      </c>
      <c r="AV721" s="12" t="s">
        <v>79</v>
      </c>
      <c r="AW721" s="12" t="s">
        <v>33</v>
      </c>
      <c r="AX721" s="12" t="s">
        <v>77</v>
      </c>
      <c r="AY721" s="141" t="s">
        <v>124</v>
      </c>
    </row>
    <row r="722" spans="2:65" s="1" customFormat="1" ht="16.5" customHeight="1">
      <c r="B722" s="121"/>
      <c r="C722" s="161" t="s">
        <v>961</v>
      </c>
      <c r="D722" s="161" t="s">
        <v>296</v>
      </c>
      <c r="E722" s="162" t="s">
        <v>962</v>
      </c>
      <c r="F722" s="163" t="s">
        <v>963</v>
      </c>
      <c r="G722" s="164" t="s">
        <v>130</v>
      </c>
      <c r="H722" s="165">
        <v>10.753</v>
      </c>
      <c r="I722" s="166"/>
      <c r="J722" s="167">
        <f>ROUND(I722*H722,2)</f>
        <v>0</v>
      </c>
      <c r="K722" s="163" t="s">
        <v>131</v>
      </c>
      <c r="L722" s="168"/>
      <c r="M722" s="169" t="s">
        <v>3</v>
      </c>
      <c r="N722" s="170" t="s">
        <v>43</v>
      </c>
      <c r="P722" s="131">
        <f>O722*H722</f>
        <v>0</v>
      </c>
      <c r="Q722" s="131">
        <v>5.0000000000000001E-4</v>
      </c>
      <c r="R722" s="131">
        <f>Q722*H722</f>
        <v>5.3765000000000002E-3</v>
      </c>
      <c r="S722" s="131">
        <v>0</v>
      </c>
      <c r="T722" s="132">
        <f>S722*H722</f>
        <v>0</v>
      </c>
      <c r="AR722" s="133" t="s">
        <v>299</v>
      </c>
      <c r="AT722" s="133" t="s">
        <v>296</v>
      </c>
      <c r="AU722" s="133" t="s">
        <v>79</v>
      </c>
      <c r="AY722" s="16" t="s">
        <v>124</v>
      </c>
      <c r="BE722" s="134">
        <f>IF(N722="základní",J722,0)</f>
        <v>0</v>
      </c>
      <c r="BF722" s="134">
        <f>IF(N722="snížená",J722,0)</f>
        <v>0</v>
      </c>
      <c r="BG722" s="134">
        <f>IF(N722="zákl. přenesená",J722,0)</f>
        <v>0</v>
      </c>
      <c r="BH722" s="134">
        <f>IF(N722="sníž. přenesená",J722,0)</f>
        <v>0</v>
      </c>
      <c r="BI722" s="134">
        <f>IF(N722="nulová",J722,0)</f>
        <v>0</v>
      </c>
      <c r="BJ722" s="16" t="s">
        <v>77</v>
      </c>
      <c r="BK722" s="134">
        <f>ROUND(I722*H722,2)</f>
        <v>0</v>
      </c>
      <c r="BL722" s="16" t="s">
        <v>235</v>
      </c>
      <c r="BM722" s="133" t="s">
        <v>964</v>
      </c>
    </row>
    <row r="723" spans="2:65" s="12" customFormat="1">
      <c r="B723" s="139"/>
      <c r="D723" s="140" t="s">
        <v>136</v>
      </c>
      <c r="F723" s="142" t="s">
        <v>965</v>
      </c>
      <c r="H723" s="143">
        <v>10.753</v>
      </c>
      <c r="I723" s="144"/>
      <c r="L723" s="139"/>
      <c r="M723" s="145"/>
      <c r="T723" s="146"/>
      <c r="AT723" s="141" t="s">
        <v>136</v>
      </c>
      <c r="AU723" s="141" t="s">
        <v>79</v>
      </c>
      <c r="AV723" s="12" t="s">
        <v>79</v>
      </c>
      <c r="AW723" s="12" t="s">
        <v>4</v>
      </c>
      <c r="AX723" s="12" t="s">
        <v>77</v>
      </c>
      <c r="AY723" s="141" t="s">
        <v>124</v>
      </c>
    </row>
    <row r="724" spans="2:65" s="1" customFormat="1" ht="16.5" customHeight="1">
      <c r="B724" s="121"/>
      <c r="C724" s="122" t="s">
        <v>966</v>
      </c>
      <c r="D724" s="122" t="s">
        <v>127</v>
      </c>
      <c r="E724" s="123" t="s">
        <v>967</v>
      </c>
      <c r="F724" s="124" t="s">
        <v>968</v>
      </c>
      <c r="G724" s="125" t="s">
        <v>234</v>
      </c>
      <c r="H724" s="126">
        <v>590.83000000000004</v>
      </c>
      <c r="I724" s="127"/>
      <c r="J724" s="128">
        <f>ROUND(I724*H724,2)</f>
        <v>0</v>
      </c>
      <c r="K724" s="124" t="s">
        <v>131</v>
      </c>
      <c r="L724" s="31"/>
      <c r="M724" s="129" t="s">
        <v>3</v>
      </c>
      <c r="N724" s="130" t="s">
        <v>43</v>
      </c>
      <c r="P724" s="131">
        <f>O724*H724</f>
        <v>0</v>
      </c>
      <c r="Q724" s="131">
        <v>0</v>
      </c>
      <c r="R724" s="131">
        <f>Q724*H724</f>
        <v>0</v>
      </c>
      <c r="S724" s="131">
        <v>1.6999999999999999E-3</v>
      </c>
      <c r="T724" s="132">
        <f>S724*H724</f>
        <v>1.0044109999999999</v>
      </c>
      <c r="AR724" s="133" t="s">
        <v>235</v>
      </c>
      <c r="AT724" s="133" t="s">
        <v>127</v>
      </c>
      <c r="AU724" s="133" t="s">
        <v>79</v>
      </c>
      <c r="AY724" s="16" t="s">
        <v>124</v>
      </c>
      <c r="BE724" s="134">
        <f>IF(N724="základní",J724,0)</f>
        <v>0</v>
      </c>
      <c r="BF724" s="134">
        <f>IF(N724="snížená",J724,0)</f>
        <v>0</v>
      </c>
      <c r="BG724" s="134">
        <f>IF(N724="zákl. přenesená",J724,0)</f>
        <v>0</v>
      </c>
      <c r="BH724" s="134">
        <f>IF(N724="sníž. přenesená",J724,0)</f>
        <v>0</v>
      </c>
      <c r="BI724" s="134">
        <f>IF(N724="nulová",J724,0)</f>
        <v>0</v>
      </c>
      <c r="BJ724" s="16" t="s">
        <v>77</v>
      </c>
      <c r="BK724" s="134">
        <f>ROUND(I724*H724,2)</f>
        <v>0</v>
      </c>
      <c r="BL724" s="16" t="s">
        <v>235</v>
      </c>
      <c r="BM724" s="133" t="s">
        <v>969</v>
      </c>
    </row>
    <row r="725" spans="2:65" s="1" customFormat="1">
      <c r="B725" s="31"/>
      <c r="D725" s="135" t="s">
        <v>134</v>
      </c>
      <c r="F725" s="136" t="s">
        <v>970</v>
      </c>
      <c r="I725" s="137"/>
      <c r="L725" s="31"/>
      <c r="M725" s="138"/>
      <c r="T725" s="51"/>
      <c r="AT725" s="16" t="s">
        <v>134</v>
      </c>
      <c r="AU725" s="16" t="s">
        <v>79</v>
      </c>
    </row>
    <row r="726" spans="2:65" s="1" customFormat="1" ht="16.5" customHeight="1">
      <c r="B726" s="121"/>
      <c r="C726" s="122" t="s">
        <v>971</v>
      </c>
      <c r="D726" s="122" t="s">
        <v>127</v>
      </c>
      <c r="E726" s="123" t="s">
        <v>972</v>
      </c>
      <c r="F726" s="124" t="s">
        <v>973</v>
      </c>
      <c r="G726" s="125" t="s">
        <v>234</v>
      </c>
      <c r="H726" s="126">
        <v>17</v>
      </c>
      <c r="I726" s="127"/>
      <c r="J726" s="128">
        <f>ROUND(I726*H726,2)</f>
        <v>0</v>
      </c>
      <c r="K726" s="124" t="s">
        <v>131</v>
      </c>
      <c r="L726" s="31"/>
      <c r="M726" s="129" t="s">
        <v>3</v>
      </c>
      <c r="N726" s="130" t="s">
        <v>43</v>
      </c>
      <c r="P726" s="131">
        <f>O726*H726</f>
        <v>0</v>
      </c>
      <c r="Q726" s="131">
        <v>0</v>
      </c>
      <c r="R726" s="131">
        <f>Q726*H726</f>
        <v>0</v>
      </c>
      <c r="S726" s="131">
        <v>1.91E-3</v>
      </c>
      <c r="T726" s="132">
        <f>S726*H726</f>
        <v>3.2469999999999999E-2</v>
      </c>
      <c r="AR726" s="133" t="s">
        <v>235</v>
      </c>
      <c r="AT726" s="133" t="s">
        <v>127</v>
      </c>
      <c r="AU726" s="133" t="s">
        <v>79</v>
      </c>
      <c r="AY726" s="16" t="s">
        <v>124</v>
      </c>
      <c r="BE726" s="134">
        <f>IF(N726="základní",J726,0)</f>
        <v>0</v>
      </c>
      <c r="BF726" s="134">
        <f>IF(N726="snížená",J726,0)</f>
        <v>0</v>
      </c>
      <c r="BG726" s="134">
        <f>IF(N726="zákl. přenesená",J726,0)</f>
        <v>0</v>
      </c>
      <c r="BH726" s="134">
        <f>IF(N726="sníž. přenesená",J726,0)</f>
        <v>0</v>
      </c>
      <c r="BI726" s="134">
        <f>IF(N726="nulová",J726,0)</f>
        <v>0</v>
      </c>
      <c r="BJ726" s="16" t="s">
        <v>77</v>
      </c>
      <c r="BK726" s="134">
        <f>ROUND(I726*H726,2)</f>
        <v>0</v>
      </c>
      <c r="BL726" s="16" t="s">
        <v>235</v>
      </c>
      <c r="BM726" s="133" t="s">
        <v>974</v>
      </c>
    </row>
    <row r="727" spans="2:65" s="1" customFormat="1">
      <c r="B727" s="31"/>
      <c r="D727" s="135" t="s">
        <v>134</v>
      </c>
      <c r="F727" s="136" t="s">
        <v>975</v>
      </c>
      <c r="I727" s="137"/>
      <c r="L727" s="31"/>
      <c r="M727" s="138"/>
      <c r="T727" s="51"/>
      <c r="AT727" s="16" t="s">
        <v>134</v>
      </c>
      <c r="AU727" s="16" t="s">
        <v>79</v>
      </c>
    </row>
    <row r="728" spans="2:65" s="1" customFormat="1" ht="16.5" customHeight="1">
      <c r="B728" s="121"/>
      <c r="C728" s="122" t="s">
        <v>976</v>
      </c>
      <c r="D728" s="122" t="s">
        <v>127</v>
      </c>
      <c r="E728" s="123" t="s">
        <v>977</v>
      </c>
      <c r="F728" s="124" t="s">
        <v>978</v>
      </c>
      <c r="G728" s="125" t="s">
        <v>234</v>
      </c>
      <c r="H728" s="126">
        <v>15.96</v>
      </c>
      <c r="I728" s="127"/>
      <c r="J728" s="128">
        <f>ROUND(I728*H728,2)</f>
        <v>0</v>
      </c>
      <c r="K728" s="124" t="s">
        <v>131</v>
      </c>
      <c r="L728" s="31"/>
      <c r="M728" s="129" t="s">
        <v>3</v>
      </c>
      <c r="N728" s="130" t="s">
        <v>43</v>
      </c>
      <c r="P728" s="131">
        <f>O728*H728</f>
        <v>0</v>
      </c>
      <c r="Q728" s="131">
        <v>0</v>
      </c>
      <c r="R728" s="131">
        <f>Q728*H728</f>
        <v>0</v>
      </c>
      <c r="S728" s="131">
        <v>1.67E-3</v>
      </c>
      <c r="T728" s="132">
        <f>S728*H728</f>
        <v>2.6653200000000002E-2</v>
      </c>
      <c r="AR728" s="133" t="s">
        <v>235</v>
      </c>
      <c r="AT728" s="133" t="s">
        <v>127</v>
      </c>
      <c r="AU728" s="133" t="s">
        <v>79</v>
      </c>
      <c r="AY728" s="16" t="s">
        <v>124</v>
      </c>
      <c r="BE728" s="134">
        <f>IF(N728="základní",J728,0)</f>
        <v>0</v>
      </c>
      <c r="BF728" s="134">
        <f>IF(N728="snížená",J728,0)</f>
        <v>0</v>
      </c>
      <c r="BG728" s="134">
        <f>IF(N728="zákl. přenesená",J728,0)</f>
        <v>0</v>
      </c>
      <c r="BH728" s="134">
        <f>IF(N728="sníž. přenesená",J728,0)</f>
        <v>0</v>
      </c>
      <c r="BI728" s="134">
        <f>IF(N728="nulová",J728,0)</f>
        <v>0</v>
      </c>
      <c r="BJ728" s="16" t="s">
        <v>77</v>
      </c>
      <c r="BK728" s="134">
        <f>ROUND(I728*H728,2)</f>
        <v>0</v>
      </c>
      <c r="BL728" s="16" t="s">
        <v>235</v>
      </c>
      <c r="BM728" s="133" t="s">
        <v>979</v>
      </c>
    </row>
    <row r="729" spans="2:65" s="1" customFormat="1">
      <c r="B729" s="31"/>
      <c r="D729" s="135" t="s">
        <v>134</v>
      </c>
      <c r="F729" s="136" t="s">
        <v>980</v>
      </c>
      <c r="I729" s="137"/>
      <c r="L729" s="31"/>
      <c r="M729" s="138"/>
      <c r="T729" s="51"/>
      <c r="AT729" s="16" t="s">
        <v>134</v>
      </c>
      <c r="AU729" s="16" t="s">
        <v>79</v>
      </c>
    </row>
    <row r="730" spans="2:65" s="13" customFormat="1">
      <c r="B730" s="147"/>
      <c r="D730" s="140" t="s">
        <v>136</v>
      </c>
      <c r="E730" s="148" t="s">
        <v>3</v>
      </c>
      <c r="F730" s="149" t="s">
        <v>981</v>
      </c>
      <c r="H730" s="148" t="s">
        <v>3</v>
      </c>
      <c r="I730" s="150"/>
      <c r="L730" s="147"/>
      <c r="M730" s="151"/>
      <c r="T730" s="152"/>
      <c r="AT730" s="148" t="s">
        <v>136</v>
      </c>
      <c r="AU730" s="148" t="s">
        <v>79</v>
      </c>
      <c r="AV730" s="13" t="s">
        <v>77</v>
      </c>
      <c r="AW730" s="13" t="s">
        <v>33</v>
      </c>
      <c r="AX730" s="13" t="s">
        <v>72</v>
      </c>
      <c r="AY730" s="148" t="s">
        <v>124</v>
      </c>
    </row>
    <row r="731" spans="2:65" s="13" customFormat="1">
      <c r="B731" s="147"/>
      <c r="D731" s="140" t="s">
        <v>136</v>
      </c>
      <c r="E731" s="148" t="s">
        <v>3</v>
      </c>
      <c r="F731" s="149" t="s">
        <v>982</v>
      </c>
      <c r="H731" s="148" t="s">
        <v>3</v>
      </c>
      <c r="I731" s="150"/>
      <c r="L731" s="147"/>
      <c r="M731" s="151"/>
      <c r="T731" s="152"/>
      <c r="AT731" s="148" t="s">
        <v>136</v>
      </c>
      <c r="AU731" s="148" t="s">
        <v>79</v>
      </c>
      <c r="AV731" s="13" t="s">
        <v>77</v>
      </c>
      <c r="AW731" s="13" t="s">
        <v>33</v>
      </c>
      <c r="AX731" s="13" t="s">
        <v>72</v>
      </c>
      <c r="AY731" s="148" t="s">
        <v>124</v>
      </c>
    </row>
    <row r="732" spans="2:65" s="12" customFormat="1">
      <c r="B732" s="139"/>
      <c r="D732" s="140" t="s">
        <v>136</v>
      </c>
      <c r="E732" s="141" t="s">
        <v>3</v>
      </c>
      <c r="F732" s="142" t="s">
        <v>983</v>
      </c>
      <c r="H732" s="143">
        <v>11.42</v>
      </c>
      <c r="I732" s="144"/>
      <c r="L732" s="139"/>
      <c r="M732" s="145"/>
      <c r="T732" s="146"/>
      <c r="AT732" s="141" t="s">
        <v>136</v>
      </c>
      <c r="AU732" s="141" t="s">
        <v>79</v>
      </c>
      <c r="AV732" s="12" t="s">
        <v>79</v>
      </c>
      <c r="AW732" s="12" t="s">
        <v>33</v>
      </c>
      <c r="AX732" s="12" t="s">
        <v>72</v>
      </c>
      <c r="AY732" s="141" t="s">
        <v>124</v>
      </c>
    </row>
    <row r="733" spans="2:65" s="13" customFormat="1">
      <c r="B733" s="147"/>
      <c r="D733" s="140" t="s">
        <v>136</v>
      </c>
      <c r="E733" s="148" t="s">
        <v>3</v>
      </c>
      <c r="F733" s="149" t="s">
        <v>984</v>
      </c>
      <c r="H733" s="148" t="s">
        <v>3</v>
      </c>
      <c r="I733" s="150"/>
      <c r="L733" s="147"/>
      <c r="M733" s="151"/>
      <c r="T733" s="152"/>
      <c r="AT733" s="148" t="s">
        <v>136</v>
      </c>
      <c r="AU733" s="148" t="s">
        <v>79</v>
      </c>
      <c r="AV733" s="13" t="s">
        <v>77</v>
      </c>
      <c r="AW733" s="13" t="s">
        <v>33</v>
      </c>
      <c r="AX733" s="13" t="s">
        <v>72</v>
      </c>
      <c r="AY733" s="148" t="s">
        <v>124</v>
      </c>
    </row>
    <row r="734" spans="2:65" s="12" customFormat="1">
      <c r="B734" s="139"/>
      <c r="D734" s="140" t="s">
        <v>136</v>
      </c>
      <c r="E734" s="141" t="s">
        <v>3</v>
      </c>
      <c r="F734" s="142" t="s">
        <v>985</v>
      </c>
      <c r="H734" s="143">
        <v>2.94</v>
      </c>
      <c r="I734" s="144"/>
      <c r="L734" s="139"/>
      <c r="M734" s="145"/>
      <c r="T734" s="146"/>
      <c r="AT734" s="141" t="s">
        <v>136</v>
      </c>
      <c r="AU734" s="141" t="s">
        <v>79</v>
      </c>
      <c r="AV734" s="12" t="s">
        <v>79</v>
      </c>
      <c r="AW734" s="12" t="s">
        <v>33</v>
      </c>
      <c r="AX734" s="12" t="s">
        <v>72</v>
      </c>
      <c r="AY734" s="141" t="s">
        <v>124</v>
      </c>
    </row>
    <row r="735" spans="2:65" s="13" customFormat="1">
      <c r="B735" s="147"/>
      <c r="D735" s="140" t="s">
        <v>136</v>
      </c>
      <c r="E735" s="148" t="s">
        <v>3</v>
      </c>
      <c r="F735" s="149" t="s">
        <v>986</v>
      </c>
      <c r="H735" s="148" t="s">
        <v>3</v>
      </c>
      <c r="I735" s="150"/>
      <c r="L735" s="147"/>
      <c r="M735" s="151"/>
      <c r="T735" s="152"/>
      <c r="AT735" s="148" t="s">
        <v>136</v>
      </c>
      <c r="AU735" s="148" t="s">
        <v>79</v>
      </c>
      <c r="AV735" s="13" t="s">
        <v>77</v>
      </c>
      <c r="AW735" s="13" t="s">
        <v>33</v>
      </c>
      <c r="AX735" s="13" t="s">
        <v>72</v>
      </c>
      <c r="AY735" s="148" t="s">
        <v>124</v>
      </c>
    </row>
    <row r="736" spans="2:65" s="12" customFormat="1">
      <c r="B736" s="139"/>
      <c r="D736" s="140" t="s">
        <v>136</v>
      </c>
      <c r="E736" s="141" t="s">
        <v>3</v>
      </c>
      <c r="F736" s="142" t="s">
        <v>635</v>
      </c>
      <c r="H736" s="143">
        <v>1.6</v>
      </c>
      <c r="I736" s="144"/>
      <c r="L736" s="139"/>
      <c r="M736" s="145"/>
      <c r="T736" s="146"/>
      <c r="AT736" s="141" t="s">
        <v>136</v>
      </c>
      <c r="AU736" s="141" t="s">
        <v>79</v>
      </c>
      <c r="AV736" s="12" t="s">
        <v>79</v>
      </c>
      <c r="AW736" s="12" t="s">
        <v>33</v>
      </c>
      <c r="AX736" s="12" t="s">
        <v>72</v>
      </c>
      <c r="AY736" s="141" t="s">
        <v>124</v>
      </c>
    </row>
    <row r="737" spans="2:65" s="14" customFormat="1">
      <c r="B737" s="153"/>
      <c r="D737" s="140" t="s">
        <v>136</v>
      </c>
      <c r="E737" s="154" t="s">
        <v>3</v>
      </c>
      <c r="F737" s="155" t="s">
        <v>158</v>
      </c>
      <c r="H737" s="156">
        <v>15.96</v>
      </c>
      <c r="I737" s="157"/>
      <c r="L737" s="153"/>
      <c r="M737" s="158"/>
      <c r="T737" s="159"/>
      <c r="AT737" s="154" t="s">
        <v>136</v>
      </c>
      <c r="AU737" s="154" t="s">
        <v>79</v>
      </c>
      <c r="AV737" s="14" t="s">
        <v>132</v>
      </c>
      <c r="AW737" s="14" t="s">
        <v>33</v>
      </c>
      <c r="AX737" s="14" t="s">
        <v>77</v>
      </c>
      <c r="AY737" s="154" t="s">
        <v>124</v>
      </c>
    </row>
    <row r="738" spans="2:65" s="1" customFormat="1" ht="21.75" customHeight="1">
      <c r="B738" s="121"/>
      <c r="C738" s="122" t="s">
        <v>987</v>
      </c>
      <c r="D738" s="122" t="s">
        <v>127</v>
      </c>
      <c r="E738" s="123" t="s">
        <v>988</v>
      </c>
      <c r="F738" s="124" t="s">
        <v>989</v>
      </c>
      <c r="G738" s="125" t="s">
        <v>234</v>
      </c>
      <c r="H738" s="126">
        <v>573.83000000000004</v>
      </c>
      <c r="I738" s="127"/>
      <c r="J738" s="128">
        <f>ROUND(I738*H738,2)</f>
        <v>0</v>
      </c>
      <c r="K738" s="124" t="s">
        <v>3</v>
      </c>
      <c r="L738" s="31"/>
      <c r="M738" s="129" t="s">
        <v>3</v>
      </c>
      <c r="N738" s="130" t="s">
        <v>43</v>
      </c>
      <c r="P738" s="131">
        <f>O738*H738</f>
        <v>0</v>
      </c>
      <c r="Q738" s="131">
        <v>3.47E-3</v>
      </c>
      <c r="R738" s="131">
        <f>Q738*H738</f>
        <v>1.9911901000000001</v>
      </c>
      <c r="S738" s="131">
        <v>0</v>
      </c>
      <c r="T738" s="132">
        <f>S738*H738</f>
        <v>0</v>
      </c>
      <c r="AR738" s="133" t="s">
        <v>235</v>
      </c>
      <c r="AT738" s="133" t="s">
        <v>127</v>
      </c>
      <c r="AU738" s="133" t="s">
        <v>79</v>
      </c>
      <c r="AY738" s="16" t="s">
        <v>124</v>
      </c>
      <c r="BE738" s="134">
        <f>IF(N738="základní",J738,0)</f>
        <v>0</v>
      </c>
      <c r="BF738" s="134">
        <f>IF(N738="snížená",J738,0)</f>
        <v>0</v>
      </c>
      <c r="BG738" s="134">
        <f>IF(N738="zákl. přenesená",J738,0)</f>
        <v>0</v>
      </c>
      <c r="BH738" s="134">
        <f>IF(N738="sníž. přenesená",J738,0)</f>
        <v>0</v>
      </c>
      <c r="BI738" s="134">
        <f>IF(N738="nulová",J738,0)</f>
        <v>0</v>
      </c>
      <c r="BJ738" s="16" t="s">
        <v>77</v>
      </c>
      <c r="BK738" s="134">
        <f>ROUND(I738*H738,2)</f>
        <v>0</v>
      </c>
      <c r="BL738" s="16" t="s">
        <v>235</v>
      </c>
      <c r="BM738" s="133" t="s">
        <v>990</v>
      </c>
    </row>
    <row r="739" spans="2:65" s="13" customFormat="1">
      <c r="B739" s="147"/>
      <c r="D739" s="140" t="s">
        <v>136</v>
      </c>
      <c r="E739" s="148" t="s">
        <v>3</v>
      </c>
      <c r="F739" s="149" t="s">
        <v>537</v>
      </c>
      <c r="H739" s="148" t="s">
        <v>3</v>
      </c>
      <c r="I739" s="150"/>
      <c r="L739" s="147"/>
      <c r="M739" s="151"/>
      <c r="T739" s="152"/>
      <c r="AT739" s="148" t="s">
        <v>136</v>
      </c>
      <c r="AU739" s="148" t="s">
        <v>79</v>
      </c>
      <c r="AV739" s="13" t="s">
        <v>77</v>
      </c>
      <c r="AW739" s="13" t="s">
        <v>33</v>
      </c>
      <c r="AX739" s="13" t="s">
        <v>72</v>
      </c>
      <c r="AY739" s="148" t="s">
        <v>124</v>
      </c>
    </row>
    <row r="740" spans="2:65" s="12" customFormat="1">
      <c r="B740" s="139"/>
      <c r="D740" s="140" t="s">
        <v>136</v>
      </c>
      <c r="E740" s="141" t="s">
        <v>3</v>
      </c>
      <c r="F740" s="142" t="s">
        <v>991</v>
      </c>
      <c r="H740" s="143">
        <v>553.83000000000004</v>
      </c>
      <c r="I740" s="144"/>
      <c r="L740" s="139"/>
      <c r="M740" s="145"/>
      <c r="T740" s="146"/>
      <c r="AT740" s="141" t="s">
        <v>136</v>
      </c>
      <c r="AU740" s="141" t="s">
        <v>79</v>
      </c>
      <c r="AV740" s="12" t="s">
        <v>79</v>
      </c>
      <c r="AW740" s="12" t="s">
        <v>33</v>
      </c>
      <c r="AX740" s="12" t="s">
        <v>72</v>
      </c>
      <c r="AY740" s="141" t="s">
        <v>124</v>
      </c>
    </row>
    <row r="741" spans="2:65" s="13" customFormat="1">
      <c r="B741" s="147"/>
      <c r="D741" s="140" t="s">
        <v>136</v>
      </c>
      <c r="E741" s="148" t="s">
        <v>3</v>
      </c>
      <c r="F741" s="149" t="s">
        <v>507</v>
      </c>
      <c r="H741" s="148" t="s">
        <v>3</v>
      </c>
      <c r="I741" s="150"/>
      <c r="L741" s="147"/>
      <c r="M741" s="151"/>
      <c r="T741" s="152"/>
      <c r="AT741" s="148" t="s">
        <v>136</v>
      </c>
      <c r="AU741" s="148" t="s">
        <v>79</v>
      </c>
      <c r="AV741" s="13" t="s">
        <v>77</v>
      </c>
      <c r="AW741" s="13" t="s">
        <v>33</v>
      </c>
      <c r="AX741" s="13" t="s">
        <v>72</v>
      </c>
      <c r="AY741" s="148" t="s">
        <v>124</v>
      </c>
    </row>
    <row r="742" spans="2:65" s="12" customFormat="1">
      <c r="B742" s="139"/>
      <c r="D742" s="140" t="s">
        <v>136</v>
      </c>
      <c r="E742" s="141" t="s">
        <v>3</v>
      </c>
      <c r="F742" s="142" t="s">
        <v>295</v>
      </c>
      <c r="H742" s="143">
        <v>20</v>
      </c>
      <c r="I742" s="144"/>
      <c r="L742" s="139"/>
      <c r="M742" s="145"/>
      <c r="T742" s="146"/>
      <c r="AT742" s="141" t="s">
        <v>136</v>
      </c>
      <c r="AU742" s="141" t="s">
        <v>79</v>
      </c>
      <c r="AV742" s="12" t="s">
        <v>79</v>
      </c>
      <c r="AW742" s="12" t="s">
        <v>33</v>
      </c>
      <c r="AX742" s="12" t="s">
        <v>72</v>
      </c>
      <c r="AY742" s="141" t="s">
        <v>124</v>
      </c>
    </row>
    <row r="743" spans="2:65" s="14" customFormat="1">
      <c r="B743" s="153"/>
      <c r="D743" s="140" t="s">
        <v>136</v>
      </c>
      <c r="E743" s="154" t="s">
        <v>3</v>
      </c>
      <c r="F743" s="155" t="s">
        <v>158</v>
      </c>
      <c r="H743" s="156">
        <v>573.83000000000004</v>
      </c>
      <c r="I743" s="157"/>
      <c r="L743" s="153"/>
      <c r="M743" s="158"/>
      <c r="T743" s="159"/>
      <c r="AT743" s="154" t="s">
        <v>136</v>
      </c>
      <c r="AU743" s="154" t="s">
        <v>79</v>
      </c>
      <c r="AV743" s="14" t="s">
        <v>132</v>
      </c>
      <c r="AW743" s="14" t="s">
        <v>33</v>
      </c>
      <c r="AX743" s="14" t="s">
        <v>77</v>
      </c>
      <c r="AY743" s="154" t="s">
        <v>124</v>
      </c>
    </row>
    <row r="744" spans="2:65" s="1" customFormat="1" ht="16.5" customHeight="1">
      <c r="B744" s="121"/>
      <c r="C744" s="122" t="s">
        <v>992</v>
      </c>
      <c r="D744" s="122" t="s">
        <v>127</v>
      </c>
      <c r="E744" s="123" t="s">
        <v>993</v>
      </c>
      <c r="F744" s="124" t="s">
        <v>994</v>
      </c>
      <c r="G744" s="125" t="s">
        <v>234</v>
      </c>
      <c r="H744" s="126">
        <v>590.83000000000004</v>
      </c>
      <c r="I744" s="127"/>
      <c r="J744" s="128">
        <f>ROUND(I744*H744,2)</f>
        <v>0</v>
      </c>
      <c r="K744" s="124" t="s">
        <v>3</v>
      </c>
      <c r="L744" s="31"/>
      <c r="M744" s="129" t="s">
        <v>3</v>
      </c>
      <c r="N744" s="130" t="s">
        <v>43</v>
      </c>
      <c r="P744" s="131">
        <f>O744*H744</f>
        <v>0</v>
      </c>
      <c r="Q744" s="131">
        <v>1.34E-3</v>
      </c>
      <c r="R744" s="131">
        <f>Q744*H744</f>
        <v>0.79171220000000009</v>
      </c>
      <c r="S744" s="131">
        <v>0</v>
      </c>
      <c r="T744" s="132">
        <f>S744*H744</f>
        <v>0</v>
      </c>
      <c r="AR744" s="133" t="s">
        <v>235</v>
      </c>
      <c r="AT744" s="133" t="s">
        <v>127</v>
      </c>
      <c r="AU744" s="133" t="s">
        <v>79</v>
      </c>
      <c r="AY744" s="16" t="s">
        <v>124</v>
      </c>
      <c r="BE744" s="134">
        <f>IF(N744="základní",J744,0)</f>
        <v>0</v>
      </c>
      <c r="BF744" s="134">
        <f>IF(N744="snížená",J744,0)</f>
        <v>0</v>
      </c>
      <c r="BG744" s="134">
        <f>IF(N744="zákl. přenesená",J744,0)</f>
        <v>0</v>
      </c>
      <c r="BH744" s="134">
        <f>IF(N744="sníž. přenesená",J744,0)</f>
        <v>0</v>
      </c>
      <c r="BI744" s="134">
        <f>IF(N744="nulová",J744,0)</f>
        <v>0</v>
      </c>
      <c r="BJ744" s="16" t="s">
        <v>77</v>
      </c>
      <c r="BK744" s="134">
        <f>ROUND(I744*H744,2)</f>
        <v>0</v>
      </c>
      <c r="BL744" s="16" t="s">
        <v>235</v>
      </c>
      <c r="BM744" s="133" t="s">
        <v>995</v>
      </c>
    </row>
    <row r="745" spans="2:65" s="13" customFormat="1">
      <c r="B745" s="147"/>
      <c r="D745" s="140" t="s">
        <v>136</v>
      </c>
      <c r="E745" s="148" t="s">
        <v>3</v>
      </c>
      <c r="F745" s="149" t="s">
        <v>903</v>
      </c>
      <c r="H745" s="148" t="s">
        <v>3</v>
      </c>
      <c r="I745" s="150"/>
      <c r="L745" s="147"/>
      <c r="M745" s="151"/>
      <c r="T745" s="152"/>
      <c r="AT745" s="148" t="s">
        <v>136</v>
      </c>
      <c r="AU745" s="148" t="s">
        <v>79</v>
      </c>
      <c r="AV745" s="13" t="s">
        <v>77</v>
      </c>
      <c r="AW745" s="13" t="s">
        <v>33</v>
      </c>
      <c r="AX745" s="13" t="s">
        <v>72</v>
      </c>
      <c r="AY745" s="148" t="s">
        <v>124</v>
      </c>
    </row>
    <row r="746" spans="2:65" s="12" customFormat="1">
      <c r="B746" s="139"/>
      <c r="D746" s="140" t="s">
        <v>136</v>
      </c>
      <c r="E746" s="141" t="s">
        <v>3</v>
      </c>
      <c r="F746" s="142" t="s">
        <v>996</v>
      </c>
      <c r="H746" s="143">
        <v>32.729999999999997</v>
      </c>
      <c r="I746" s="144"/>
      <c r="L746" s="139"/>
      <c r="M746" s="145"/>
      <c r="T746" s="146"/>
      <c r="AT746" s="141" t="s">
        <v>136</v>
      </c>
      <c r="AU746" s="141" t="s">
        <v>79</v>
      </c>
      <c r="AV746" s="12" t="s">
        <v>79</v>
      </c>
      <c r="AW746" s="12" t="s">
        <v>33</v>
      </c>
      <c r="AX746" s="12" t="s">
        <v>72</v>
      </c>
      <c r="AY746" s="141" t="s">
        <v>124</v>
      </c>
    </row>
    <row r="747" spans="2:65" s="12" customFormat="1">
      <c r="B747" s="139"/>
      <c r="D747" s="140" t="s">
        <v>136</v>
      </c>
      <c r="E747" s="141" t="s">
        <v>3</v>
      </c>
      <c r="F747" s="142" t="s">
        <v>560</v>
      </c>
      <c r="H747" s="143">
        <v>100.78</v>
      </c>
      <c r="I747" s="144"/>
      <c r="L747" s="139"/>
      <c r="M747" s="145"/>
      <c r="T747" s="146"/>
      <c r="AT747" s="141" t="s">
        <v>136</v>
      </c>
      <c r="AU747" s="141" t="s">
        <v>79</v>
      </c>
      <c r="AV747" s="12" t="s">
        <v>79</v>
      </c>
      <c r="AW747" s="12" t="s">
        <v>33</v>
      </c>
      <c r="AX747" s="12" t="s">
        <v>72</v>
      </c>
      <c r="AY747" s="141" t="s">
        <v>124</v>
      </c>
    </row>
    <row r="748" spans="2:65" s="12" customFormat="1">
      <c r="B748" s="139"/>
      <c r="D748" s="140" t="s">
        <v>136</v>
      </c>
      <c r="E748" s="141" t="s">
        <v>3</v>
      </c>
      <c r="F748" s="142" t="s">
        <v>997</v>
      </c>
      <c r="H748" s="143">
        <v>19.47</v>
      </c>
      <c r="I748" s="144"/>
      <c r="L748" s="139"/>
      <c r="M748" s="145"/>
      <c r="T748" s="146"/>
      <c r="AT748" s="141" t="s">
        <v>136</v>
      </c>
      <c r="AU748" s="141" t="s">
        <v>79</v>
      </c>
      <c r="AV748" s="12" t="s">
        <v>79</v>
      </c>
      <c r="AW748" s="12" t="s">
        <v>33</v>
      </c>
      <c r="AX748" s="12" t="s">
        <v>72</v>
      </c>
      <c r="AY748" s="141" t="s">
        <v>124</v>
      </c>
    </row>
    <row r="749" spans="2:65" s="12" customFormat="1">
      <c r="B749" s="139"/>
      <c r="D749" s="140" t="s">
        <v>136</v>
      </c>
      <c r="E749" s="141" t="s">
        <v>3</v>
      </c>
      <c r="F749" s="142" t="s">
        <v>564</v>
      </c>
      <c r="H749" s="143">
        <v>25.34</v>
      </c>
      <c r="I749" s="144"/>
      <c r="L749" s="139"/>
      <c r="M749" s="145"/>
      <c r="T749" s="146"/>
      <c r="AT749" s="141" t="s">
        <v>136</v>
      </c>
      <c r="AU749" s="141" t="s">
        <v>79</v>
      </c>
      <c r="AV749" s="12" t="s">
        <v>79</v>
      </c>
      <c r="AW749" s="12" t="s">
        <v>33</v>
      </c>
      <c r="AX749" s="12" t="s">
        <v>72</v>
      </c>
      <c r="AY749" s="141" t="s">
        <v>124</v>
      </c>
    </row>
    <row r="750" spans="2:65" s="12" customFormat="1">
      <c r="B750" s="139"/>
      <c r="D750" s="140" t="s">
        <v>136</v>
      </c>
      <c r="E750" s="141" t="s">
        <v>3</v>
      </c>
      <c r="F750" s="142" t="s">
        <v>998</v>
      </c>
      <c r="H750" s="143">
        <v>171.08</v>
      </c>
      <c r="I750" s="144"/>
      <c r="L750" s="139"/>
      <c r="M750" s="145"/>
      <c r="T750" s="146"/>
      <c r="AT750" s="141" t="s">
        <v>136</v>
      </c>
      <c r="AU750" s="141" t="s">
        <v>79</v>
      </c>
      <c r="AV750" s="12" t="s">
        <v>79</v>
      </c>
      <c r="AW750" s="12" t="s">
        <v>33</v>
      </c>
      <c r="AX750" s="12" t="s">
        <v>72</v>
      </c>
      <c r="AY750" s="141" t="s">
        <v>124</v>
      </c>
    </row>
    <row r="751" spans="2:65" s="12" customFormat="1">
      <c r="B751" s="139"/>
      <c r="D751" s="140" t="s">
        <v>136</v>
      </c>
      <c r="E751" s="141" t="s">
        <v>3</v>
      </c>
      <c r="F751" s="142" t="s">
        <v>999</v>
      </c>
      <c r="H751" s="143">
        <v>110.83</v>
      </c>
      <c r="I751" s="144"/>
      <c r="L751" s="139"/>
      <c r="M751" s="145"/>
      <c r="T751" s="146"/>
      <c r="AT751" s="141" t="s">
        <v>136</v>
      </c>
      <c r="AU751" s="141" t="s">
        <v>79</v>
      </c>
      <c r="AV751" s="12" t="s">
        <v>79</v>
      </c>
      <c r="AW751" s="12" t="s">
        <v>33</v>
      </c>
      <c r="AX751" s="12" t="s">
        <v>72</v>
      </c>
      <c r="AY751" s="141" t="s">
        <v>124</v>
      </c>
    </row>
    <row r="752" spans="2:65" s="12" customFormat="1">
      <c r="B752" s="139"/>
      <c r="D752" s="140" t="s">
        <v>136</v>
      </c>
      <c r="E752" s="141" t="s">
        <v>3</v>
      </c>
      <c r="F752" s="142" t="s">
        <v>1000</v>
      </c>
      <c r="H752" s="143">
        <v>93.6</v>
      </c>
      <c r="I752" s="144"/>
      <c r="L752" s="139"/>
      <c r="M752" s="145"/>
      <c r="T752" s="146"/>
      <c r="AT752" s="141" t="s">
        <v>136</v>
      </c>
      <c r="AU752" s="141" t="s">
        <v>79</v>
      </c>
      <c r="AV752" s="12" t="s">
        <v>79</v>
      </c>
      <c r="AW752" s="12" t="s">
        <v>33</v>
      </c>
      <c r="AX752" s="12" t="s">
        <v>72</v>
      </c>
      <c r="AY752" s="141" t="s">
        <v>124</v>
      </c>
    </row>
    <row r="753" spans="2:65" s="13" customFormat="1">
      <c r="B753" s="147"/>
      <c r="D753" s="140" t="s">
        <v>136</v>
      </c>
      <c r="E753" s="148" t="s">
        <v>3</v>
      </c>
      <c r="F753" s="149" t="s">
        <v>906</v>
      </c>
      <c r="H753" s="148" t="s">
        <v>3</v>
      </c>
      <c r="I753" s="150"/>
      <c r="L753" s="147"/>
      <c r="M753" s="151"/>
      <c r="T753" s="152"/>
      <c r="AT753" s="148" t="s">
        <v>136</v>
      </c>
      <c r="AU753" s="148" t="s">
        <v>79</v>
      </c>
      <c r="AV753" s="13" t="s">
        <v>77</v>
      </c>
      <c r="AW753" s="13" t="s">
        <v>33</v>
      </c>
      <c r="AX753" s="13" t="s">
        <v>72</v>
      </c>
      <c r="AY753" s="148" t="s">
        <v>124</v>
      </c>
    </row>
    <row r="754" spans="2:65" s="12" customFormat="1">
      <c r="B754" s="139"/>
      <c r="D754" s="140" t="s">
        <v>136</v>
      </c>
      <c r="E754" s="141" t="s">
        <v>3</v>
      </c>
      <c r="F754" s="142" t="s">
        <v>1001</v>
      </c>
      <c r="H754" s="143">
        <v>20</v>
      </c>
      <c r="I754" s="144"/>
      <c r="L754" s="139"/>
      <c r="M754" s="145"/>
      <c r="T754" s="146"/>
      <c r="AT754" s="141" t="s">
        <v>136</v>
      </c>
      <c r="AU754" s="141" t="s">
        <v>79</v>
      </c>
      <c r="AV754" s="12" t="s">
        <v>79</v>
      </c>
      <c r="AW754" s="12" t="s">
        <v>33</v>
      </c>
      <c r="AX754" s="12" t="s">
        <v>72</v>
      </c>
      <c r="AY754" s="141" t="s">
        <v>124</v>
      </c>
    </row>
    <row r="755" spans="2:65" s="13" customFormat="1">
      <c r="B755" s="147"/>
      <c r="D755" s="140" t="s">
        <v>136</v>
      </c>
      <c r="E755" s="148" t="s">
        <v>3</v>
      </c>
      <c r="F755" s="149" t="s">
        <v>184</v>
      </c>
      <c r="H755" s="148" t="s">
        <v>3</v>
      </c>
      <c r="I755" s="150"/>
      <c r="L755" s="147"/>
      <c r="M755" s="151"/>
      <c r="T755" s="152"/>
      <c r="AT755" s="148" t="s">
        <v>136</v>
      </c>
      <c r="AU755" s="148" t="s">
        <v>79</v>
      </c>
      <c r="AV755" s="13" t="s">
        <v>77</v>
      </c>
      <c r="AW755" s="13" t="s">
        <v>33</v>
      </c>
      <c r="AX755" s="13" t="s">
        <v>72</v>
      </c>
      <c r="AY755" s="148" t="s">
        <v>124</v>
      </c>
    </row>
    <row r="756" spans="2:65" s="12" customFormat="1">
      <c r="B756" s="139"/>
      <c r="D756" s="140" t="s">
        <v>136</v>
      </c>
      <c r="E756" s="141" t="s">
        <v>3</v>
      </c>
      <c r="F756" s="142" t="s">
        <v>257</v>
      </c>
      <c r="H756" s="143">
        <v>17</v>
      </c>
      <c r="I756" s="144"/>
      <c r="L756" s="139"/>
      <c r="M756" s="145"/>
      <c r="T756" s="146"/>
      <c r="AT756" s="141" t="s">
        <v>136</v>
      </c>
      <c r="AU756" s="141" t="s">
        <v>79</v>
      </c>
      <c r="AV756" s="12" t="s">
        <v>79</v>
      </c>
      <c r="AW756" s="12" t="s">
        <v>33</v>
      </c>
      <c r="AX756" s="12" t="s">
        <v>72</v>
      </c>
      <c r="AY756" s="141" t="s">
        <v>124</v>
      </c>
    </row>
    <row r="757" spans="2:65" s="14" customFormat="1">
      <c r="B757" s="153"/>
      <c r="D757" s="140" t="s">
        <v>136</v>
      </c>
      <c r="E757" s="154" t="s">
        <v>3</v>
      </c>
      <c r="F757" s="155" t="s">
        <v>158</v>
      </c>
      <c r="H757" s="156">
        <v>590.83000000000004</v>
      </c>
      <c r="I757" s="157"/>
      <c r="L757" s="153"/>
      <c r="M757" s="158"/>
      <c r="T757" s="159"/>
      <c r="AT757" s="154" t="s">
        <v>136</v>
      </c>
      <c r="AU757" s="154" t="s">
        <v>79</v>
      </c>
      <c r="AV757" s="14" t="s">
        <v>132</v>
      </c>
      <c r="AW757" s="14" t="s">
        <v>33</v>
      </c>
      <c r="AX757" s="14" t="s">
        <v>77</v>
      </c>
      <c r="AY757" s="154" t="s">
        <v>124</v>
      </c>
    </row>
    <row r="758" spans="2:65" s="1" customFormat="1" ht="24.15" customHeight="1">
      <c r="B758" s="121"/>
      <c r="C758" s="122" t="s">
        <v>1002</v>
      </c>
      <c r="D758" s="122" t="s">
        <v>127</v>
      </c>
      <c r="E758" s="123" t="s">
        <v>1003</v>
      </c>
      <c r="F758" s="124" t="s">
        <v>1004</v>
      </c>
      <c r="G758" s="125" t="s">
        <v>234</v>
      </c>
      <c r="H758" s="126">
        <v>17</v>
      </c>
      <c r="I758" s="127"/>
      <c r="J758" s="128">
        <f>ROUND(I758*H758,2)</f>
        <v>0</v>
      </c>
      <c r="K758" s="124" t="s">
        <v>3</v>
      </c>
      <c r="L758" s="31"/>
      <c r="M758" s="129" t="s">
        <v>3</v>
      </c>
      <c r="N758" s="130" t="s">
        <v>43</v>
      </c>
      <c r="P758" s="131">
        <f>O758*H758</f>
        <v>0</v>
      </c>
      <c r="Q758" s="131">
        <v>6.9199999999999999E-3</v>
      </c>
      <c r="R758" s="131">
        <f>Q758*H758</f>
        <v>0.11763999999999999</v>
      </c>
      <c r="S758" s="131">
        <v>0</v>
      </c>
      <c r="T758" s="132">
        <f>S758*H758</f>
        <v>0</v>
      </c>
      <c r="AR758" s="133" t="s">
        <v>132</v>
      </c>
      <c r="AT758" s="133" t="s">
        <v>127</v>
      </c>
      <c r="AU758" s="133" t="s">
        <v>79</v>
      </c>
      <c r="AY758" s="16" t="s">
        <v>124</v>
      </c>
      <c r="BE758" s="134">
        <f>IF(N758="základní",J758,0)</f>
        <v>0</v>
      </c>
      <c r="BF758" s="134">
        <f>IF(N758="snížená",J758,0)</f>
        <v>0</v>
      </c>
      <c r="BG758" s="134">
        <f>IF(N758="zákl. přenesená",J758,0)</f>
        <v>0</v>
      </c>
      <c r="BH758" s="134">
        <f>IF(N758="sníž. přenesená",J758,0)</f>
        <v>0</v>
      </c>
      <c r="BI758" s="134">
        <f>IF(N758="nulová",J758,0)</f>
        <v>0</v>
      </c>
      <c r="BJ758" s="16" t="s">
        <v>77</v>
      </c>
      <c r="BK758" s="134">
        <f>ROUND(I758*H758,2)</f>
        <v>0</v>
      </c>
      <c r="BL758" s="16" t="s">
        <v>132</v>
      </c>
      <c r="BM758" s="133" t="s">
        <v>1005</v>
      </c>
    </row>
    <row r="759" spans="2:65" s="1" customFormat="1" ht="21.75" customHeight="1">
      <c r="B759" s="121"/>
      <c r="C759" s="122" t="s">
        <v>1006</v>
      </c>
      <c r="D759" s="122" t="s">
        <v>127</v>
      </c>
      <c r="E759" s="123" t="s">
        <v>1007</v>
      </c>
      <c r="F759" s="124" t="s">
        <v>1008</v>
      </c>
      <c r="G759" s="125" t="s">
        <v>234</v>
      </c>
      <c r="H759" s="126">
        <v>119.92</v>
      </c>
      <c r="I759" s="127"/>
      <c r="J759" s="128">
        <f>ROUND(I759*H759,2)</f>
        <v>0</v>
      </c>
      <c r="K759" s="124" t="s">
        <v>3</v>
      </c>
      <c r="L759" s="31"/>
      <c r="M759" s="129" t="s">
        <v>3</v>
      </c>
      <c r="N759" s="130" t="s">
        <v>43</v>
      </c>
      <c r="P759" s="131">
        <f>O759*H759</f>
        <v>0</v>
      </c>
      <c r="Q759" s="131">
        <v>2.9499999999999999E-3</v>
      </c>
      <c r="R759" s="131">
        <f>Q759*H759</f>
        <v>0.35376400000000002</v>
      </c>
      <c r="S759" s="131">
        <v>0</v>
      </c>
      <c r="T759" s="132">
        <f>S759*H759</f>
        <v>0</v>
      </c>
      <c r="AR759" s="133" t="s">
        <v>235</v>
      </c>
      <c r="AT759" s="133" t="s">
        <v>127</v>
      </c>
      <c r="AU759" s="133" t="s">
        <v>79</v>
      </c>
      <c r="AY759" s="16" t="s">
        <v>124</v>
      </c>
      <c r="BE759" s="134">
        <f>IF(N759="základní",J759,0)</f>
        <v>0</v>
      </c>
      <c r="BF759" s="134">
        <f>IF(N759="snížená",J759,0)</f>
        <v>0</v>
      </c>
      <c r="BG759" s="134">
        <f>IF(N759="zákl. přenesená",J759,0)</f>
        <v>0</v>
      </c>
      <c r="BH759" s="134">
        <f>IF(N759="sníž. přenesená",J759,0)</f>
        <v>0</v>
      </c>
      <c r="BI759" s="134">
        <f>IF(N759="nulová",J759,0)</f>
        <v>0</v>
      </c>
      <c r="BJ759" s="16" t="s">
        <v>77</v>
      </c>
      <c r="BK759" s="134">
        <f>ROUND(I759*H759,2)</f>
        <v>0</v>
      </c>
      <c r="BL759" s="16" t="s">
        <v>235</v>
      </c>
      <c r="BM759" s="133" t="s">
        <v>1009</v>
      </c>
    </row>
    <row r="760" spans="2:65" s="13" customFormat="1">
      <c r="B760" s="147"/>
      <c r="D760" s="140" t="s">
        <v>136</v>
      </c>
      <c r="E760" s="148" t="s">
        <v>3</v>
      </c>
      <c r="F760" s="149" t="s">
        <v>150</v>
      </c>
      <c r="H760" s="148" t="s">
        <v>3</v>
      </c>
      <c r="I760" s="150"/>
      <c r="L760" s="147"/>
      <c r="M760" s="151"/>
      <c r="T760" s="152"/>
      <c r="AT760" s="148" t="s">
        <v>136</v>
      </c>
      <c r="AU760" s="148" t="s">
        <v>79</v>
      </c>
      <c r="AV760" s="13" t="s">
        <v>77</v>
      </c>
      <c r="AW760" s="13" t="s">
        <v>33</v>
      </c>
      <c r="AX760" s="13" t="s">
        <v>72</v>
      </c>
      <c r="AY760" s="148" t="s">
        <v>124</v>
      </c>
    </row>
    <row r="761" spans="2:65" s="12" customFormat="1">
      <c r="B761" s="139"/>
      <c r="D761" s="140" t="s">
        <v>136</v>
      </c>
      <c r="E761" s="141" t="s">
        <v>3</v>
      </c>
      <c r="F761" s="142" t="s">
        <v>610</v>
      </c>
      <c r="H761" s="143">
        <v>23.16</v>
      </c>
      <c r="I761" s="144"/>
      <c r="L761" s="139"/>
      <c r="M761" s="145"/>
      <c r="T761" s="146"/>
      <c r="AT761" s="141" t="s">
        <v>136</v>
      </c>
      <c r="AU761" s="141" t="s">
        <v>79</v>
      </c>
      <c r="AV761" s="12" t="s">
        <v>79</v>
      </c>
      <c r="AW761" s="12" t="s">
        <v>33</v>
      </c>
      <c r="AX761" s="12" t="s">
        <v>72</v>
      </c>
      <c r="AY761" s="141" t="s">
        <v>124</v>
      </c>
    </row>
    <row r="762" spans="2:65" s="13" customFormat="1">
      <c r="B762" s="147"/>
      <c r="D762" s="140" t="s">
        <v>136</v>
      </c>
      <c r="E762" s="148" t="s">
        <v>3</v>
      </c>
      <c r="F762" s="149" t="s">
        <v>152</v>
      </c>
      <c r="H762" s="148" t="s">
        <v>3</v>
      </c>
      <c r="I762" s="150"/>
      <c r="L762" s="147"/>
      <c r="M762" s="151"/>
      <c r="T762" s="152"/>
      <c r="AT762" s="148" t="s">
        <v>136</v>
      </c>
      <c r="AU762" s="148" t="s">
        <v>79</v>
      </c>
      <c r="AV762" s="13" t="s">
        <v>77</v>
      </c>
      <c r="AW762" s="13" t="s">
        <v>33</v>
      </c>
      <c r="AX762" s="13" t="s">
        <v>72</v>
      </c>
      <c r="AY762" s="148" t="s">
        <v>124</v>
      </c>
    </row>
    <row r="763" spans="2:65" s="12" customFormat="1">
      <c r="B763" s="139"/>
      <c r="D763" s="140" t="s">
        <v>136</v>
      </c>
      <c r="E763" s="141" t="s">
        <v>3</v>
      </c>
      <c r="F763" s="142" t="s">
        <v>1010</v>
      </c>
      <c r="H763" s="143">
        <v>16.79</v>
      </c>
      <c r="I763" s="144"/>
      <c r="L763" s="139"/>
      <c r="M763" s="145"/>
      <c r="T763" s="146"/>
      <c r="AT763" s="141" t="s">
        <v>136</v>
      </c>
      <c r="AU763" s="141" t="s">
        <v>79</v>
      </c>
      <c r="AV763" s="12" t="s">
        <v>79</v>
      </c>
      <c r="AW763" s="12" t="s">
        <v>33</v>
      </c>
      <c r="AX763" s="12" t="s">
        <v>72</v>
      </c>
      <c r="AY763" s="141" t="s">
        <v>124</v>
      </c>
    </row>
    <row r="764" spans="2:65" s="13" customFormat="1">
      <c r="B764" s="147"/>
      <c r="D764" s="140" t="s">
        <v>136</v>
      </c>
      <c r="E764" s="148" t="s">
        <v>3</v>
      </c>
      <c r="F764" s="149" t="s">
        <v>512</v>
      </c>
      <c r="H764" s="148" t="s">
        <v>3</v>
      </c>
      <c r="I764" s="150"/>
      <c r="L764" s="147"/>
      <c r="M764" s="151"/>
      <c r="T764" s="152"/>
      <c r="AT764" s="148" t="s">
        <v>136</v>
      </c>
      <c r="AU764" s="148" t="s">
        <v>79</v>
      </c>
      <c r="AV764" s="13" t="s">
        <v>77</v>
      </c>
      <c r="AW764" s="13" t="s">
        <v>33</v>
      </c>
      <c r="AX764" s="13" t="s">
        <v>72</v>
      </c>
      <c r="AY764" s="148" t="s">
        <v>124</v>
      </c>
    </row>
    <row r="765" spans="2:65" s="12" customFormat="1">
      <c r="B765" s="139"/>
      <c r="D765" s="140" t="s">
        <v>136</v>
      </c>
      <c r="E765" s="141" t="s">
        <v>3</v>
      </c>
      <c r="F765" s="142" t="s">
        <v>1011</v>
      </c>
      <c r="H765" s="143">
        <v>75.900000000000006</v>
      </c>
      <c r="I765" s="144"/>
      <c r="L765" s="139"/>
      <c r="M765" s="145"/>
      <c r="T765" s="146"/>
      <c r="AT765" s="141" t="s">
        <v>136</v>
      </c>
      <c r="AU765" s="141" t="s">
        <v>79</v>
      </c>
      <c r="AV765" s="12" t="s">
        <v>79</v>
      </c>
      <c r="AW765" s="12" t="s">
        <v>33</v>
      </c>
      <c r="AX765" s="12" t="s">
        <v>72</v>
      </c>
      <c r="AY765" s="141" t="s">
        <v>124</v>
      </c>
    </row>
    <row r="766" spans="2:65" s="13" customFormat="1">
      <c r="B766" s="147"/>
      <c r="D766" s="140" t="s">
        <v>136</v>
      </c>
      <c r="E766" s="148" t="s">
        <v>3</v>
      </c>
      <c r="F766" s="149" t="s">
        <v>528</v>
      </c>
      <c r="H766" s="148" t="s">
        <v>3</v>
      </c>
      <c r="I766" s="150"/>
      <c r="L766" s="147"/>
      <c r="M766" s="151"/>
      <c r="T766" s="152"/>
      <c r="AT766" s="148" t="s">
        <v>136</v>
      </c>
      <c r="AU766" s="148" t="s">
        <v>79</v>
      </c>
      <c r="AV766" s="13" t="s">
        <v>77</v>
      </c>
      <c r="AW766" s="13" t="s">
        <v>33</v>
      </c>
      <c r="AX766" s="13" t="s">
        <v>72</v>
      </c>
      <c r="AY766" s="148" t="s">
        <v>124</v>
      </c>
    </row>
    <row r="767" spans="2:65" s="12" customFormat="1">
      <c r="B767" s="139"/>
      <c r="D767" s="140" t="s">
        <v>136</v>
      </c>
      <c r="E767" s="141" t="s">
        <v>3</v>
      </c>
      <c r="F767" s="142" t="s">
        <v>1012</v>
      </c>
      <c r="H767" s="143">
        <v>4.07</v>
      </c>
      <c r="I767" s="144"/>
      <c r="L767" s="139"/>
      <c r="M767" s="145"/>
      <c r="T767" s="146"/>
      <c r="AT767" s="141" t="s">
        <v>136</v>
      </c>
      <c r="AU767" s="141" t="s">
        <v>79</v>
      </c>
      <c r="AV767" s="12" t="s">
        <v>79</v>
      </c>
      <c r="AW767" s="12" t="s">
        <v>33</v>
      </c>
      <c r="AX767" s="12" t="s">
        <v>72</v>
      </c>
      <c r="AY767" s="141" t="s">
        <v>124</v>
      </c>
    </row>
    <row r="768" spans="2:65" s="14" customFormat="1">
      <c r="B768" s="153"/>
      <c r="D768" s="140" t="s">
        <v>136</v>
      </c>
      <c r="E768" s="154" t="s">
        <v>3</v>
      </c>
      <c r="F768" s="155" t="s">
        <v>158</v>
      </c>
      <c r="H768" s="156">
        <v>119.92</v>
      </c>
      <c r="I768" s="157"/>
      <c r="L768" s="153"/>
      <c r="M768" s="158"/>
      <c r="T768" s="159"/>
      <c r="AT768" s="154" t="s">
        <v>136</v>
      </c>
      <c r="AU768" s="154" t="s">
        <v>79</v>
      </c>
      <c r="AV768" s="14" t="s">
        <v>132</v>
      </c>
      <c r="AW768" s="14" t="s">
        <v>33</v>
      </c>
      <c r="AX768" s="14" t="s">
        <v>77</v>
      </c>
      <c r="AY768" s="154" t="s">
        <v>124</v>
      </c>
    </row>
    <row r="769" spans="2:65" s="1" customFormat="1" ht="16.5" customHeight="1">
      <c r="B769" s="121"/>
      <c r="C769" s="122" t="s">
        <v>1013</v>
      </c>
      <c r="D769" s="122" t="s">
        <v>127</v>
      </c>
      <c r="E769" s="123" t="s">
        <v>1014</v>
      </c>
      <c r="F769" s="124" t="s">
        <v>1015</v>
      </c>
      <c r="G769" s="125" t="s">
        <v>234</v>
      </c>
      <c r="H769" s="126">
        <v>2.94</v>
      </c>
      <c r="I769" s="127"/>
      <c r="J769" s="128">
        <f>ROUND(I769*H769,2)</f>
        <v>0</v>
      </c>
      <c r="K769" s="124" t="s">
        <v>131</v>
      </c>
      <c r="L769" s="31"/>
      <c r="M769" s="129" t="s">
        <v>3</v>
      </c>
      <c r="N769" s="130" t="s">
        <v>43</v>
      </c>
      <c r="P769" s="131">
        <f>O769*H769</f>
        <v>0</v>
      </c>
      <c r="Q769" s="131">
        <v>1.1199999999999999E-3</v>
      </c>
      <c r="R769" s="131">
        <f>Q769*H769</f>
        <v>3.2927999999999998E-3</v>
      </c>
      <c r="S769" s="131">
        <v>0</v>
      </c>
      <c r="T769" s="132">
        <f>S769*H769</f>
        <v>0</v>
      </c>
      <c r="AR769" s="133" t="s">
        <v>235</v>
      </c>
      <c r="AT769" s="133" t="s">
        <v>127</v>
      </c>
      <c r="AU769" s="133" t="s">
        <v>79</v>
      </c>
      <c r="AY769" s="16" t="s">
        <v>124</v>
      </c>
      <c r="BE769" s="134">
        <f>IF(N769="základní",J769,0)</f>
        <v>0</v>
      </c>
      <c r="BF769" s="134">
        <f>IF(N769="snížená",J769,0)</f>
        <v>0</v>
      </c>
      <c r="BG769" s="134">
        <f>IF(N769="zákl. přenesená",J769,0)</f>
        <v>0</v>
      </c>
      <c r="BH769" s="134">
        <f>IF(N769="sníž. přenesená",J769,0)</f>
        <v>0</v>
      </c>
      <c r="BI769" s="134">
        <f>IF(N769="nulová",J769,0)</f>
        <v>0</v>
      </c>
      <c r="BJ769" s="16" t="s">
        <v>77</v>
      </c>
      <c r="BK769" s="134">
        <f>ROUND(I769*H769,2)</f>
        <v>0</v>
      </c>
      <c r="BL769" s="16" t="s">
        <v>235</v>
      </c>
      <c r="BM769" s="133" t="s">
        <v>1016</v>
      </c>
    </row>
    <row r="770" spans="2:65" s="1" customFormat="1">
      <c r="B770" s="31"/>
      <c r="D770" s="135" t="s">
        <v>134</v>
      </c>
      <c r="F770" s="136" t="s">
        <v>1017</v>
      </c>
      <c r="I770" s="137"/>
      <c r="L770" s="31"/>
      <c r="M770" s="138"/>
      <c r="T770" s="51"/>
      <c r="AT770" s="16" t="s">
        <v>134</v>
      </c>
      <c r="AU770" s="16" t="s">
        <v>79</v>
      </c>
    </row>
    <row r="771" spans="2:65" s="13" customFormat="1">
      <c r="B771" s="147"/>
      <c r="D771" s="140" t="s">
        <v>136</v>
      </c>
      <c r="E771" s="148" t="s">
        <v>3</v>
      </c>
      <c r="F771" s="149" t="s">
        <v>578</v>
      </c>
      <c r="H771" s="148" t="s">
        <v>3</v>
      </c>
      <c r="I771" s="150"/>
      <c r="L771" s="147"/>
      <c r="M771" s="151"/>
      <c r="T771" s="152"/>
      <c r="AT771" s="148" t="s">
        <v>136</v>
      </c>
      <c r="AU771" s="148" t="s">
        <v>79</v>
      </c>
      <c r="AV771" s="13" t="s">
        <v>77</v>
      </c>
      <c r="AW771" s="13" t="s">
        <v>33</v>
      </c>
      <c r="AX771" s="13" t="s">
        <v>72</v>
      </c>
      <c r="AY771" s="148" t="s">
        <v>124</v>
      </c>
    </row>
    <row r="772" spans="2:65" s="12" customFormat="1">
      <c r="B772" s="139"/>
      <c r="D772" s="140" t="s">
        <v>136</v>
      </c>
      <c r="E772" s="141" t="s">
        <v>3</v>
      </c>
      <c r="F772" s="142" t="s">
        <v>985</v>
      </c>
      <c r="H772" s="143">
        <v>2.94</v>
      </c>
      <c r="I772" s="144"/>
      <c r="L772" s="139"/>
      <c r="M772" s="145"/>
      <c r="T772" s="146"/>
      <c r="AT772" s="141" t="s">
        <v>136</v>
      </c>
      <c r="AU772" s="141" t="s">
        <v>79</v>
      </c>
      <c r="AV772" s="12" t="s">
        <v>79</v>
      </c>
      <c r="AW772" s="12" t="s">
        <v>33</v>
      </c>
      <c r="AX772" s="12" t="s">
        <v>77</v>
      </c>
      <c r="AY772" s="141" t="s">
        <v>124</v>
      </c>
    </row>
    <row r="773" spans="2:65" s="1" customFormat="1" ht="16.5" customHeight="1">
      <c r="B773" s="121"/>
      <c r="C773" s="122" t="s">
        <v>1018</v>
      </c>
      <c r="D773" s="122" t="s">
        <v>127</v>
      </c>
      <c r="E773" s="123" t="s">
        <v>1019</v>
      </c>
      <c r="F773" s="124" t="s">
        <v>1020</v>
      </c>
      <c r="G773" s="125" t="s">
        <v>234</v>
      </c>
      <c r="H773" s="126">
        <v>8.48</v>
      </c>
      <c r="I773" s="127"/>
      <c r="J773" s="128">
        <f>ROUND(I773*H773,2)</f>
        <v>0</v>
      </c>
      <c r="K773" s="124" t="s">
        <v>131</v>
      </c>
      <c r="L773" s="31"/>
      <c r="M773" s="129" t="s">
        <v>3</v>
      </c>
      <c r="N773" s="130" t="s">
        <v>43</v>
      </c>
      <c r="P773" s="131">
        <f>O773*H773</f>
        <v>0</v>
      </c>
      <c r="Q773" s="131">
        <v>2.1700000000000001E-3</v>
      </c>
      <c r="R773" s="131">
        <f>Q773*H773</f>
        <v>1.8401600000000001E-2</v>
      </c>
      <c r="S773" s="131">
        <v>0</v>
      </c>
      <c r="T773" s="132">
        <f>S773*H773</f>
        <v>0</v>
      </c>
      <c r="AR773" s="133" t="s">
        <v>235</v>
      </c>
      <c r="AT773" s="133" t="s">
        <v>127</v>
      </c>
      <c r="AU773" s="133" t="s">
        <v>79</v>
      </c>
      <c r="AY773" s="16" t="s">
        <v>124</v>
      </c>
      <c r="BE773" s="134">
        <f>IF(N773="základní",J773,0)</f>
        <v>0</v>
      </c>
      <c r="BF773" s="134">
        <f>IF(N773="snížená",J773,0)</f>
        <v>0</v>
      </c>
      <c r="BG773" s="134">
        <f>IF(N773="zákl. přenesená",J773,0)</f>
        <v>0</v>
      </c>
      <c r="BH773" s="134">
        <f>IF(N773="sníž. přenesená",J773,0)</f>
        <v>0</v>
      </c>
      <c r="BI773" s="134">
        <f>IF(N773="nulová",J773,0)</f>
        <v>0</v>
      </c>
      <c r="BJ773" s="16" t="s">
        <v>77</v>
      </c>
      <c r="BK773" s="134">
        <f>ROUND(I773*H773,2)</f>
        <v>0</v>
      </c>
      <c r="BL773" s="16" t="s">
        <v>235</v>
      </c>
      <c r="BM773" s="133" t="s">
        <v>1021</v>
      </c>
    </row>
    <row r="774" spans="2:65" s="1" customFormat="1">
      <c r="B774" s="31"/>
      <c r="D774" s="135" t="s">
        <v>134</v>
      </c>
      <c r="F774" s="136" t="s">
        <v>1022</v>
      </c>
      <c r="I774" s="137"/>
      <c r="L774" s="31"/>
      <c r="M774" s="138"/>
      <c r="T774" s="51"/>
      <c r="AT774" s="16" t="s">
        <v>134</v>
      </c>
      <c r="AU774" s="16" t="s">
        <v>79</v>
      </c>
    </row>
    <row r="775" spans="2:65" s="13" customFormat="1">
      <c r="B775" s="147"/>
      <c r="D775" s="140" t="s">
        <v>136</v>
      </c>
      <c r="E775" s="148" t="s">
        <v>3</v>
      </c>
      <c r="F775" s="149" t="s">
        <v>559</v>
      </c>
      <c r="H775" s="148" t="s">
        <v>3</v>
      </c>
      <c r="I775" s="150"/>
      <c r="L775" s="147"/>
      <c r="M775" s="151"/>
      <c r="T775" s="152"/>
      <c r="AT775" s="148" t="s">
        <v>136</v>
      </c>
      <c r="AU775" s="148" t="s">
        <v>79</v>
      </c>
      <c r="AV775" s="13" t="s">
        <v>77</v>
      </c>
      <c r="AW775" s="13" t="s">
        <v>33</v>
      </c>
      <c r="AX775" s="13" t="s">
        <v>72</v>
      </c>
      <c r="AY775" s="148" t="s">
        <v>124</v>
      </c>
    </row>
    <row r="776" spans="2:65" s="12" customFormat="1">
      <c r="B776" s="139"/>
      <c r="D776" s="140" t="s">
        <v>136</v>
      </c>
      <c r="E776" s="141" t="s">
        <v>3</v>
      </c>
      <c r="F776" s="142" t="s">
        <v>620</v>
      </c>
      <c r="H776" s="143">
        <v>8.48</v>
      </c>
      <c r="I776" s="144"/>
      <c r="L776" s="139"/>
      <c r="M776" s="145"/>
      <c r="T776" s="146"/>
      <c r="AT776" s="141" t="s">
        <v>136</v>
      </c>
      <c r="AU776" s="141" t="s">
        <v>79</v>
      </c>
      <c r="AV776" s="12" t="s">
        <v>79</v>
      </c>
      <c r="AW776" s="12" t="s">
        <v>33</v>
      </c>
      <c r="AX776" s="12" t="s">
        <v>77</v>
      </c>
      <c r="AY776" s="141" t="s">
        <v>124</v>
      </c>
    </row>
    <row r="777" spans="2:65" s="1" customFormat="1" ht="24.15" customHeight="1">
      <c r="B777" s="121"/>
      <c r="C777" s="122" t="s">
        <v>1023</v>
      </c>
      <c r="D777" s="122" t="s">
        <v>127</v>
      </c>
      <c r="E777" s="123" t="s">
        <v>1024</v>
      </c>
      <c r="F777" s="124" t="s">
        <v>1025</v>
      </c>
      <c r="G777" s="125" t="s">
        <v>240</v>
      </c>
      <c r="H777" s="160"/>
      <c r="I777" s="127"/>
      <c r="J777" s="128">
        <f>ROUND(I777*H777,2)</f>
        <v>0</v>
      </c>
      <c r="K777" s="124" t="s">
        <v>131</v>
      </c>
      <c r="L777" s="31"/>
      <c r="M777" s="129" t="s">
        <v>3</v>
      </c>
      <c r="N777" s="130" t="s">
        <v>43</v>
      </c>
      <c r="P777" s="131">
        <f>O777*H777</f>
        <v>0</v>
      </c>
      <c r="Q777" s="131">
        <v>0</v>
      </c>
      <c r="R777" s="131">
        <f>Q777*H777</f>
        <v>0</v>
      </c>
      <c r="S777" s="131">
        <v>0</v>
      </c>
      <c r="T777" s="132">
        <f>S777*H777</f>
        <v>0</v>
      </c>
      <c r="AR777" s="133" t="s">
        <v>235</v>
      </c>
      <c r="AT777" s="133" t="s">
        <v>127</v>
      </c>
      <c r="AU777" s="133" t="s">
        <v>79</v>
      </c>
      <c r="AY777" s="16" t="s">
        <v>124</v>
      </c>
      <c r="BE777" s="134">
        <f>IF(N777="základní",J777,0)</f>
        <v>0</v>
      </c>
      <c r="BF777" s="134">
        <f>IF(N777="snížená",J777,0)</f>
        <v>0</v>
      </c>
      <c r="BG777" s="134">
        <f>IF(N777="zákl. přenesená",J777,0)</f>
        <v>0</v>
      </c>
      <c r="BH777" s="134">
        <f>IF(N777="sníž. přenesená",J777,0)</f>
        <v>0</v>
      </c>
      <c r="BI777" s="134">
        <f>IF(N777="nulová",J777,0)</f>
        <v>0</v>
      </c>
      <c r="BJ777" s="16" t="s">
        <v>77</v>
      </c>
      <c r="BK777" s="134">
        <f>ROUND(I777*H777,2)</f>
        <v>0</v>
      </c>
      <c r="BL777" s="16" t="s">
        <v>235</v>
      </c>
      <c r="BM777" s="133" t="s">
        <v>1026</v>
      </c>
    </row>
    <row r="778" spans="2:65" s="1" customFormat="1">
      <c r="B778" s="31"/>
      <c r="D778" s="135" t="s">
        <v>134</v>
      </c>
      <c r="F778" s="136" t="s">
        <v>1027</v>
      </c>
      <c r="I778" s="137"/>
      <c r="L778" s="31"/>
      <c r="M778" s="138"/>
      <c r="T778" s="51"/>
      <c r="AT778" s="16" t="s">
        <v>134</v>
      </c>
      <c r="AU778" s="16" t="s">
        <v>79</v>
      </c>
    </row>
    <row r="779" spans="2:65" s="11" customFormat="1" ht="22.95" customHeight="1">
      <c r="B779" s="109"/>
      <c r="D779" s="110" t="s">
        <v>71</v>
      </c>
      <c r="E779" s="119" t="s">
        <v>1028</v>
      </c>
      <c r="F779" s="119" t="s">
        <v>1029</v>
      </c>
      <c r="I779" s="112"/>
      <c r="J779" s="120">
        <f>BK779</f>
        <v>0</v>
      </c>
      <c r="L779" s="109"/>
      <c r="M779" s="114"/>
      <c r="P779" s="115">
        <f>SUM(P780:P788)</f>
        <v>0</v>
      </c>
      <c r="R779" s="115">
        <f>SUM(R780:R788)</f>
        <v>0.22337800000000002</v>
      </c>
      <c r="T779" s="116">
        <f>SUM(T780:T788)</f>
        <v>0.41675000000000001</v>
      </c>
      <c r="AR779" s="110" t="s">
        <v>79</v>
      </c>
      <c r="AT779" s="117" t="s">
        <v>71</v>
      </c>
      <c r="AU779" s="117" t="s">
        <v>77</v>
      </c>
      <c r="AY779" s="110" t="s">
        <v>124</v>
      </c>
      <c r="BK779" s="118">
        <f>SUM(BK780:BK788)</f>
        <v>0</v>
      </c>
    </row>
    <row r="780" spans="2:65" s="1" customFormat="1" ht="16.5" customHeight="1">
      <c r="B780" s="121"/>
      <c r="C780" s="122" t="s">
        <v>1030</v>
      </c>
      <c r="D780" s="122" t="s">
        <v>127</v>
      </c>
      <c r="E780" s="123" t="s">
        <v>1031</v>
      </c>
      <c r="F780" s="124" t="s">
        <v>1032</v>
      </c>
      <c r="G780" s="125" t="s">
        <v>130</v>
      </c>
      <c r="H780" s="126">
        <v>833.5</v>
      </c>
      <c r="I780" s="127"/>
      <c r="J780" s="128">
        <f>ROUND(I780*H780,2)</f>
        <v>0</v>
      </c>
      <c r="K780" s="124" t="s">
        <v>131</v>
      </c>
      <c r="L780" s="31"/>
      <c r="M780" s="129" t="s">
        <v>3</v>
      </c>
      <c r="N780" s="130" t="s">
        <v>43</v>
      </c>
      <c r="P780" s="131">
        <f>O780*H780</f>
        <v>0</v>
      </c>
      <c r="Q780" s="131">
        <v>6.9999999999999994E-5</v>
      </c>
      <c r="R780" s="131">
        <f>Q780*H780</f>
        <v>5.8344999999999994E-2</v>
      </c>
      <c r="S780" s="131">
        <v>5.0000000000000001E-4</v>
      </c>
      <c r="T780" s="132">
        <f>S780*H780</f>
        <v>0.41675000000000001</v>
      </c>
      <c r="AR780" s="133" t="s">
        <v>235</v>
      </c>
      <c r="AT780" s="133" t="s">
        <v>127</v>
      </c>
      <c r="AU780" s="133" t="s">
        <v>79</v>
      </c>
      <c r="AY780" s="16" t="s">
        <v>124</v>
      </c>
      <c r="BE780" s="134">
        <f>IF(N780="základní",J780,0)</f>
        <v>0</v>
      </c>
      <c r="BF780" s="134">
        <f>IF(N780="snížená",J780,0)</f>
        <v>0</v>
      </c>
      <c r="BG780" s="134">
        <f>IF(N780="zákl. přenesená",J780,0)</f>
        <v>0</v>
      </c>
      <c r="BH780" s="134">
        <f>IF(N780="sníž. přenesená",J780,0)</f>
        <v>0</v>
      </c>
      <c r="BI780" s="134">
        <f>IF(N780="nulová",J780,0)</f>
        <v>0</v>
      </c>
      <c r="BJ780" s="16" t="s">
        <v>77</v>
      </c>
      <c r="BK780" s="134">
        <f>ROUND(I780*H780,2)</f>
        <v>0</v>
      </c>
      <c r="BL780" s="16" t="s">
        <v>235</v>
      </c>
      <c r="BM780" s="133" t="s">
        <v>1033</v>
      </c>
    </row>
    <row r="781" spans="2:65" s="1" customFormat="1">
      <c r="B781" s="31"/>
      <c r="D781" s="135" t="s">
        <v>134</v>
      </c>
      <c r="F781" s="136" t="s">
        <v>1034</v>
      </c>
      <c r="I781" s="137"/>
      <c r="L781" s="31"/>
      <c r="M781" s="138"/>
      <c r="T781" s="51"/>
      <c r="AT781" s="16" t="s">
        <v>134</v>
      </c>
      <c r="AU781" s="16" t="s">
        <v>79</v>
      </c>
    </row>
    <row r="782" spans="2:65" s="12" customFormat="1">
      <c r="B782" s="139"/>
      <c r="D782" s="140" t="s">
        <v>136</v>
      </c>
      <c r="E782" s="141" t="s">
        <v>3</v>
      </c>
      <c r="F782" s="142" t="s">
        <v>1035</v>
      </c>
      <c r="H782" s="143">
        <v>216</v>
      </c>
      <c r="I782" s="144"/>
      <c r="L782" s="139"/>
      <c r="M782" s="145"/>
      <c r="T782" s="146"/>
      <c r="AT782" s="141" t="s">
        <v>136</v>
      </c>
      <c r="AU782" s="141" t="s">
        <v>79</v>
      </c>
      <c r="AV782" s="12" t="s">
        <v>79</v>
      </c>
      <c r="AW782" s="12" t="s">
        <v>33</v>
      </c>
      <c r="AX782" s="12" t="s">
        <v>72</v>
      </c>
      <c r="AY782" s="141" t="s">
        <v>124</v>
      </c>
    </row>
    <row r="783" spans="2:65" s="12" customFormat="1">
      <c r="B783" s="139"/>
      <c r="D783" s="140" t="s">
        <v>136</v>
      </c>
      <c r="E783" s="141" t="s">
        <v>3</v>
      </c>
      <c r="F783" s="142" t="s">
        <v>1036</v>
      </c>
      <c r="H783" s="143">
        <v>617.5</v>
      </c>
      <c r="I783" s="144"/>
      <c r="L783" s="139"/>
      <c r="M783" s="145"/>
      <c r="T783" s="146"/>
      <c r="AT783" s="141" t="s">
        <v>136</v>
      </c>
      <c r="AU783" s="141" t="s">
        <v>79</v>
      </c>
      <c r="AV783" s="12" t="s">
        <v>79</v>
      </c>
      <c r="AW783" s="12" t="s">
        <v>33</v>
      </c>
      <c r="AX783" s="12" t="s">
        <v>72</v>
      </c>
      <c r="AY783" s="141" t="s">
        <v>124</v>
      </c>
    </row>
    <row r="784" spans="2:65" s="14" customFormat="1">
      <c r="B784" s="153"/>
      <c r="D784" s="140" t="s">
        <v>136</v>
      </c>
      <c r="E784" s="154" t="s">
        <v>3</v>
      </c>
      <c r="F784" s="155" t="s">
        <v>158</v>
      </c>
      <c r="H784" s="156">
        <v>833.5</v>
      </c>
      <c r="I784" s="157"/>
      <c r="L784" s="153"/>
      <c r="M784" s="158"/>
      <c r="T784" s="159"/>
      <c r="AT784" s="154" t="s">
        <v>136</v>
      </c>
      <c r="AU784" s="154" t="s">
        <v>79</v>
      </c>
      <c r="AV784" s="14" t="s">
        <v>132</v>
      </c>
      <c r="AW784" s="14" t="s">
        <v>33</v>
      </c>
      <c r="AX784" s="14" t="s">
        <v>77</v>
      </c>
      <c r="AY784" s="154" t="s">
        <v>124</v>
      </c>
    </row>
    <row r="785" spans="2:65" s="1" customFormat="1" ht="16.5" customHeight="1">
      <c r="B785" s="121"/>
      <c r="C785" s="161" t="s">
        <v>1037</v>
      </c>
      <c r="D785" s="161" t="s">
        <v>296</v>
      </c>
      <c r="E785" s="162" t="s">
        <v>1038</v>
      </c>
      <c r="F785" s="163" t="s">
        <v>1039</v>
      </c>
      <c r="G785" s="164" t="s">
        <v>130</v>
      </c>
      <c r="H785" s="165">
        <v>916.85</v>
      </c>
      <c r="I785" s="166"/>
      <c r="J785" s="167">
        <f>ROUND(I785*H785,2)</f>
        <v>0</v>
      </c>
      <c r="K785" s="163" t="s">
        <v>131</v>
      </c>
      <c r="L785" s="168"/>
      <c r="M785" s="169" t="s">
        <v>3</v>
      </c>
      <c r="N785" s="170" t="s">
        <v>43</v>
      </c>
      <c r="P785" s="131">
        <f>O785*H785</f>
        <v>0</v>
      </c>
      <c r="Q785" s="131">
        <v>1.8000000000000001E-4</v>
      </c>
      <c r="R785" s="131">
        <f>Q785*H785</f>
        <v>0.16503300000000001</v>
      </c>
      <c r="S785" s="131">
        <v>0</v>
      </c>
      <c r="T785" s="132">
        <f>S785*H785</f>
        <v>0</v>
      </c>
      <c r="AR785" s="133" t="s">
        <v>299</v>
      </c>
      <c r="AT785" s="133" t="s">
        <v>296</v>
      </c>
      <c r="AU785" s="133" t="s">
        <v>79</v>
      </c>
      <c r="AY785" s="16" t="s">
        <v>124</v>
      </c>
      <c r="BE785" s="134">
        <f>IF(N785="základní",J785,0)</f>
        <v>0</v>
      </c>
      <c r="BF785" s="134">
        <f>IF(N785="snížená",J785,0)</f>
        <v>0</v>
      </c>
      <c r="BG785" s="134">
        <f>IF(N785="zákl. přenesená",J785,0)</f>
        <v>0</v>
      </c>
      <c r="BH785" s="134">
        <f>IF(N785="sníž. přenesená",J785,0)</f>
        <v>0</v>
      </c>
      <c r="BI785" s="134">
        <f>IF(N785="nulová",J785,0)</f>
        <v>0</v>
      </c>
      <c r="BJ785" s="16" t="s">
        <v>77</v>
      </c>
      <c r="BK785" s="134">
        <f>ROUND(I785*H785,2)</f>
        <v>0</v>
      </c>
      <c r="BL785" s="16" t="s">
        <v>235</v>
      </c>
      <c r="BM785" s="133" t="s">
        <v>1040</v>
      </c>
    </row>
    <row r="786" spans="2:65" s="12" customFormat="1">
      <c r="B786" s="139"/>
      <c r="D786" s="140" t="s">
        <v>136</v>
      </c>
      <c r="F786" s="142" t="s">
        <v>1041</v>
      </c>
      <c r="H786" s="143">
        <v>916.85</v>
      </c>
      <c r="I786" s="144"/>
      <c r="L786" s="139"/>
      <c r="M786" s="145"/>
      <c r="T786" s="146"/>
      <c r="AT786" s="141" t="s">
        <v>136</v>
      </c>
      <c r="AU786" s="141" t="s">
        <v>79</v>
      </c>
      <c r="AV786" s="12" t="s">
        <v>79</v>
      </c>
      <c r="AW786" s="12" t="s">
        <v>4</v>
      </c>
      <c r="AX786" s="12" t="s">
        <v>77</v>
      </c>
      <c r="AY786" s="141" t="s">
        <v>124</v>
      </c>
    </row>
    <row r="787" spans="2:65" s="1" customFormat="1" ht="24.15" customHeight="1">
      <c r="B787" s="121"/>
      <c r="C787" s="122" t="s">
        <v>1042</v>
      </c>
      <c r="D787" s="122" t="s">
        <v>127</v>
      </c>
      <c r="E787" s="123" t="s">
        <v>1043</v>
      </c>
      <c r="F787" s="124" t="s">
        <v>1044</v>
      </c>
      <c r="G787" s="125" t="s">
        <v>240</v>
      </c>
      <c r="H787" s="160"/>
      <c r="I787" s="127"/>
      <c r="J787" s="128">
        <f>ROUND(I787*H787,2)</f>
        <v>0</v>
      </c>
      <c r="K787" s="124" t="s">
        <v>131</v>
      </c>
      <c r="L787" s="31"/>
      <c r="M787" s="129" t="s">
        <v>3</v>
      </c>
      <c r="N787" s="130" t="s">
        <v>43</v>
      </c>
      <c r="P787" s="131">
        <f>O787*H787</f>
        <v>0</v>
      </c>
      <c r="Q787" s="131">
        <v>0</v>
      </c>
      <c r="R787" s="131">
        <f>Q787*H787</f>
        <v>0</v>
      </c>
      <c r="S787" s="131">
        <v>0</v>
      </c>
      <c r="T787" s="132">
        <f>S787*H787</f>
        <v>0</v>
      </c>
      <c r="AR787" s="133" t="s">
        <v>235</v>
      </c>
      <c r="AT787" s="133" t="s">
        <v>127</v>
      </c>
      <c r="AU787" s="133" t="s">
        <v>79</v>
      </c>
      <c r="AY787" s="16" t="s">
        <v>124</v>
      </c>
      <c r="BE787" s="134">
        <f>IF(N787="základní",J787,0)</f>
        <v>0</v>
      </c>
      <c r="BF787" s="134">
        <f>IF(N787="snížená",J787,0)</f>
        <v>0</v>
      </c>
      <c r="BG787" s="134">
        <f>IF(N787="zákl. přenesená",J787,0)</f>
        <v>0</v>
      </c>
      <c r="BH787" s="134">
        <f>IF(N787="sníž. přenesená",J787,0)</f>
        <v>0</v>
      </c>
      <c r="BI787" s="134">
        <f>IF(N787="nulová",J787,0)</f>
        <v>0</v>
      </c>
      <c r="BJ787" s="16" t="s">
        <v>77</v>
      </c>
      <c r="BK787" s="134">
        <f>ROUND(I787*H787,2)</f>
        <v>0</v>
      </c>
      <c r="BL787" s="16" t="s">
        <v>235</v>
      </c>
      <c r="BM787" s="133" t="s">
        <v>1045</v>
      </c>
    </row>
    <row r="788" spans="2:65" s="1" customFormat="1">
      <c r="B788" s="31"/>
      <c r="D788" s="135" t="s">
        <v>134</v>
      </c>
      <c r="F788" s="136" t="s">
        <v>1046</v>
      </c>
      <c r="I788" s="137"/>
      <c r="L788" s="31"/>
      <c r="M788" s="138"/>
      <c r="T788" s="51"/>
      <c r="AT788" s="16" t="s">
        <v>134</v>
      </c>
      <c r="AU788" s="16" t="s">
        <v>79</v>
      </c>
    </row>
    <row r="789" spans="2:65" s="11" customFormat="1" ht="22.95" customHeight="1">
      <c r="B789" s="109"/>
      <c r="D789" s="110" t="s">
        <v>71</v>
      </c>
      <c r="E789" s="119" t="s">
        <v>1047</v>
      </c>
      <c r="F789" s="119" t="s">
        <v>1048</v>
      </c>
      <c r="I789" s="112"/>
      <c r="J789" s="120">
        <f>BK789</f>
        <v>0</v>
      </c>
      <c r="L789" s="109"/>
      <c r="M789" s="114"/>
      <c r="P789" s="115">
        <f>SUM(P790:P791)</f>
        <v>0</v>
      </c>
      <c r="R789" s="115">
        <f>SUM(R790:R791)</f>
        <v>0</v>
      </c>
      <c r="T789" s="116">
        <f>SUM(T790:T791)</f>
        <v>3.0000000000000001E-3</v>
      </c>
      <c r="AR789" s="110" t="s">
        <v>79</v>
      </c>
      <c r="AT789" s="117" t="s">
        <v>71</v>
      </c>
      <c r="AU789" s="117" t="s">
        <v>77</v>
      </c>
      <c r="AY789" s="110" t="s">
        <v>124</v>
      </c>
      <c r="BK789" s="118">
        <f>SUM(BK790:BK791)</f>
        <v>0</v>
      </c>
    </row>
    <row r="790" spans="2:65" s="1" customFormat="1" ht="16.5" customHeight="1">
      <c r="B790" s="121"/>
      <c r="C790" s="122" t="s">
        <v>1049</v>
      </c>
      <c r="D790" s="122" t="s">
        <v>127</v>
      </c>
      <c r="E790" s="123" t="s">
        <v>1050</v>
      </c>
      <c r="F790" s="124" t="s">
        <v>1051</v>
      </c>
      <c r="G790" s="125" t="s">
        <v>144</v>
      </c>
      <c r="H790" s="126">
        <v>1</v>
      </c>
      <c r="I790" s="127"/>
      <c r="J790" s="128">
        <f>ROUND(I790*H790,2)</f>
        <v>0</v>
      </c>
      <c r="K790" s="124" t="s">
        <v>131</v>
      </c>
      <c r="L790" s="31"/>
      <c r="M790" s="129" t="s">
        <v>3</v>
      </c>
      <c r="N790" s="130" t="s">
        <v>43</v>
      </c>
      <c r="P790" s="131">
        <f>O790*H790</f>
        <v>0</v>
      </c>
      <c r="Q790" s="131">
        <v>0</v>
      </c>
      <c r="R790" s="131">
        <f>Q790*H790</f>
        <v>0</v>
      </c>
      <c r="S790" s="131">
        <v>3.0000000000000001E-3</v>
      </c>
      <c r="T790" s="132">
        <f>S790*H790</f>
        <v>3.0000000000000001E-3</v>
      </c>
      <c r="AR790" s="133" t="s">
        <v>235</v>
      </c>
      <c r="AT790" s="133" t="s">
        <v>127</v>
      </c>
      <c r="AU790" s="133" t="s">
        <v>79</v>
      </c>
      <c r="AY790" s="16" t="s">
        <v>124</v>
      </c>
      <c r="BE790" s="134">
        <f>IF(N790="základní",J790,0)</f>
        <v>0</v>
      </c>
      <c r="BF790" s="134">
        <f>IF(N790="snížená",J790,0)</f>
        <v>0</v>
      </c>
      <c r="BG790" s="134">
        <f>IF(N790="zákl. přenesená",J790,0)</f>
        <v>0</v>
      </c>
      <c r="BH790" s="134">
        <f>IF(N790="sníž. přenesená",J790,0)</f>
        <v>0</v>
      </c>
      <c r="BI790" s="134">
        <f>IF(N790="nulová",J790,0)</f>
        <v>0</v>
      </c>
      <c r="BJ790" s="16" t="s">
        <v>77</v>
      </c>
      <c r="BK790" s="134">
        <f>ROUND(I790*H790,2)</f>
        <v>0</v>
      </c>
      <c r="BL790" s="16" t="s">
        <v>235</v>
      </c>
      <c r="BM790" s="133" t="s">
        <v>1052</v>
      </c>
    </row>
    <row r="791" spans="2:65" s="1" customFormat="1">
      <c r="B791" s="31"/>
      <c r="D791" s="135" t="s">
        <v>134</v>
      </c>
      <c r="F791" s="136" t="s">
        <v>1053</v>
      </c>
      <c r="I791" s="137"/>
      <c r="L791" s="31"/>
      <c r="M791" s="138"/>
      <c r="T791" s="51"/>
      <c r="AT791" s="16" t="s">
        <v>134</v>
      </c>
      <c r="AU791" s="16" t="s">
        <v>79</v>
      </c>
    </row>
    <row r="792" spans="2:65" s="11" customFormat="1" ht="22.95" customHeight="1">
      <c r="B792" s="109"/>
      <c r="D792" s="110" t="s">
        <v>71</v>
      </c>
      <c r="E792" s="119" t="s">
        <v>1054</v>
      </c>
      <c r="F792" s="119" t="s">
        <v>1055</v>
      </c>
      <c r="I792" s="112"/>
      <c r="J792" s="120">
        <f>BK792</f>
        <v>0</v>
      </c>
      <c r="L792" s="109"/>
      <c r="M792" s="114"/>
      <c r="P792" s="115">
        <f>SUM(P793:P798)</f>
        <v>0</v>
      </c>
      <c r="R792" s="115">
        <f>SUM(R793:R798)</f>
        <v>3.1140000000000001E-2</v>
      </c>
      <c r="T792" s="116">
        <f>SUM(T793:T798)</f>
        <v>0</v>
      </c>
      <c r="AR792" s="110" t="s">
        <v>79</v>
      </c>
      <c r="AT792" s="117" t="s">
        <v>71</v>
      </c>
      <c r="AU792" s="117" t="s">
        <v>77</v>
      </c>
      <c r="AY792" s="110" t="s">
        <v>124</v>
      </c>
      <c r="BK792" s="118">
        <f>SUM(BK793:BK798)</f>
        <v>0</v>
      </c>
    </row>
    <row r="793" spans="2:65" s="1" customFormat="1" ht="21.75" customHeight="1">
      <c r="B793" s="121"/>
      <c r="C793" s="122" t="s">
        <v>1056</v>
      </c>
      <c r="D793" s="122" t="s">
        <v>127</v>
      </c>
      <c r="E793" s="123" t="s">
        <v>1057</v>
      </c>
      <c r="F793" s="124" t="s">
        <v>1058</v>
      </c>
      <c r="G793" s="125" t="s">
        <v>144</v>
      </c>
      <c r="H793" s="126">
        <v>4</v>
      </c>
      <c r="I793" s="127"/>
      <c r="J793" s="128">
        <f>ROUND(I793*H793,2)</f>
        <v>0</v>
      </c>
      <c r="K793" s="124" t="s">
        <v>131</v>
      </c>
      <c r="L793" s="31"/>
      <c r="M793" s="129" t="s">
        <v>3</v>
      </c>
      <c r="N793" s="130" t="s">
        <v>43</v>
      </c>
      <c r="P793" s="131">
        <f>O793*H793</f>
        <v>0</v>
      </c>
      <c r="Q793" s="131">
        <v>0</v>
      </c>
      <c r="R793" s="131">
        <f>Q793*H793</f>
        <v>0</v>
      </c>
      <c r="S793" s="131">
        <v>0</v>
      </c>
      <c r="T793" s="132">
        <f>S793*H793</f>
        <v>0</v>
      </c>
      <c r="AR793" s="133" t="s">
        <v>235</v>
      </c>
      <c r="AT793" s="133" t="s">
        <v>127</v>
      </c>
      <c r="AU793" s="133" t="s">
        <v>79</v>
      </c>
      <c r="AY793" s="16" t="s">
        <v>124</v>
      </c>
      <c r="BE793" s="134">
        <f>IF(N793="základní",J793,0)</f>
        <v>0</v>
      </c>
      <c r="BF793" s="134">
        <f>IF(N793="snížená",J793,0)</f>
        <v>0</v>
      </c>
      <c r="BG793" s="134">
        <f>IF(N793="zákl. přenesená",J793,0)</f>
        <v>0</v>
      </c>
      <c r="BH793" s="134">
        <f>IF(N793="sníž. přenesená",J793,0)</f>
        <v>0</v>
      </c>
      <c r="BI793" s="134">
        <f>IF(N793="nulová",J793,0)</f>
        <v>0</v>
      </c>
      <c r="BJ793" s="16" t="s">
        <v>77</v>
      </c>
      <c r="BK793" s="134">
        <f>ROUND(I793*H793,2)</f>
        <v>0</v>
      </c>
      <c r="BL793" s="16" t="s">
        <v>235</v>
      </c>
      <c r="BM793" s="133" t="s">
        <v>1059</v>
      </c>
    </row>
    <row r="794" spans="2:65" s="1" customFormat="1">
      <c r="B794" s="31"/>
      <c r="D794" s="135" t="s">
        <v>134</v>
      </c>
      <c r="F794" s="136" t="s">
        <v>1060</v>
      </c>
      <c r="I794" s="137"/>
      <c r="L794" s="31"/>
      <c r="M794" s="138"/>
      <c r="T794" s="51"/>
      <c r="AT794" s="16" t="s">
        <v>134</v>
      </c>
      <c r="AU794" s="16" t="s">
        <v>79</v>
      </c>
    </row>
    <row r="795" spans="2:65" s="1" customFormat="1" ht="16.5" customHeight="1">
      <c r="B795" s="121"/>
      <c r="C795" s="122" t="s">
        <v>1061</v>
      </c>
      <c r="D795" s="122" t="s">
        <v>127</v>
      </c>
      <c r="E795" s="123" t="s">
        <v>1062</v>
      </c>
      <c r="F795" s="124" t="s">
        <v>1063</v>
      </c>
      <c r="G795" s="125" t="s">
        <v>144</v>
      </c>
      <c r="H795" s="126">
        <v>56</v>
      </c>
      <c r="I795" s="127"/>
      <c r="J795" s="128">
        <f>ROUND(I795*H795,2)</f>
        <v>0</v>
      </c>
      <c r="K795" s="124" t="s">
        <v>3</v>
      </c>
      <c r="L795" s="31"/>
      <c r="M795" s="129" t="s">
        <v>3</v>
      </c>
      <c r="N795" s="130" t="s">
        <v>43</v>
      </c>
      <c r="P795" s="131">
        <f>O795*H795</f>
        <v>0</v>
      </c>
      <c r="Q795" s="131">
        <v>1.7000000000000001E-4</v>
      </c>
      <c r="R795" s="131">
        <f>Q795*H795</f>
        <v>9.5200000000000007E-3</v>
      </c>
      <c r="S795" s="131">
        <v>0</v>
      </c>
      <c r="T795" s="132">
        <f>S795*H795</f>
        <v>0</v>
      </c>
      <c r="AR795" s="133" t="s">
        <v>235</v>
      </c>
      <c r="AT795" s="133" t="s">
        <v>127</v>
      </c>
      <c r="AU795" s="133" t="s">
        <v>79</v>
      </c>
      <c r="AY795" s="16" t="s">
        <v>124</v>
      </c>
      <c r="BE795" s="134">
        <f>IF(N795="základní",J795,0)</f>
        <v>0</v>
      </c>
      <c r="BF795" s="134">
        <f>IF(N795="snížená",J795,0)</f>
        <v>0</v>
      </c>
      <c r="BG795" s="134">
        <f>IF(N795="zákl. přenesená",J795,0)</f>
        <v>0</v>
      </c>
      <c r="BH795" s="134">
        <f>IF(N795="sníž. přenesená",J795,0)</f>
        <v>0</v>
      </c>
      <c r="BI795" s="134">
        <f>IF(N795="nulová",J795,0)</f>
        <v>0</v>
      </c>
      <c r="BJ795" s="16" t="s">
        <v>77</v>
      </c>
      <c r="BK795" s="134">
        <f>ROUND(I795*H795,2)</f>
        <v>0</v>
      </c>
      <c r="BL795" s="16" t="s">
        <v>235</v>
      </c>
      <c r="BM795" s="133" t="s">
        <v>1064</v>
      </c>
    </row>
    <row r="796" spans="2:65" s="1" customFormat="1" ht="16.5" customHeight="1">
      <c r="B796" s="121"/>
      <c r="C796" s="161" t="s">
        <v>1065</v>
      </c>
      <c r="D796" s="161" t="s">
        <v>296</v>
      </c>
      <c r="E796" s="162" t="s">
        <v>1066</v>
      </c>
      <c r="F796" s="163" t="s">
        <v>1067</v>
      </c>
      <c r="G796" s="164" t="s">
        <v>144</v>
      </c>
      <c r="H796" s="165">
        <v>56</v>
      </c>
      <c r="I796" s="166"/>
      <c r="J796" s="167">
        <f>ROUND(I796*H796,2)</f>
        <v>0</v>
      </c>
      <c r="K796" s="163" t="s">
        <v>3</v>
      </c>
      <c r="L796" s="168"/>
      <c r="M796" s="169" t="s">
        <v>3</v>
      </c>
      <c r="N796" s="170" t="s">
        <v>43</v>
      </c>
      <c r="P796" s="131">
        <f>O796*H796</f>
        <v>0</v>
      </c>
      <c r="Q796" s="131">
        <v>3.8000000000000002E-4</v>
      </c>
      <c r="R796" s="131">
        <f>Q796*H796</f>
        <v>2.128E-2</v>
      </c>
      <c r="S796" s="131">
        <v>0</v>
      </c>
      <c r="T796" s="132">
        <f>S796*H796</f>
        <v>0</v>
      </c>
      <c r="AR796" s="133" t="s">
        <v>299</v>
      </c>
      <c r="AT796" s="133" t="s">
        <v>296</v>
      </c>
      <c r="AU796" s="133" t="s">
        <v>79</v>
      </c>
      <c r="AY796" s="16" t="s">
        <v>124</v>
      </c>
      <c r="BE796" s="134">
        <f>IF(N796="základní",J796,0)</f>
        <v>0</v>
      </c>
      <c r="BF796" s="134">
        <f>IF(N796="snížená",J796,0)</f>
        <v>0</v>
      </c>
      <c r="BG796" s="134">
        <f>IF(N796="zákl. přenesená",J796,0)</f>
        <v>0</v>
      </c>
      <c r="BH796" s="134">
        <f>IF(N796="sníž. přenesená",J796,0)</f>
        <v>0</v>
      </c>
      <c r="BI796" s="134">
        <f>IF(N796="nulová",J796,0)</f>
        <v>0</v>
      </c>
      <c r="BJ796" s="16" t="s">
        <v>77</v>
      </c>
      <c r="BK796" s="134">
        <f>ROUND(I796*H796,2)</f>
        <v>0</v>
      </c>
      <c r="BL796" s="16" t="s">
        <v>235</v>
      </c>
      <c r="BM796" s="133" t="s">
        <v>1068</v>
      </c>
    </row>
    <row r="797" spans="2:65" s="1" customFormat="1" ht="16.5" customHeight="1">
      <c r="B797" s="121"/>
      <c r="C797" s="122" t="s">
        <v>1069</v>
      </c>
      <c r="D797" s="122" t="s">
        <v>127</v>
      </c>
      <c r="E797" s="123" t="s">
        <v>1070</v>
      </c>
      <c r="F797" s="124" t="s">
        <v>1071</v>
      </c>
      <c r="G797" s="125" t="s">
        <v>662</v>
      </c>
      <c r="H797" s="126">
        <v>1</v>
      </c>
      <c r="I797" s="127"/>
      <c r="J797" s="128">
        <f>ROUND(I797*H797,2)</f>
        <v>0</v>
      </c>
      <c r="K797" s="124" t="s">
        <v>3</v>
      </c>
      <c r="L797" s="31"/>
      <c r="M797" s="129" t="s">
        <v>3</v>
      </c>
      <c r="N797" s="130" t="s">
        <v>43</v>
      </c>
      <c r="P797" s="131">
        <f>O797*H797</f>
        <v>0</v>
      </c>
      <c r="Q797" s="131">
        <v>1.7000000000000001E-4</v>
      </c>
      <c r="R797" s="131">
        <f>Q797*H797</f>
        <v>1.7000000000000001E-4</v>
      </c>
      <c r="S797" s="131">
        <v>0</v>
      </c>
      <c r="T797" s="132">
        <f>S797*H797</f>
        <v>0</v>
      </c>
      <c r="AR797" s="133" t="s">
        <v>235</v>
      </c>
      <c r="AT797" s="133" t="s">
        <v>127</v>
      </c>
      <c r="AU797" s="133" t="s">
        <v>79</v>
      </c>
      <c r="AY797" s="16" t="s">
        <v>124</v>
      </c>
      <c r="BE797" s="134">
        <f>IF(N797="základní",J797,0)</f>
        <v>0</v>
      </c>
      <c r="BF797" s="134">
        <f>IF(N797="snížená",J797,0)</f>
        <v>0</v>
      </c>
      <c r="BG797" s="134">
        <f>IF(N797="zákl. přenesená",J797,0)</f>
        <v>0</v>
      </c>
      <c r="BH797" s="134">
        <f>IF(N797="sníž. přenesená",J797,0)</f>
        <v>0</v>
      </c>
      <c r="BI797" s="134">
        <f>IF(N797="nulová",J797,0)</f>
        <v>0</v>
      </c>
      <c r="BJ797" s="16" t="s">
        <v>77</v>
      </c>
      <c r="BK797" s="134">
        <f>ROUND(I797*H797,2)</f>
        <v>0</v>
      </c>
      <c r="BL797" s="16" t="s">
        <v>235</v>
      </c>
      <c r="BM797" s="133" t="s">
        <v>1072</v>
      </c>
    </row>
    <row r="798" spans="2:65" s="1" customFormat="1" ht="16.5" customHeight="1">
      <c r="B798" s="121"/>
      <c r="C798" s="122" t="s">
        <v>1073</v>
      </c>
      <c r="D798" s="122" t="s">
        <v>127</v>
      </c>
      <c r="E798" s="123" t="s">
        <v>1074</v>
      </c>
      <c r="F798" s="124" t="s">
        <v>1075</v>
      </c>
      <c r="G798" s="125" t="s">
        <v>662</v>
      </c>
      <c r="H798" s="126">
        <v>1</v>
      </c>
      <c r="I798" s="127"/>
      <c r="J798" s="128">
        <f>ROUND(I798*H798,2)</f>
        <v>0</v>
      </c>
      <c r="K798" s="124" t="s">
        <v>3</v>
      </c>
      <c r="L798" s="31"/>
      <c r="M798" s="129" t="s">
        <v>3</v>
      </c>
      <c r="N798" s="130" t="s">
        <v>43</v>
      </c>
      <c r="P798" s="131">
        <f>O798*H798</f>
        <v>0</v>
      </c>
      <c r="Q798" s="131">
        <v>1.7000000000000001E-4</v>
      </c>
      <c r="R798" s="131">
        <f>Q798*H798</f>
        <v>1.7000000000000001E-4</v>
      </c>
      <c r="S798" s="131">
        <v>0</v>
      </c>
      <c r="T798" s="132">
        <f>S798*H798</f>
        <v>0</v>
      </c>
      <c r="AR798" s="133" t="s">
        <v>235</v>
      </c>
      <c r="AT798" s="133" t="s">
        <v>127</v>
      </c>
      <c r="AU798" s="133" t="s">
        <v>79</v>
      </c>
      <c r="AY798" s="16" t="s">
        <v>124</v>
      </c>
      <c r="BE798" s="134">
        <f>IF(N798="základní",J798,0)</f>
        <v>0</v>
      </c>
      <c r="BF798" s="134">
        <f>IF(N798="snížená",J798,0)</f>
        <v>0</v>
      </c>
      <c r="BG798" s="134">
        <f>IF(N798="zákl. přenesená",J798,0)</f>
        <v>0</v>
      </c>
      <c r="BH798" s="134">
        <f>IF(N798="sníž. přenesená",J798,0)</f>
        <v>0</v>
      </c>
      <c r="BI798" s="134">
        <f>IF(N798="nulová",J798,0)</f>
        <v>0</v>
      </c>
      <c r="BJ798" s="16" t="s">
        <v>77</v>
      </c>
      <c r="BK798" s="134">
        <f>ROUND(I798*H798,2)</f>
        <v>0</v>
      </c>
      <c r="BL798" s="16" t="s">
        <v>235</v>
      </c>
      <c r="BM798" s="133" t="s">
        <v>1076</v>
      </c>
    </row>
    <row r="799" spans="2:65" s="11" customFormat="1" ht="22.95" customHeight="1">
      <c r="B799" s="109"/>
      <c r="D799" s="110" t="s">
        <v>71</v>
      </c>
      <c r="E799" s="119" t="s">
        <v>1077</v>
      </c>
      <c r="F799" s="119" t="s">
        <v>1078</v>
      </c>
      <c r="I799" s="112"/>
      <c r="J799" s="120">
        <f>BK799</f>
        <v>0</v>
      </c>
      <c r="L799" s="109"/>
      <c r="M799" s="114"/>
      <c r="P799" s="115">
        <f>SUM(P800:P818)</f>
        <v>0</v>
      </c>
      <c r="R799" s="115">
        <f>SUM(R800:R818)</f>
        <v>6.8463599999999993E-3</v>
      </c>
      <c r="T799" s="116">
        <f>SUM(T800:T818)</f>
        <v>0</v>
      </c>
      <c r="AR799" s="110" t="s">
        <v>79</v>
      </c>
      <c r="AT799" s="117" t="s">
        <v>71</v>
      </c>
      <c r="AU799" s="117" t="s">
        <v>77</v>
      </c>
      <c r="AY799" s="110" t="s">
        <v>124</v>
      </c>
      <c r="BK799" s="118">
        <f>SUM(BK800:BK818)</f>
        <v>0</v>
      </c>
    </row>
    <row r="800" spans="2:65" s="1" customFormat="1" ht="24.15" customHeight="1">
      <c r="B800" s="121"/>
      <c r="C800" s="122" t="s">
        <v>1079</v>
      </c>
      <c r="D800" s="122" t="s">
        <v>127</v>
      </c>
      <c r="E800" s="123" t="s">
        <v>1080</v>
      </c>
      <c r="F800" s="124" t="s">
        <v>1081</v>
      </c>
      <c r="G800" s="125" t="s">
        <v>130</v>
      </c>
      <c r="H800" s="126">
        <v>11.603999999999999</v>
      </c>
      <c r="I800" s="127"/>
      <c r="J800" s="128">
        <f>ROUND(I800*H800,2)</f>
        <v>0</v>
      </c>
      <c r="K800" s="124" t="s">
        <v>131</v>
      </c>
      <c r="L800" s="31"/>
      <c r="M800" s="129" t="s">
        <v>3</v>
      </c>
      <c r="N800" s="130" t="s">
        <v>43</v>
      </c>
      <c r="P800" s="131">
        <f>O800*H800</f>
        <v>0</v>
      </c>
      <c r="Q800" s="131">
        <v>6.9999999999999994E-5</v>
      </c>
      <c r="R800" s="131">
        <f>Q800*H800</f>
        <v>8.1227999999999986E-4</v>
      </c>
      <c r="S800" s="131">
        <v>0</v>
      </c>
      <c r="T800" s="132">
        <f>S800*H800</f>
        <v>0</v>
      </c>
      <c r="AR800" s="133" t="s">
        <v>235</v>
      </c>
      <c r="AT800" s="133" t="s">
        <v>127</v>
      </c>
      <c r="AU800" s="133" t="s">
        <v>79</v>
      </c>
      <c r="AY800" s="16" t="s">
        <v>124</v>
      </c>
      <c r="BE800" s="134">
        <f>IF(N800="základní",J800,0)</f>
        <v>0</v>
      </c>
      <c r="BF800" s="134">
        <f>IF(N800="snížená",J800,0)</f>
        <v>0</v>
      </c>
      <c r="BG800" s="134">
        <f>IF(N800="zákl. přenesená",J800,0)</f>
        <v>0</v>
      </c>
      <c r="BH800" s="134">
        <f>IF(N800="sníž. přenesená",J800,0)</f>
        <v>0</v>
      </c>
      <c r="BI800" s="134">
        <f>IF(N800="nulová",J800,0)</f>
        <v>0</v>
      </c>
      <c r="BJ800" s="16" t="s">
        <v>77</v>
      </c>
      <c r="BK800" s="134">
        <f>ROUND(I800*H800,2)</f>
        <v>0</v>
      </c>
      <c r="BL800" s="16" t="s">
        <v>235</v>
      </c>
      <c r="BM800" s="133" t="s">
        <v>1082</v>
      </c>
    </row>
    <row r="801" spans="2:65" s="1" customFormat="1">
      <c r="B801" s="31"/>
      <c r="D801" s="135" t="s">
        <v>134</v>
      </c>
      <c r="F801" s="136" t="s">
        <v>1083</v>
      </c>
      <c r="I801" s="137"/>
      <c r="L801" s="31"/>
      <c r="M801" s="138"/>
      <c r="T801" s="51"/>
      <c r="AT801" s="16" t="s">
        <v>134</v>
      </c>
      <c r="AU801" s="16" t="s">
        <v>79</v>
      </c>
    </row>
    <row r="802" spans="2:65" s="1" customFormat="1" ht="21.75" customHeight="1">
      <c r="B802" s="121"/>
      <c r="C802" s="122" t="s">
        <v>1084</v>
      </c>
      <c r="D802" s="122" t="s">
        <v>127</v>
      </c>
      <c r="E802" s="123" t="s">
        <v>1085</v>
      </c>
      <c r="F802" s="124" t="s">
        <v>1086</v>
      </c>
      <c r="G802" s="125" t="s">
        <v>130</v>
      </c>
      <c r="H802" s="126">
        <v>11.603999999999999</v>
      </c>
      <c r="I802" s="127"/>
      <c r="J802" s="128">
        <f>ROUND(I802*H802,2)</f>
        <v>0</v>
      </c>
      <c r="K802" s="124" t="s">
        <v>131</v>
      </c>
      <c r="L802" s="31"/>
      <c r="M802" s="129" t="s">
        <v>3</v>
      </c>
      <c r="N802" s="130" t="s">
        <v>43</v>
      </c>
      <c r="P802" s="131">
        <f>O802*H802</f>
        <v>0</v>
      </c>
      <c r="Q802" s="131">
        <v>0</v>
      </c>
      <c r="R802" s="131">
        <f>Q802*H802</f>
        <v>0</v>
      </c>
      <c r="S802" s="131">
        <v>0</v>
      </c>
      <c r="T802" s="132">
        <f>S802*H802</f>
        <v>0</v>
      </c>
      <c r="AR802" s="133" t="s">
        <v>235</v>
      </c>
      <c r="AT802" s="133" t="s">
        <v>127</v>
      </c>
      <c r="AU802" s="133" t="s">
        <v>79</v>
      </c>
      <c r="AY802" s="16" t="s">
        <v>124</v>
      </c>
      <c r="BE802" s="134">
        <f>IF(N802="základní",J802,0)</f>
        <v>0</v>
      </c>
      <c r="BF802" s="134">
        <f>IF(N802="snížená",J802,0)</f>
        <v>0</v>
      </c>
      <c r="BG802" s="134">
        <f>IF(N802="zákl. přenesená",J802,0)</f>
        <v>0</v>
      </c>
      <c r="BH802" s="134">
        <f>IF(N802="sníž. přenesená",J802,0)</f>
        <v>0</v>
      </c>
      <c r="BI802" s="134">
        <f>IF(N802="nulová",J802,0)</f>
        <v>0</v>
      </c>
      <c r="BJ802" s="16" t="s">
        <v>77</v>
      </c>
      <c r="BK802" s="134">
        <f>ROUND(I802*H802,2)</f>
        <v>0</v>
      </c>
      <c r="BL802" s="16" t="s">
        <v>235</v>
      </c>
      <c r="BM802" s="133" t="s">
        <v>1087</v>
      </c>
    </row>
    <row r="803" spans="2:65" s="1" customFormat="1">
      <c r="B803" s="31"/>
      <c r="D803" s="135" t="s">
        <v>134</v>
      </c>
      <c r="F803" s="136" t="s">
        <v>1088</v>
      </c>
      <c r="I803" s="137"/>
      <c r="L803" s="31"/>
      <c r="M803" s="138"/>
      <c r="T803" s="51"/>
      <c r="AT803" s="16" t="s">
        <v>134</v>
      </c>
      <c r="AU803" s="16" t="s">
        <v>79</v>
      </c>
    </row>
    <row r="804" spans="2:65" s="1" customFormat="1" ht="21.75" customHeight="1">
      <c r="B804" s="121"/>
      <c r="C804" s="122" t="s">
        <v>1089</v>
      </c>
      <c r="D804" s="122" t="s">
        <v>127</v>
      </c>
      <c r="E804" s="123" t="s">
        <v>1090</v>
      </c>
      <c r="F804" s="124" t="s">
        <v>1091</v>
      </c>
      <c r="G804" s="125" t="s">
        <v>130</v>
      </c>
      <c r="H804" s="126">
        <v>11.603999999999999</v>
      </c>
      <c r="I804" s="127"/>
      <c r="J804" s="128">
        <f>ROUND(I804*H804,2)</f>
        <v>0</v>
      </c>
      <c r="K804" s="124" t="s">
        <v>131</v>
      </c>
      <c r="L804" s="31"/>
      <c r="M804" s="129" t="s">
        <v>3</v>
      </c>
      <c r="N804" s="130" t="s">
        <v>43</v>
      </c>
      <c r="P804" s="131">
        <f>O804*H804</f>
        <v>0</v>
      </c>
      <c r="Q804" s="131">
        <v>1.1E-4</v>
      </c>
      <c r="R804" s="131">
        <f>Q804*H804</f>
        <v>1.27644E-3</v>
      </c>
      <c r="S804" s="131">
        <v>0</v>
      </c>
      <c r="T804" s="132">
        <f>S804*H804</f>
        <v>0</v>
      </c>
      <c r="AR804" s="133" t="s">
        <v>235</v>
      </c>
      <c r="AT804" s="133" t="s">
        <v>127</v>
      </c>
      <c r="AU804" s="133" t="s">
        <v>79</v>
      </c>
      <c r="AY804" s="16" t="s">
        <v>124</v>
      </c>
      <c r="BE804" s="134">
        <f>IF(N804="základní",J804,0)</f>
        <v>0</v>
      </c>
      <c r="BF804" s="134">
        <f>IF(N804="snížená",J804,0)</f>
        <v>0</v>
      </c>
      <c r="BG804" s="134">
        <f>IF(N804="zákl. přenesená",J804,0)</f>
        <v>0</v>
      </c>
      <c r="BH804" s="134">
        <f>IF(N804="sníž. přenesená",J804,0)</f>
        <v>0</v>
      </c>
      <c r="BI804" s="134">
        <f>IF(N804="nulová",J804,0)</f>
        <v>0</v>
      </c>
      <c r="BJ804" s="16" t="s">
        <v>77</v>
      </c>
      <c r="BK804" s="134">
        <f>ROUND(I804*H804,2)</f>
        <v>0</v>
      </c>
      <c r="BL804" s="16" t="s">
        <v>235</v>
      </c>
      <c r="BM804" s="133" t="s">
        <v>1092</v>
      </c>
    </row>
    <row r="805" spans="2:65" s="1" customFormat="1">
      <c r="B805" s="31"/>
      <c r="D805" s="135" t="s">
        <v>134</v>
      </c>
      <c r="F805" s="136" t="s">
        <v>1093</v>
      </c>
      <c r="I805" s="137"/>
      <c r="L805" s="31"/>
      <c r="M805" s="138"/>
      <c r="T805" s="51"/>
      <c r="AT805" s="16" t="s">
        <v>134</v>
      </c>
      <c r="AU805" s="16" t="s">
        <v>79</v>
      </c>
    </row>
    <row r="806" spans="2:65" s="13" customFormat="1">
      <c r="B806" s="147"/>
      <c r="D806" s="140" t="s">
        <v>136</v>
      </c>
      <c r="E806" s="148" t="s">
        <v>3</v>
      </c>
      <c r="F806" s="149" t="s">
        <v>1094</v>
      </c>
      <c r="H806" s="148" t="s">
        <v>3</v>
      </c>
      <c r="I806" s="150"/>
      <c r="L806" s="147"/>
      <c r="M806" s="151"/>
      <c r="T806" s="152"/>
      <c r="AT806" s="148" t="s">
        <v>136</v>
      </c>
      <c r="AU806" s="148" t="s">
        <v>79</v>
      </c>
      <c r="AV806" s="13" t="s">
        <v>77</v>
      </c>
      <c r="AW806" s="13" t="s">
        <v>33</v>
      </c>
      <c r="AX806" s="13" t="s">
        <v>72</v>
      </c>
      <c r="AY806" s="148" t="s">
        <v>124</v>
      </c>
    </row>
    <row r="807" spans="2:65" s="12" customFormat="1">
      <c r="B807" s="139"/>
      <c r="D807" s="140" t="s">
        <v>136</v>
      </c>
      <c r="E807" s="141" t="s">
        <v>3</v>
      </c>
      <c r="F807" s="142" t="s">
        <v>1095</v>
      </c>
      <c r="H807" s="143">
        <v>6.72</v>
      </c>
      <c r="I807" s="144"/>
      <c r="L807" s="139"/>
      <c r="M807" s="145"/>
      <c r="T807" s="146"/>
      <c r="AT807" s="141" t="s">
        <v>136</v>
      </c>
      <c r="AU807" s="141" t="s">
        <v>79</v>
      </c>
      <c r="AV807" s="12" t="s">
        <v>79</v>
      </c>
      <c r="AW807" s="12" t="s">
        <v>33</v>
      </c>
      <c r="AX807" s="12" t="s">
        <v>72</v>
      </c>
      <c r="AY807" s="141" t="s">
        <v>124</v>
      </c>
    </row>
    <row r="808" spans="2:65" s="13" customFormat="1">
      <c r="B808" s="147"/>
      <c r="D808" s="140" t="s">
        <v>136</v>
      </c>
      <c r="E808" s="148" t="s">
        <v>3</v>
      </c>
      <c r="F808" s="149" t="s">
        <v>1096</v>
      </c>
      <c r="H808" s="148" t="s">
        <v>3</v>
      </c>
      <c r="I808" s="150"/>
      <c r="L808" s="147"/>
      <c r="M808" s="151"/>
      <c r="T808" s="152"/>
      <c r="AT808" s="148" t="s">
        <v>136</v>
      </c>
      <c r="AU808" s="148" t="s">
        <v>79</v>
      </c>
      <c r="AV808" s="13" t="s">
        <v>77</v>
      </c>
      <c r="AW808" s="13" t="s">
        <v>33</v>
      </c>
      <c r="AX808" s="13" t="s">
        <v>72</v>
      </c>
      <c r="AY808" s="148" t="s">
        <v>124</v>
      </c>
    </row>
    <row r="809" spans="2:65" s="12" customFormat="1">
      <c r="B809" s="139"/>
      <c r="D809" s="140" t="s">
        <v>136</v>
      </c>
      <c r="E809" s="141" t="s">
        <v>3</v>
      </c>
      <c r="F809" s="142" t="s">
        <v>1097</v>
      </c>
      <c r="H809" s="143">
        <v>1.92</v>
      </c>
      <c r="I809" s="144"/>
      <c r="L809" s="139"/>
      <c r="M809" s="145"/>
      <c r="T809" s="146"/>
      <c r="AT809" s="141" t="s">
        <v>136</v>
      </c>
      <c r="AU809" s="141" t="s">
        <v>79</v>
      </c>
      <c r="AV809" s="12" t="s">
        <v>79</v>
      </c>
      <c r="AW809" s="12" t="s">
        <v>33</v>
      </c>
      <c r="AX809" s="12" t="s">
        <v>72</v>
      </c>
      <c r="AY809" s="141" t="s">
        <v>124</v>
      </c>
    </row>
    <row r="810" spans="2:65" s="12" customFormat="1">
      <c r="B810" s="139"/>
      <c r="D810" s="140" t="s">
        <v>136</v>
      </c>
      <c r="E810" s="141" t="s">
        <v>3</v>
      </c>
      <c r="F810" s="142" t="s">
        <v>1098</v>
      </c>
      <c r="H810" s="143">
        <v>1.764</v>
      </c>
      <c r="I810" s="144"/>
      <c r="L810" s="139"/>
      <c r="M810" s="145"/>
      <c r="T810" s="146"/>
      <c r="AT810" s="141" t="s">
        <v>136</v>
      </c>
      <c r="AU810" s="141" t="s">
        <v>79</v>
      </c>
      <c r="AV810" s="12" t="s">
        <v>79</v>
      </c>
      <c r="AW810" s="12" t="s">
        <v>33</v>
      </c>
      <c r="AX810" s="12" t="s">
        <v>72</v>
      </c>
      <c r="AY810" s="141" t="s">
        <v>124</v>
      </c>
    </row>
    <row r="811" spans="2:65" s="12" customFormat="1">
      <c r="B811" s="139"/>
      <c r="D811" s="140" t="s">
        <v>136</v>
      </c>
      <c r="E811" s="141" t="s">
        <v>3</v>
      </c>
      <c r="F811" s="142" t="s">
        <v>1099</v>
      </c>
      <c r="H811" s="143">
        <v>1.2</v>
      </c>
      <c r="I811" s="144"/>
      <c r="L811" s="139"/>
      <c r="M811" s="145"/>
      <c r="T811" s="146"/>
      <c r="AT811" s="141" t="s">
        <v>136</v>
      </c>
      <c r="AU811" s="141" t="s">
        <v>79</v>
      </c>
      <c r="AV811" s="12" t="s">
        <v>79</v>
      </c>
      <c r="AW811" s="12" t="s">
        <v>33</v>
      </c>
      <c r="AX811" s="12" t="s">
        <v>72</v>
      </c>
      <c r="AY811" s="141" t="s">
        <v>124</v>
      </c>
    </row>
    <row r="812" spans="2:65" s="14" customFormat="1">
      <c r="B812" s="153"/>
      <c r="D812" s="140" t="s">
        <v>136</v>
      </c>
      <c r="E812" s="154" t="s">
        <v>3</v>
      </c>
      <c r="F812" s="155" t="s">
        <v>158</v>
      </c>
      <c r="H812" s="156">
        <v>11.603999999999999</v>
      </c>
      <c r="I812" s="157"/>
      <c r="L812" s="153"/>
      <c r="M812" s="158"/>
      <c r="T812" s="159"/>
      <c r="AT812" s="154" t="s">
        <v>136</v>
      </c>
      <c r="AU812" s="154" t="s">
        <v>79</v>
      </c>
      <c r="AV812" s="14" t="s">
        <v>132</v>
      </c>
      <c r="AW812" s="14" t="s">
        <v>33</v>
      </c>
      <c r="AX812" s="14" t="s">
        <v>77</v>
      </c>
      <c r="AY812" s="154" t="s">
        <v>124</v>
      </c>
    </row>
    <row r="813" spans="2:65" s="1" customFormat="1" ht="24.15" customHeight="1">
      <c r="B813" s="121"/>
      <c r="C813" s="122" t="s">
        <v>1100</v>
      </c>
      <c r="D813" s="122" t="s">
        <v>127</v>
      </c>
      <c r="E813" s="123" t="s">
        <v>1101</v>
      </c>
      <c r="F813" s="124" t="s">
        <v>1102</v>
      </c>
      <c r="G813" s="125" t="s">
        <v>130</v>
      </c>
      <c r="H813" s="126">
        <v>11.603999999999999</v>
      </c>
      <c r="I813" s="127"/>
      <c r="J813" s="128">
        <f>ROUND(I813*H813,2)</f>
        <v>0</v>
      </c>
      <c r="K813" s="124" t="s">
        <v>131</v>
      </c>
      <c r="L813" s="31"/>
      <c r="M813" s="129" t="s">
        <v>3</v>
      </c>
      <c r="N813" s="130" t="s">
        <v>43</v>
      </c>
      <c r="P813" s="131">
        <f>O813*H813</f>
        <v>0</v>
      </c>
      <c r="Q813" s="131">
        <v>1.7000000000000001E-4</v>
      </c>
      <c r="R813" s="131">
        <f>Q813*H813</f>
        <v>1.9726800000000001E-3</v>
      </c>
      <c r="S813" s="131">
        <v>0</v>
      </c>
      <c r="T813" s="132">
        <f>S813*H813</f>
        <v>0</v>
      </c>
      <c r="AR813" s="133" t="s">
        <v>235</v>
      </c>
      <c r="AT813" s="133" t="s">
        <v>127</v>
      </c>
      <c r="AU813" s="133" t="s">
        <v>79</v>
      </c>
      <c r="AY813" s="16" t="s">
        <v>124</v>
      </c>
      <c r="BE813" s="134">
        <f>IF(N813="základní",J813,0)</f>
        <v>0</v>
      </c>
      <c r="BF813" s="134">
        <f>IF(N813="snížená",J813,0)</f>
        <v>0</v>
      </c>
      <c r="BG813" s="134">
        <f>IF(N813="zákl. přenesená",J813,0)</f>
        <v>0</v>
      </c>
      <c r="BH813" s="134">
        <f>IF(N813="sníž. přenesená",J813,0)</f>
        <v>0</v>
      </c>
      <c r="BI813" s="134">
        <f>IF(N813="nulová",J813,0)</f>
        <v>0</v>
      </c>
      <c r="BJ813" s="16" t="s">
        <v>77</v>
      </c>
      <c r="BK813" s="134">
        <f>ROUND(I813*H813,2)</f>
        <v>0</v>
      </c>
      <c r="BL813" s="16" t="s">
        <v>235</v>
      </c>
      <c r="BM813" s="133" t="s">
        <v>1103</v>
      </c>
    </row>
    <row r="814" spans="2:65" s="1" customFormat="1">
      <c r="B814" s="31"/>
      <c r="D814" s="135" t="s">
        <v>134</v>
      </c>
      <c r="F814" s="136" t="s">
        <v>1104</v>
      </c>
      <c r="I814" s="137"/>
      <c r="L814" s="31"/>
      <c r="M814" s="138"/>
      <c r="T814" s="51"/>
      <c r="AT814" s="16" t="s">
        <v>134</v>
      </c>
      <c r="AU814" s="16" t="s">
        <v>79</v>
      </c>
    </row>
    <row r="815" spans="2:65" s="1" customFormat="1" ht="16.5" customHeight="1">
      <c r="B815" s="121"/>
      <c r="C815" s="122" t="s">
        <v>1105</v>
      </c>
      <c r="D815" s="122" t="s">
        <v>127</v>
      </c>
      <c r="E815" s="123" t="s">
        <v>1106</v>
      </c>
      <c r="F815" s="124" t="s">
        <v>1107</v>
      </c>
      <c r="G815" s="125" t="s">
        <v>130</v>
      </c>
      <c r="H815" s="126">
        <v>11.603999999999999</v>
      </c>
      <c r="I815" s="127"/>
      <c r="J815" s="128">
        <f>ROUND(I815*H815,2)</f>
        <v>0</v>
      </c>
      <c r="K815" s="124" t="s">
        <v>131</v>
      </c>
      <c r="L815" s="31"/>
      <c r="M815" s="129" t="s">
        <v>3</v>
      </c>
      <c r="N815" s="130" t="s">
        <v>43</v>
      </c>
      <c r="P815" s="131">
        <f>O815*H815</f>
        <v>0</v>
      </c>
      <c r="Q815" s="131">
        <v>1.2E-4</v>
      </c>
      <c r="R815" s="131">
        <f>Q815*H815</f>
        <v>1.39248E-3</v>
      </c>
      <c r="S815" s="131">
        <v>0</v>
      </c>
      <c r="T815" s="132">
        <f>S815*H815</f>
        <v>0</v>
      </c>
      <c r="AR815" s="133" t="s">
        <v>235</v>
      </c>
      <c r="AT815" s="133" t="s">
        <v>127</v>
      </c>
      <c r="AU815" s="133" t="s">
        <v>79</v>
      </c>
      <c r="AY815" s="16" t="s">
        <v>124</v>
      </c>
      <c r="BE815" s="134">
        <f>IF(N815="základní",J815,0)</f>
        <v>0</v>
      </c>
      <c r="BF815" s="134">
        <f>IF(N815="snížená",J815,0)</f>
        <v>0</v>
      </c>
      <c r="BG815" s="134">
        <f>IF(N815="zákl. přenesená",J815,0)</f>
        <v>0</v>
      </c>
      <c r="BH815" s="134">
        <f>IF(N815="sníž. přenesená",J815,0)</f>
        <v>0</v>
      </c>
      <c r="BI815" s="134">
        <f>IF(N815="nulová",J815,0)</f>
        <v>0</v>
      </c>
      <c r="BJ815" s="16" t="s">
        <v>77</v>
      </c>
      <c r="BK815" s="134">
        <f>ROUND(I815*H815,2)</f>
        <v>0</v>
      </c>
      <c r="BL815" s="16" t="s">
        <v>235</v>
      </c>
      <c r="BM815" s="133" t="s">
        <v>1108</v>
      </c>
    </row>
    <row r="816" spans="2:65" s="1" customFormat="1">
      <c r="B816" s="31"/>
      <c r="D816" s="135" t="s">
        <v>134</v>
      </c>
      <c r="F816" s="136" t="s">
        <v>1109</v>
      </c>
      <c r="I816" s="137"/>
      <c r="L816" s="31"/>
      <c r="M816" s="138"/>
      <c r="T816" s="51"/>
      <c r="AT816" s="16" t="s">
        <v>134</v>
      </c>
      <c r="AU816" s="16" t="s">
        <v>79</v>
      </c>
    </row>
    <row r="817" spans="2:65" s="1" customFormat="1" ht="21.75" customHeight="1">
      <c r="B817" s="121"/>
      <c r="C817" s="122" t="s">
        <v>1110</v>
      </c>
      <c r="D817" s="122" t="s">
        <v>127</v>
      </c>
      <c r="E817" s="123" t="s">
        <v>1111</v>
      </c>
      <c r="F817" s="124" t="s">
        <v>1112</v>
      </c>
      <c r="G817" s="125" t="s">
        <v>130</v>
      </c>
      <c r="H817" s="126">
        <v>11.603999999999999</v>
      </c>
      <c r="I817" s="127"/>
      <c r="J817" s="128">
        <f>ROUND(I817*H817,2)</f>
        <v>0</v>
      </c>
      <c r="K817" s="124" t="s">
        <v>131</v>
      </c>
      <c r="L817" s="31"/>
      <c r="M817" s="129" t="s">
        <v>3</v>
      </c>
      <c r="N817" s="130" t="s">
        <v>43</v>
      </c>
      <c r="P817" s="131">
        <f>O817*H817</f>
        <v>0</v>
      </c>
      <c r="Q817" s="131">
        <v>1.2E-4</v>
      </c>
      <c r="R817" s="131">
        <f>Q817*H817</f>
        <v>1.39248E-3</v>
      </c>
      <c r="S817" s="131">
        <v>0</v>
      </c>
      <c r="T817" s="132">
        <f>S817*H817</f>
        <v>0</v>
      </c>
      <c r="AR817" s="133" t="s">
        <v>235</v>
      </c>
      <c r="AT817" s="133" t="s">
        <v>127</v>
      </c>
      <c r="AU817" s="133" t="s">
        <v>79</v>
      </c>
      <c r="AY817" s="16" t="s">
        <v>124</v>
      </c>
      <c r="BE817" s="134">
        <f>IF(N817="základní",J817,0)</f>
        <v>0</v>
      </c>
      <c r="BF817" s="134">
        <f>IF(N817="snížená",J817,0)</f>
        <v>0</v>
      </c>
      <c r="BG817" s="134">
        <f>IF(N817="zákl. přenesená",J817,0)</f>
        <v>0</v>
      </c>
      <c r="BH817" s="134">
        <f>IF(N817="sníž. přenesená",J817,0)</f>
        <v>0</v>
      </c>
      <c r="BI817" s="134">
        <f>IF(N817="nulová",J817,0)</f>
        <v>0</v>
      </c>
      <c r="BJ817" s="16" t="s">
        <v>77</v>
      </c>
      <c r="BK817" s="134">
        <f>ROUND(I817*H817,2)</f>
        <v>0</v>
      </c>
      <c r="BL817" s="16" t="s">
        <v>235</v>
      </c>
      <c r="BM817" s="133" t="s">
        <v>1113</v>
      </c>
    </row>
    <row r="818" spans="2:65" s="1" customFormat="1">
      <c r="B818" s="31"/>
      <c r="D818" s="135" t="s">
        <v>134</v>
      </c>
      <c r="F818" s="136" t="s">
        <v>1114</v>
      </c>
      <c r="I818" s="137"/>
      <c r="L818" s="31"/>
      <c r="M818" s="138"/>
      <c r="T818" s="51"/>
      <c r="AT818" s="16" t="s">
        <v>134</v>
      </c>
      <c r="AU818" s="16" t="s">
        <v>79</v>
      </c>
    </row>
    <row r="819" spans="2:65" s="11" customFormat="1" ht="25.95" customHeight="1">
      <c r="B819" s="109"/>
      <c r="D819" s="110" t="s">
        <v>71</v>
      </c>
      <c r="E819" s="111" t="s">
        <v>1115</v>
      </c>
      <c r="F819" s="111" t="s">
        <v>1116</v>
      </c>
      <c r="I819" s="112"/>
      <c r="J819" s="113">
        <f>BK819</f>
        <v>0</v>
      </c>
      <c r="L819" s="109"/>
      <c r="M819" s="114"/>
      <c r="P819" s="115">
        <f>SUM(P820:P826)</f>
        <v>0</v>
      </c>
      <c r="R819" s="115">
        <f>SUM(R820:R826)</f>
        <v>0</v>
      </c>
      <c r="T819" s="116">
        <f>SUM(T820:T826)</f>
        <v>0</v>
      </c>
      <c r="AR819" s="110" t="s">
        <v>132</v>
      </c>
      <c r="AT819" s="117" t="s">
        <v>71</v>
      </c>
      <c r="AU819" s="117" t="s">
        <v>72</v>
      </c>
      <c r="AY819" s="110" t="s">
        <v>124</v>
      </c>
      <c r="BK819" s="118">
        <f>SUM(BK820:BK826)</f>
        <v>0</v>
      </c>
    </row>
    <row r="820" spans="2:65" s="1" customFormat="1" ht="16.5" customHeight="1">
      <c r="B820" s="121"/>
      <c r="C820" s="122" t="s">
        <v>1117</v>
      </c>
      <c r="D820" s="122" t="s">
        <v>127</v>
      </c>
      <c r="E820" s="123" t="s">
        <v>1118</v>
      </c>
      <c r="F820" s="124" t="s">
        <v>1119</v>
      </c>
      <c r="G820" s="125" t="s">
        <v>189</v>
      </c>
      <c r="H820" s="126">
        <v>1</v>
      </c>
      <c r="I820" s="127"/>
      <c r="J820" s="128">
        <f>ROUND(I820*H820,2)</f>
        <v>0</v>
      </c>
      <c r="K820" s="124" t="s">
        <v>131</v>
      </c>
      <c r="L820" s="31"/>
      <c r="M820" s="129" t="s">
        <v>3</v>
      </c>
      <c r="N820" s="130" t="s">
        <v>43</v>
      </c>
      <c r="P820" s="131">
        <f>O820*H820</f>
        <v>0</v>
      </c>
      <c r="Q820" s="131">
        <v>0</v>
      </c>
      <c r="R820" s="131">
        <f>Q820*H820</f>
        <v>0</v>
      </c>
      <c r="S820" s="131">
        <v>0</v>
      </c>
      <c r="T820" s="132">
        <f>S820*H820</f>
        <v>0</v>
      </c>
      <c r="AR820" s="133" t="s">
        <v>1120</v>
      </c>
      <c r="AT820" s="133" t="s">
        <v>127</v>
      </c>
      <c r="AU820" s="133" t="s">
        <v>77</v>
      </c>
      <c r="AY820" s="16" t="s">
        <v>124</v>
      </c>
      <c r="BE820" s="134">
        <f>IF(N820="základní",J820,0)</f>
        <v>0</v>
      </c>
      <c r="BF820" s="134">
        <f>IF(N820="snížená",J820,0)</f>
        <v>0</v>
      </c>
      <c r="BG820" s="134">
        <f>IF(N820="zákl. přenesená",J820,0)</f>
        <v>0</v>
      </c>
      <c r="BH820" s="134">
        <f>IF(N820="sníž. přenesená",J820,0)</f>
        <v>0</v>
      </c>
      <c r="BI820" s="134">
        <f>IF(N820="nulová",J820,0)</f>
        <v>0</v>
      </c>
      <c r="BJ820" s="16" t="s">
        <v>77</v>
      </c>
      <c r="BK820" s="134">
        <f>ROUND(I820*H820,2)</f>
        <v>0</v>
      </c>
      <c r="BL820" s="16" t="s">
        <v>1120</v>
      </c>
      <c r="BM820" s="133" t="s">
        <v>1121</v>
      </c>
    </row>
    <row r="821" spans="2:65" s="1" customFormat="1">
      <c r="B821" s="31"/>
      <c r="D821" s="135" t="s">
        <v>134</v>
      </c>
      <c r="F821" s="136" t="s">
        <v>1122</v>
      </c>
      <c r="I821" s="137"/>
      <c r="L821" s="31"/>
      <c r="M821" s="138"/>
      <c r="T821" s="51"/>
      <c r="AT821" s="16" t="s">
        <v>134</v>
      </c>
      <c r="AU821" s="16" t="s">
        <v>77</v>
      </c>
    </row>
    <row r="822" spans="2:65" s="1" customFormat="1" ht="16.5" customHeight="1">
      <c r="B822" s="121"/>
      <c r="C822" s="122" t="s">
        <v>1123</v>
      </c>
      <c r="D822" s="122" t="s">
        <v>127</v>
      </c>
      <c r="E822" s="123" t="s">
        <v>1124</v>
      </c>
      <c r="F822" s="124" t="s">
        <v>1125</v>
      </c>
      <c r="G822" s="125" t="s">
        <v>189</v>
      </c>
      <c r="H822" s="126">
        <v>1</v>
      </c>
      <c r="I822" s="127"/>
      <c r="J822" s="128">
        <f>ROUND(I822*H822,2)</f>
        <v>0</v>
      </c>
      <c r="K822" s="124" t="s">
        <v>3</v>
      </c>
      <c r="L822" s="31"/>
      <c r="M822" s="129" t="s">
        <v>3</v>
      </c>
      <c r="N822" s="130" t="s">
        <v>43</v>
      </c>
      <c r="P822" s="131">
        <f>O822*H822</f>
        <v>0</v>
      </c>
      <c r="Q822" s="131">
        <v>0</v>
      </c>
      <c r="R822" s="131">
        <f>Q822*H822</f>
        <v>0</v>
      </c>
      <c r="S822" s="131">
        <v>0</v>
      </c>
      <c r="T822" s="132">
        <f>S822*H822</f>
        <v>0</v>
      </c>
      <c r="AR822" s="133" t="s">
        <v>1120</v>
      </c>
      <c r="AT822" s="133" t="s">
        <v>127</v>
      </c>
      <c r="AU822" s="133" t="s">
        <v>77</v>
      </c>
      <c r="AY822" s="16" t="s">
        <v>124</v>
      </c>
      <c r="BE822" s="134">
        <f>IF(N822="základní",J822,0)</f>
        <v>0</v>
      </c>
      <c r="BF822" s="134">
        <f>IF(N822="snížená",J822,0)</f>
        <v>0</v>
      </c>
      <c r="BG822" s="134">
        <f>IF(N822="zákl. přenesená",J822,0)</f>
        <v>0</v>
      </c>
      <c r="BH822" s="134">
        <f>IF(N822="sníž. přenesená",J822,0)</f>
        <v>0</v>
      </c>
      <c r="BI822" s="134">
        <f>IF(N822="nulová",J822,0)</f>
        <v>0</v>
      </c>
      <c r="BJ822" s="16" t="s">
        <v>77</v>
      </c>
      <c r="BK822" s="134">
        <f>ROUND(I822*H822,2)</f>
        <v>0</v>
      </c>
      <c r="BL822" s="16" t="s">
        <v>1120</v>
      </c>
      <c r="BM822" s="133" t="s">
        <v>1126</v>
      </c>
    </row>
    <row r="823" spans="2:65" s="1" customFormat="1" ht="16.5" customHeight="1">
      <c r="B823" s="121"/>
      <c r="C823" s="122" t="s">
        <v>1127</v>
      </c>
      <c r="D823" s="122" t="s">
        <v>127</v>
      </c>
      <c r="E823" s="123" t="s">
        <v>1128</v>
      </c>
      <c r="F823" s="124" t="s">
        <v>1129</v>
      </c>
      <c r="G823" s="125" t="s">
        <v>189</v>
      </c>
      <c r="H823" s="126">
        <v>1</v>
      </c>
      <c r="I823" s="127"/>
      <c r="J823" s="128">
        <f>ROUND(I823*H823,2)</f>
        <v>0</v>
      </c>
      <c r="K823" s="124" t="s">
        <v>3</v>
      </c>
      <c r="L823" s="31"/>
      <c r="M823" s="129" t="s">
        <v>3</v>
      </c>
      <c r="N823" s="130" t="s">
        <v>43</v>
      </c>
      <c r="P823" s="131">
        <f>O823*H823</f>
        <v>0</v>
      </c>
      <c r="Q823" s="131">
        <v>0</v>
      </c>
      <c r="R823" s="131">
        <f>Q823*H823</f>
        <v>0</v>
      </c>
      <c r="S823" s="131">
        <v>0</v>
      </c>
      <c r="T823" s="132">
        <f>S823*H823</f>
        <v>0</v>
      </c>
      <c r="AR823" s="133" t="s">
        <v>1120</v>
      </c>
      <c r="AT823" s="133" t="s">
        <v>127</v>
      </c>
      <c r="AU823" s="133" t="s">
        <v>77</v>
      </c>
      <c r="AY823" s="16" t="s">
        <v>124</v>
      </c>
      <c r="BE823" s="134">
        <f>IF(N823="základní",J823,0)</f>
        <v>0</v>
      </c>
      <c r="BF823" s="134">
        <f>IF(N823="snížená",J823,0)</f>
        <v>0</v>
      </c>
      <c r="BG823" s="134">
        <f>IF(N823="zákl. přenesená",J823,0)</f>
        <v>0</v>
      </c>
      <c r="BH823" s="134">
        <f>IF(N823="sníž. přenesená",J823,0)</f>
        <v>0</v>
      </c>
      <c r="BI823" s="134">
        <f>IF(N823="nulová",J823,0)</f>
        <v>0</v>
      </c>
      <c r="BJ823" s="16" t="s">
        <v>77</v>
      </c>
      <c r="BK823" s="134">
        <f>ROUND(I823*H823,2)</f>
        <v>0</v>
      </c>
      <c r="BL823" s="16" t="s">
        <v>1120</v>
      </c>
      <c r="BM823" s="133" t="s">
        <v>1130</v>
      </c>
    </row>
    <row r="824" spans="2:65" s="1" customFormat="1" ht="16.5" customHeight="1">
      <c r="B824" s="121"/>
      <c r="C824" s="122" t="s">
        <v>1131</v>
      </c>
      <c r="D824" s="122" t="s">
        <v>127</v>
      </c>
      <c r="E824" s="123" t="s">
        <v>1132</v>
      </c>
      <c r="F824" s="124" t="s">
        <v>1133</v>
      </c>
      <c r="G824" s="125" t="s">
        <v>189</v>
      </c>
      <c r="H824" s="126">
        <v>1</v>
      </c>
      <c r="I824" s="127"/>
      <c r="J824" s="128">
        <f>ROUND(I824*H824,2)</f>
        <v>0</v>
      </c>
      <c r="K824" s="124" t="s">
        <v>3</v>
      </c>
      <c r="L824" s="31"/>
      <c r="M824" s="129" t="s">
        <v>3</v>
      </c>
      <c r="N824" s="130" t="s">
        <v>43</v>
      </c>
      <c r="P824" s="131">
        <f>O824*H824</f>
        <v>0</v>
      </c>
      <c r="Q824" s="131">
        <v>0</v>
      </c>
      <c r="R824" s="131">
        <f>Q824*H824</f>
        <v>0</v>
      </c>
      <c r="S824" s="131">
        <v>0</v>
      </c>
      <c r="T824" s="132">
        <f>S824*H824</f>
        <v>0</v>
      </c>
      <c r="AR824" s="133" t="s">
        <v>1120</v>
      </c>
      <c r="AT824" s="133" t="s">
        <v>127</v>
      </c>
      <c r="AU824" s="133" t="s">
        <v>77</v>
      </c>
      <c r="AY824" s="16" t="s">
        <v>124</v>
      </c>
      <c r="BE824" s="134">
        <f>IF(N824="základní",J824,0)</f>
        <v>0</v>
      </c>
      <c r="BF824" s="134">
        <f>IF(N824="snížená",J824,0)</f>
        <v>0</v>
      </c>
      <c r="BG824" s="134">
        <f>IF(N824="zákl. přenesená",J824,0)</f>
        <v>0</v>
      </c>
      <c r="BH824" s="134">
        <f>IF(N824="sníž. přenesená",J824,0)</f>
        <v>0</v>
      </c>
      <c r="BI824" s="134">
        <f>IF(N824="nulová",J824,0)</f>
        <v>0</v>
      </c>
      <c r="BJ824" s="16" t="s">
        <v>77</v>
      </c>
      <c r="BK824" s="134">
        <f>ROUND(I824*H824,2)</f>
        <v>0</v>
      </c>
      <c r="BL824" s="16" t="s">
        <v>1120</v>
      </c>
      <c r="BM824" s="133" t="s">
        <v>1134</v>
      </c>
    </row>
    <row r="825" spans="2:65" s="1" customFormat="1" ht="24.15" customHeight="1">
      <c r="B825" s="121"/>
      <c r="C825" s="122" t="s">
        <v>1135</v>
      </c>
      <c r="D825" s="122" t="s">
        <v>127</v>
      </c>
      <c r="E825" s="123" t="s">
        <v>1136</v>
      </c>
      <c r="F825" s="124" t="s">
        <v>1137</v>
      </c>
      <c r="G825" s="125" t="s">
        <v>189</v>
      </c>
      <c r="H825" s="126">
        <v>1</v>
      </c>
      <c r="I825" s="127"/>
      <c r="J825" s="128">
        <f>ROUND(I825*H825,2)</f>
        <v>0</v>
      </c>
      <c r="K825" s="124" t="s">
        <v>131</v>
      </c>
      <c r="L825" s="31"/>
      <c r="M825" s="129" t="s">
        <v>3</v>
      </c>
      <c r="N825" s="130" t="s">
        <v>43</v>
      </c>
      <c r="P825" s="131">
        <f>O825*H825</f>
        <v>0</v>
      </c>
      <c r="Q825" s="131">
        <v>0</v>
      </c>
      <c r="R825" s="131">
        <f>Q825*H825</f>
        <v>0</v>
      </c>
      <c r="S825" s="131">
        <v>0</v>
      </c>
      <c r="T825" s="132">
        <f>S825*H825</f>
        <v>0</v>
      </c>
      <c r="AR825" s="133" t="s">
        <v>1120</v>
      </c>
      <c r="AT825" s="133" t="s">
        <v>127</v>
      </c>
      <c r="AU825" s="133" t="s">
        <v>77</v>
      </c>
      <c r="AY825" s="16" t="s">
        <v>124</v>
      </c>
      <c r="BE825" s="134">
        <f>IF(N825="základní",J825,0)</f>
        <v>0</v>
      </c>
      <c r="BF825" s="134">
        <f>IF(N825="snížená",J825,0)</f>
        <v>0</v>
      </c>
      <c r="BG825" s="134">
        <f>IF(N825="zákl. přenesená",J825,0)</f>
        <v>0</v>
      </c>
      <c r="BH825" s="134">
        <f>IF(N825="sníž. přenesená",J825,0)</f>
        <v>0</v>
      </c>
      <c r="BI825" s="134">
        <f>IF(N825="nulová",J825,0)</f>
        <v>0</v>
      </c>
      <c r="BJ825" s="16" t="s">
        <v>77</v>
      </c>
      <c r="BK825" s="134">
        <f>ROUND(I825*H825,2)</f>
        <v>0</v>
      </c>
      <c r="BL825" s="16" t="s">
        <v>1120</v>
      </c>
      <c r="BM825" s="133" t="s">
        <v>1138</v>
      </c>
    </row>
    <row r="826" spans="2:65" s="1" customFormat="1">
      <c r="B826" s="31"/>
      <c r="D826" s="135" t="s">
        <v>134</v>
      </c>
      <c r="F826" s="136" t="s">
        <v>1139</v>
      </c>
      <c r="I826" s="137"/>
      <c r="L826" s="31"/>
      <c r="M826" s="138"/>
      <c r="T826" s="51"/>
      <c r="AT826" s="16" t="s">
        <v>134</v>
      </c>
      <c r="AU826" s="16" t="s">
        <v>77</v>
      </c>
    </row>
    <row r="827" spans="2:65" s="11" customFormat="1" ht="25.95" customHeight="1">
      <c r="B827" s="109"/>
      <c r="D827" s="110" t="s">
        <v>71</v>
      </c>
      <c r="E827" s="111" t="s">
        <v>1140</v>
      </c>
      <c r="F827" s="111" t="s">
        <v>1141</v>
      </c>
      <c r="I827" s="112"/>
      <c r="J827" s="113">
        <f>BK827</f>
        <v>0</v>
      </c>
      <c r="L827" s="109"/>
      <c r="M827" s="114"/>
      <c r="P827" s="115">
        <f>P828+P831+P834+P837+P840</f>
        <v>0</v>
      </c>
      <c r="R827" s="115">
        <f>R828+R831+R834+R837+R840</f>
        <v>0</v>
      </c>
      <c r="T827" s="116">
        <f>T828+T831+T834+T837+T840</f>
        <v>0</v>
      </c>
      <c r="AR827" s="110" t="s">
        <v>159</v>
      </c>
      <c r="AT827" s="117" t="s">
        <v>71</v>
      </c>
      <c r="AU827" s="117" t="s">
        <v>72</v>
      </c>
      <c r="AY827" s="110" t="s">
        <v>124</v>
      </c>
      <c r="BK827" s="118">
        <f>BK828+BK831+BK834+BK837+BK840</f>
        <v>0</v>
      </c>
    </row>
    <row r="828" spans="2:65" s="11" customFormat="1" ht="22.95" customHeight="1">
      <c r="B828" s="109"/>
      <c r="D828" s="110" t="s">
        <v>71</v>
      </c>
      <c r="E828" s="119" t="s">
        <v>1142</v>
      </c>
      <c r="F828" s="119" t="s">
        <v>1143</v>
      </c>
      <c r="I828" s="112"/>
      <c r="J828" s="120">
        <f>BK828</f>
        <v>0</v>
      </c>
      <c r="L828" s="109"/>
      <c r="M828" s="114"/>
      <c r="P828" s="115">
        <f>SUM(P829:P830)</f>
        <v>0</v>
      </c>
      <c r="R828" s="115">
        <f>SUM(R829:R830)</f>
        <v>0</v>
      </c>
      <c r="T828" s="116">
        <f>SUM(T829:T830)</f>
        <v>0</v>
      </c>
      <c r="AR828" s="110" t="s">
        <v>159</v>
      </c>
      <c r="AT828" s="117" t="s">
        <v>71</v>
      </c>
      <c r="AU828" s="117" t="s">
        <v>77</v>
      </c>
      <c r="AY828" s="110" t="s">
        <v>124</v>
      </c>
      <c r="BK828" s="118">
        <f>SUM(BK829:BK830)</f>
        <v>0</v>
      </c>
    </row>
    <row r="829" spans="2:65" s="1" customFormat="1" ht="16.5" customHeight="1">
      <c r="B829" s="121"/>
      <c r="C829" s="122" t="s">
        <v>1144</v>
      </c>
      <c r="D829" s="122" t="s">
        <v>127</v>
      </c>
      <c r="E829" s="123" t="s">
        <v>1145</v>
      </c>
      <c r="F829" s="124" t="s">
        <v>1143</v>
      </c>
      <c r="G829" s="125" t="s">
        <v>189</v>
      </c>
      <c r="H829" s="126">
        <v>1</v>
      </c>
      <c r="I829" s="127"/>
      <c r="J829" s="128">
        <f>ROUND(I829*H829,2)</f>
        <v>0</v>
      </c>
      <c r="K829" s="124" t="s">
        <v>131</v>
      </c>
      <c r="L829" s="31"/>
      <c r="M829" s="129" t="s">
        <v>3</v>
      </c>
      <c r="N829" s="130" t="s">
        <v>43</v>
      </c>
      <c r="P829" s="131">
        <f>O829*H829</f>
        <v>0</v>
      </c>
      <c r="Q829" s="131">
        <v>0</v>
      </c>
      <c r="R829" s="131">
        <f>Q829*H829</f>
        <v>0</v>
      </c>
      <c r="S829" s="131">
        <v>0</v>
      </c>
      <c r="T829" s="132">
        <f>S829*H829</f>
        <v>0</v>
      </c>
      <c r="AR829" s="133" t="s">
        <v>1146</v>
      </c>
      <c r="AT829" s="133" t="s">
        <v>127</v>
      </c>
      <c r="AU829" s="133" t="s">
        <v>79</v>
      </c>
      <c r="AY829" s="16" t="s">
        <v>124</v>
      </c>
      <c r="BE829" s="134">
        <f>IF(N829="základní",J829,0)</f>
        <v>0</v>
      </c>
      <c r="BF829" s="134">
        <f>IF(N829="snížená",J829,0)</f>
        <v>0</v>
      </c>
      <c r="BG829" s="134">
        <f>IF(N829="zákl. přenesená",J829,0)</f>
        <v>0</v>
      </c>
      <c r="BH829" s="134">
        <f>IF(N829="sníž. přenesená",J829,0)</f>
        <v>0</v>
      </c>
      <c r="BI829" s="134">
        <f>IF(N829="nulová",J829,0)</f>
        <v>0</v>
      </c>
      <c r="BJ829" s="16" t="s">
        <v>77</v>
      </c>
      <c r="BK829" s="134">
        <f>ROUND(I829*H829,2)</f>
        <v>0</v>
      </c>
      <c r="BL829" s="16" t="s">
        <v>1146</v>
      </c>
      <c r="BM829" s="133" t="s">
        <v>1147</v>
      </c>
    </row>
    <row r="830" spans="2:65" s="1" customFormat="1">
      <c r="B830" s="31"/>
      <c r="D830" s="135" t="s">
        <v>134</v>
      </c>
      <c r="F830" s="136" t="s">
        <v>1148</v>
      </c>
      <c r="I830" s="137"/>
      <c r="L830" s="31"/>
      <c r="M830" s="138"/>
      <c r="T830" s="51"/>
      <c r="AT830" s="16" t="s">
        <v>134</v>
      </c>
      <c r="AU830" s="16" t="s">
        <v>79</v>
      </c>
    </row>
    <row r="831" spans="2:65" s="11" customFormat="1" ht="22.95" customHeight="1">
      <c r="B831" s="109"/>
      <c r="D831" s="110" t="s">
        <v>71</v>
      </c>
      <c r="E831" s="119" t="s">
        <v>1149</v>
      </c>
      <c r="F831" s="119" t="s">
        <v>1150</v>
      </c>
      <c r="I831" s="112"/>
      <c r="J831" s="120">
        <f>BK831</f>
        <v>0</v>
      </c>
      <c r="L831" s="109"/>
      <c r="M831" s="114"/>
      <c r="P831" s="115">
        <f>SUM(P832:P833)</f>
        <v>0</v>
      </c>
      <c r="R831" s="115">
        <f>SUM(R832:R833)</f>
        <v>0</v>
      </c>
      <c r="T831" s="116">
        <f>SUM(T832:T833)</f>
        <v>0</v>
      </c>
      <c r="AR831" s="110" t="s">
        <v>159</v>
      </c>
      <c r="AT831" s="117" t="s">
        <v>71</v>
      </c>
      <c r="AU831" s="117" t="s">
        <v>77</v>
      </c>
      <c r="AY831" s="110" t="s">
        <v>124</v>
      </c>
      <c r="BK831" s="118">
        <f>SUM(BK832:BK833)</f>
        <v>0</v>
      </c>
    </row>
    <row r="832" spans="2:65" s="1" customFormat="1" ht="16.5" customHeight="1">
      <c r="B832" s="121"/>
      <c r="C832" s="122" t="s">
        <v>1151</v>
      </c>
      <c r="D832" s="122" t="s">
        <v>127</v>
      </c>
      <c r="E832" s="123" t="s">
        <v>1152</v>
      </c>
      <c r="F832" s="124" t="s">
        <v>1153</v>
      </c>
      <c r="G832" s="125" t="s">
        <v>189</v>
      </c>
      <c r="H832" s="126">
        <v>1</v>
      </c>
      <c r="I832" s="127"/>
      <c r="J832" s="128">
        <f>ROUND(I832*H832,2)</f>
        <v>0</v>
      </c>
      <c r="K832" s="124" t="s">
        <v>131</v>
      </c>
      <c r="L832" s="31"/>
      <c r="M832" s="129" t="s">
        <v>3</v>
      </c>
      <c r="N832" s="130" t="s">
        <v>43</v>
      </c>
      <c r="P832" s="131">
        <f>O832*H832</f>
        <v>0</v>
      </c>
      <c r="Q832" s="131">
        <v>0</v>
      </c>
      <c r="R832" s="131">
        <f>Q832*H832</f>
        <v>0</v>
      </c>
      <c r="S832" s="131">
        <v>0</v>
      </c>
      <c r="T832" s="132">
        <f>S832*H832</f>
        <v>0</v>
      </c>
      <c r="AR832" s="133" t="s">
        <v>1146</v>
      </c>
      <c r="AT832" s="133" t="s">
        <v>127</v>
      </c>
      <c r="AU832" s="133" t="s">
        <v>79</v>
      </c>
      <c r="AY832" s="16" t="s">
        <v>124</v>
      </c>
      <c r="BE832" s="134">
        <f>IF(N832="základní",J832,0)</f>
        <v>0</v>
      </c>
      <c r="BF832" s="134">
        <f>IF(N832="snížená",J832,0)</f>
        <v>0</v>
      </c>
      <c r="BG832" s="134">
        <f>IF(N832="zákl. přenesená",J832,0)</f>
        <v>0</v>
      </c>
      <c r="BH832" s="134">
        <f>IF(N832="sníž. přenesená",J832,0)</f>
        <v>0</v>
      </c>
      <c r="BI832" s="134">
        <f>IF(N832="nulová",J832,0)</f>
        <v>0</v>
      </c>
      <c r="BJ832" s="16" t="s">
        <v>77</v>
      </c>
      <c r="BK832" s="134">
        <f>ROUND(I832*H832,2)</f>
        <v>0</v>
      </c>
      <c r="BL832" s="16" t="s">
        <v>1146</v>
      </c>
      <c r="BM832" s="133" t="s">
        <v>1154</v>
      </c>
    </row>
    <row r="833" spans="2:65" s="1" customFormat="1">
      <c r="B833" s="31"/>
      <c r="D833" s="135" t="s">
        <v>134</v>
      </c>
      <c r="F833" s="136" t="s">
        <v>1155</v>
      </c>
      <c r="I833" s="137"/>
      <c r="L833" s="31"/>
      <c r="M833" s="138"/>
      <c r="T833" s="51"/>
      <c r="AT833" s="16" t="s">
        <v>134</v>
      </c>
      <c r="AU833" s="16" t="s">
        <v>79</v>
      </c>
    </row>
    <row r="834" spans="2:65" s="11" customFormat="1" ht="22.95" customHeight="1">
      <c r="B834" s="109"/>
      <c r="D834" s="110" t="s">
        <v>71</v>
      </c>
      <c r="E834" s="119" t="s">
        <v>1156</v>
      </c>
      <c r="F834" s="119" t="s">
        <v>1157</v>
      </c>
      <c r="I834" s="112"/>
      <c r="J834" s="120">
        <f>BK834</f>
        <v>0</v>
      </c>
      <c r="L834" s="109"/>
      <c r="M834" s="114"/>
      <c r="P834" s="115">
        <f>SUM(P835:P836)</f>
        <v>0</v>
      </c>
      <c r="R834" s="115">
        <f>SUM(R835:R836)</f>
        <v>0</v>
      </c>
      <c r="T834" s="116">
        <f>SUM(T835:T836)</f>
        <v>0</v>
      </c>
      <c r="AR834" s="110" t="s">
        <v>159</v>
      </c>
      <c r="AT834" s="117" t="s">
        <v>71</v>
      </c>
      <c r="AU834" s="117" t="s">
        <v>77</v>
      </c>
      <c r="AY834" s="110" t="s">
        <v>124</v>
      </c>
      <c r="BK834" s="118">
        <f>SUM(BK835:BK836)</f>
        <v>0</v>
      </c>
    </row>
    <row r="835" spans="2:65" s="1" customFormat="1" ht="16.5" customHeight="1">
      <c r="B835" s="121"/>
      <c r="C835" s="122" t="s">
        <v>1158</v>
      </c>
      <c r="D835" s="122" t="s">
        <v>127</v>
      </c>
      <c r="E835" s="123" t="s">
        <v>1159</v>
      </c>
      <c r="F835" s="124" t="s">
        <v>1157</v>
      </c>
      <c r="G835" s="125" t="s">
        <v>189</v>
      </c>
      <c r="H835" s="126">
        <v>1</v>
      </c>
      <c r="I835" s="127"/>
      <c r="J835" s="128">
        <f>ROUND(I835*H835,2)</f>
        <v>0</v>
      </c>
      <c r="K835" s="124" t="s">
        <v>131</v>
      </c>
      <c r="L835" s="31"/>
      <c r="M835" s="129" t="s">
        <v>3</v>
      </c>
      <c r="N835" s="130" t="s">
        <v>43</v>
      </c>
      <c r="P835" s="131">
        <f>O835*H835</f>
        <v>0</v>
      </c>
      <c r="Q835" s="131">
        <v>0</v>
      </c>
      <c r="R835" s="131">
        <f>Q835*H835</f>
        <v>0</v>
      </c>
      <c r="S835" s="131">
        <v>0</v>
      </c>
      <c r="T835" s="132">
        <f>S835*H835</f>
        <v>0</v>
      </c>
      <c r="AR835" s="133" t="s">
        <v>1146</v>
      </c>
      <c r="AT835" s="133" t="s">
        <v>127</v>
      </c>
      <c r="AU835" s="133" t="s">
        <v>79</v>
      </c>
      <c r="AY835" s="16" t="s">
        <v>124</v>
      </c>
      <c r="BE835" s="134">
        <f>IF(N835="základní",J835,0)</f>
        <v>0</v>
      </c>
      <c r="BF835" s="134">
        <f>IF(N835="snížená",J835,0)</f>
        <v>0</v>
      </c>
      <c r="BG835" s="134">
        <f>IF(N835="zákl. přenesená",J835,0)</f>
        <v>0</v>
      </c>
      <c r="BH835" s="134">
        <f>IF(N835="sníž. přenesená",J835,0)</f>
        <v>0</v>
      </c>
      <c r="BI835" s="134">
        <f>IF(N835="nulová",J835,0)</f>
        <v>0</v>
      </c>
      <c r="BJ835" s="16" t="s">
        <v>77</v>
      </c>
      <c r="BK835" s="134">
        <f>ROUND(I835*H835,2)</f>
        <v>0</v>
      </c>
      <c r="BL835" s="16" t="s">
        <v>1146</v>
      </c>
      <c r="BM835" s="133" t="s">
        <v>1160</v>
      </c>
    </row>
    <row r="836" spans="2:65" s="1" customFormat="1">
      <c r="B836" s="31"/>
      <c r="D836" s="135" t="s">
        <v>134</v>
      </c>
      <c r="F836" s="136" t="s">
        <v>1161</v>
      </c>
      <c r="I836" s="137"/>
      <c r="L836" s="31"/>
      <c r="M836" s="138"/>
      <c r="T836" s="51"/>
      <c r="AT836" s="16" t="s">
        <v>134</v>
      </c>
      <c r="AU836" s="16" t="s">
        <v>79</v>
      </c>
    </row>
    <row r="837" spans="2:65" s="11" customFormat="1" ht="22.95" customHeight="1">
      <c r="B837" s="109"/>
      <c r="D837" s="110" t="s">
        <v>71</v>
      </c>
      <c r="E837" s="119" t="s">
        <v>1162</v>
      </c>
      <c r="F837" s="119" t="s">
        <v>1163</v>
      </c>
      <c r="I837" s="112"/>
      <c r="J837" s="120">
        <f>BK837</f>
        <v>0</v>
      </c>
      <c r="L837" s="109"/>
      <c r="M837" s="114"/>
      <c r="P837" s="115">
        <f>SUM(P838:P839)</f>
        <v>0</v>
      </c>
      <c r="R837" s="115">
        <f>SUM(R838:R839)</f>
        <v>0</v>
      </c>
      <c r="T837" s="116">
        <f>SUM(T838:T839)</f>
        <v>0</v>
      </c>
      <c r="AR837" s="110" t="s">
        <v>159</v>
      </c>
      <c r="AT837" s="117" t="s">
        <v>71</v>
      </c>
      <c r="AU837" s="117" t="s">
        <v>77</v>
      </c>
      <c r="AY837" s="110" t="s">
        <v>124</v>
      </c>
      <c r="BK837" s="118">
        <f>SUM(BK838:BK839)</f>
        <v>0</v>
      </c>
    </row>
    <row r="838" spans="2:65" s="1" customFormat="1" ht="16.5" customHeight="1">
      <c r="B838" s="121"/>
      <c r="C838" s="122" t="s">
        <v>1164</v>
      </c>
      <c r="D838" s="122" t="s">
        <v>127</v>
      </c>
      <c r="E838" s="123" t="s">
        <v>1165</v>
      </c>
      <c r="F838" s="124" t="s">
        <v>1163</v>
      </c>
      <c r="G838" s="125" t="s">
        <v>189</v>
      </c>
      <c r="H838" s="126">
        <v>1</v>
      </c>
      <c r="I838" s="127"/>
      <c r="J838" s="128">
        <f>ROUND(I838*H838,2)</f>
        <v>0</v>
      </c>
      <c r="K838" s="124" t="s">
        <v>131</v>
      </c>
      <c r="L838" s="31"/>
      <c r="M838" s="129" t="s">
        <v>3</v>
      </c>
      <c r="N838" s="130" t="s">
        <v>43</v>
      </c>
      <c r="P838" s="131">
        <f>O838*H838</f>
        <v>0</v>
      </c>
      <c r="Q838" s="131">
        <v>0</v>
      </c>
      <c r="R838" s="131">
        <f>Q838*H838</f>
        <v>0</v>
      </c>
      <c r="S838" s="131">
        <v>0</v>
      </c>
      <c r="T838" s="132">
        <f>S838*H838</f>
        <v>0</v>
      </c>
      <c r="AR838" s="133" t="s">
        <v>1146</v>
      </c>
      <c r="AT838" s="133" t="s">
        <v>127</v>
      </c>
      <c r="AU838" s="133" t="s">
        <v>79</v>
      </c>
      <c r="AY838" s="16" t="s">
        <v>124</v>
      </c>
      <c r="BE838" s="134">
        <f>IF(N838="základní",J838,0)</f>
        <v>0</v>
      </c>
      <c r="BF838" s="134">
        <f>IF(N838="snížená",J838,0)</f>
        <v>0</v>
      </c>
      <c r="BG838" s="134">
        <f>IF(N838="zákl. přenesená",J838,0)</f>
        <v>0</v>
      </c>
      <c r="BH838" s="134">
        <f>IF(N838="sníž. přenesená",J838,0)</f>
        <v>0</v>
      </c>
      <c r="BI838" s="134">
        <f>IF(N838="nulová",J838,0)</f>
        <v>0</v>
      </c>
      <c r="BJ838" s="16" t="s">
        <v>77</v>
      </c>
      <c r="BK838" s="134">
        <f>ROUND(I838*H838,2)</f>
        <v>0</v>
      </c>
      <c r="BL838" s="16" t="s">
        <v>1146</v>
      </c>
      <c r="BM838" s="133" t="s">
        <v>1166</v>
      </c>
    </row>
    <row r="839" spans="2:65" s="1" customFormat="1">
      <c r="B839" s="31"/>
      <c r="D839" s="135" t="s">
        <v>134</v>
      </c>
      <c r="F839" s="136" t="s">
        <v>1167</v>
      </c>
      <c r="I839" s="137"/>
      <c r="L839" s="31"/>
      <c r="M839" s="138"/>
      <c r="T839" s="51"/>
      <c r="AT839" s="16" t="s">
        <v>134</v>
      </c>
      <c r="AU839" s="16" t="s">
        <v>79</v>
      </c>
    </row>
    <row r="840" spans="2:65" s="11" customFormat="1" ht="22.95" customHeight="1">
      <c r="B840" s="109"/>
      <c r="D840" s="110" t="s">
        <v>71</v>
      </c>
      <c r="E840" s="119" t="s">
        <v>1168</v>
      </c>
      <c r="F840" s="119" t="s">
        <v>1169</v>
      </c>
      <c r="I840" s="112"/>
      <c r="J840" s="120">
        <f>BK840</f>
        <v>0</v>
      </c>
      <c r="L840" s="109"/>
      <c r="M840" s="114"/>
      <c r="P840" s="115">
        <f>SUM(P841:P842)</f>
        <v>0</v>
      </c>
      <c r="R840" s="115">
        <f>SUM(R841:R842)</f>
        <v>0</v>
      </c>
      <c r="T840" s="116">
        <f>SUM(T841:T842)</f>
        <v>0</v>
      </c>
      <c r="AR840" s="110" t="s">
        <v>159</v>
      </c>
      <c r="AT840" s="117" t="s">
        <v>71</v>
      </c>
      <c r="AU840" s="117" t="s">
        <v>77</v>
      </c>
      <c r="AY840" s="110" t="s">
        <v>124</v>
      </c>
      <c r="BK840" s="118">
        <f>SUM(BK841:BK842)</f>
        <v>0</v>
      </c>
    </row>
    <row r="841" spans="2:65" s="1" customFormat="1" ht="16.5" customHeight="1">
      <c r="B841" s="121"/>
      <c r="C841" s="122" t="s">
        <v>1170</v>
      </c>
      <c r="D841" s="122" t="s">
        <v>127</v>
      </c>
      <c r="E841" s="123" t="s">
        <v>1171</v>
      </c>
      <c r="F841" s="124" t="s">
        <v>1169</v>
      </c>
      <c r="G841" s="125" t="s">
        <v>189</v>
      </c>
      <c r="H841" s="126">
        <v>1</v>
      </c>
      <c r="I841" s="127"/>
      <c r="J841" s="128">
        <f>ROUND(I841*H841,2)</f>
        <v>0</v>
      </c>
      <c r="K841" s="124" t="s">
        <v>131</v>
      </c>
      <c r="L841" s="31"/>
      <c r="M841" s="129" t="s">
        <v>3</v>
      </c>
      <c r="N841" s="130" t="s">
        <v>43</v>
      </c>
      <c r="P841" s="131">
        <f>O841*H841</f>
        <v>0</v>
      </c>
      <c r="Q841" s="131">
        <v>0</v>
      </c>
      <c r="R841" s="131">
        <f>Q841*H841</f>
        <v>0</v>
      </c>
      <c r="S841" s="131">
        <v>0</v>
      </c>
      <c r="T841" s="132">
        <f>S841*H841</f>
        <v>0</v>
      </c>
      <c r="AR841" s="133" t="s">
        <v>1146</v>
      </c>
      <c r="AT841" s="133" t="s">
        <v>127</v>
      </c>
      <c r="AU841" s="133" t="s">
        <v>79</v>
      </c>
      <c r="AY841" s="16" t="s">
        <v>124</v>
      </c>
      <c r="BE841" s="134">
        <f>IF(N841="základní",J841,0)</f>
        <v>0</v>
      </c>
      <c r="BF841" s="134">
        <f>IF(N841="snížená",J841,0)</f>
        <v>0</v>
      </c>
      <c r="BG841" s="134">
        <f>IF(N841="zákl. přenesená",J841,0)</f>
        <v>0</v>
      </c>
      <c r="BH841" s="134">
        <f>IF(N841="sníž. přenesená",J841,0)</f>
        <v>0</v>
      </c>
      <c r="BI841" s="134">
        <f>IF(N841="nulová",J841,0)</f>
        <v>0</v>
      </c>
      <c r="BJ841" s="16" t="s">
        <v>77</v>
      </c>
      <c r="BK841" s="134">
        <f>ROUND(I841*H841,2)</f>
        <v>0</v>
      </c>
      <c r="BL841" s="16" t="s">
        <v>1146</v>
      </c>
      <c r="BM841" s="133" t="s">
        <v>1172</v>
      </c>
    </row>
    <row r="842" spans="2:65" s="1" customFormat="1">
      <c r="B842" s="31"/>
      <c r="D842" s="135" t="s">
        <v>134</v>
      </c>
      <c r="F842" s="136" t="s">
        <v>1173</v>
      </c>
      <c r="I842" s="137"/>
      <c r="L842" s="31"/>
      <c r="M842" s="171"/>
      <c r="N842" s="172"/>
      <c r="O842" s="172"/>
      <c r="P842" s="172"/>
      <c r="Q842" s="172"/>
      <c r="R842" s="172"/>
      <c r="S842" s="172"/>
      <c r="T842" s="173"/>
      <c r="AT842" s="16" t="s">
        <v>134</v>
      </c>
      <c r="AU842" s="16" t="s">
        <v>79</v>
      </c>
    </row>
    <row r="843" spans="2:65" s="1" customFormat="1" ht="6.9" customHeight="1">
      <c r="B843" s="40"/>
      <c r="C843" s="41"/>
      <c r="D843" s="41"/>
      <c r="E843" s="41"/>
      <c r="F843" s="41"/>
      <c r="G843" s="41"/>
      <c r="H843" s="41"/>
      <c r="I843" s="41"/>
      <c r="J843" s="41"/>
      <c r="K843" s="41"/>
      <c r="L843" s="31"/>
    </row>
    <row r="845" spans="2:65" ht="12">
      <c r="C845" s="174"/>
      <c r="D845" s="175"/>
      <c r="E845" s="174" t="s">
        <v>1174</v>
      </c>
      <c r="F845" s="175"/>
      <c r="G845" s="175"/>
      <c r="H845" s="175"/>
      <c r="I845" s="175"/>
      <c r="J845" s="175"/>
      <c r="K845" s="175"/>
    </row>
    <row r="846" spans="2:65" ht="24" customHeight="1">
      <c r="C846" s="216" t="s">
        <v>1175</v>
      </c>
      <c r="D846" s="216"/>
      <c r="E846" s="216"/>
      <c r="F846" s="216"/>
      <c r="G846" s="216"/>
      <c r="H846" s="216"/>
      <c r="I846" s="216"/>
      <c r="J846" s="216"/>
      <c r="K846" s="216"/>
    </row>
    <row r="847" spans="2:65" ht="24" customHeight="1">
      <c r="C847" s="216" t="s">
        <v>1176</v>
      </c>
      <c r="D847" s="216"/>
      <c r="E847" s="216"/>
      <c r="F847" s="216"/>
      <c r="G847" s="216"/>
      <c r="H847" s="216"/>
      <c r="I847" s="216"/>
      <c r="J847" s="216"/>
      <c r="K847" s="216"/>
    </row>
    <row r="848" spans="2:65" ht="24" customHeight="1">
      <c r="C848" s="215" t="s">
        <v>1177</v>
      </c>
      <c r="D848" s="215"/>
      <c r="E848" s="215"/>
      <c r="F848" s="215"/>
      <c r="G848" s="215"/>
      <c r="H848" s="215"/>
      <c r="I848" s="215"/>
      <c r="J848" s="215"/>
      <c r="K848" s="215"/>
    </row>
    <row r="849" spans="3:11" ht="24" customHeight="1">
      <c r="C849" s="215" t="s">
        <v>1178</v>
      </c>
      <c r="D849" s="215"/>
      <c r="E849" s="215"/>
      <c r="F849" s="215"/>
      <c r="G849" s="215"/>
      <c r="H849" s="215"/>
      <c r="I849" s="215"/>
      <c r="J849" s="215"/>
      <c r="K849" s="215"/>
    </row>
    <row r="850" spans="3:11" ht="24" customHeight="1">
      <c r="C850" s="215" t="s">
        <v>1179</v>
      </c>
      <c r="D850" s="215"/>
      <c r="E850" s="215"/>
      <c r="F850" s="215"/>
      <c r="G850" s="215"/>
      <c r="H850" s="215"/>
      <c r="I850" s="215"/>
      <c r="J850" s="215"/>
      <c r="K850" s="215"/>
    </row>
    <row r="851" spans="3:11" ht="24" customHeight="1">
      <c r="C851" s="215" t="s">
        <v>1180</v>
      </c>
      <c r="D851" s="215"/>
      <c r="E851" s="215"/>
      <c r="F851" s="215"/>
      <c r="G851" s="215"/>
      <c r="H851" s="215"/>
      <c r="I851" s="215"/>
      <c r="J851" s="215"/>
      <c r="K851" s="215"/>
    </row>
    <row r="852" spans="3:11" ht="24" customHeight="1">
      <c r="C852" s="215" t="s">
        <v>1181</v>
      </c>
      <c r="D852" s="215"/>
      <c r="E852" s="215"/>
      <c r="F852" s="215"/>
      <c r="G852" s="215"/>
      <c r="H852" s="215"/>
      <c r="I852" s="215"/>
      <c r="J852" s="215"/>
      <c r="K852" s="215"/>
    </row>
    <row r="853" spans="3:11" ht="24" customHeight="1">
      <c r="C853" s="215" t="s">
        <v>1182</v>
      </c>
      <c r="D853" s="215"/>
      <c r="E853" s="215"/>
      <c r="F853" s="215"/>
      <c r="G853" s="215"/>
      <c r="H853" s="215"/>
      <c r="I853" s="215"/>
      <c r="J853" s="215"/>
      <c r="K853" s="215"/>
    </row>
    <row r="854" spans="3:11" ht="24" customHeight="1">
      <c r="C854" s="176" t="s">
        <v>1183</v>
      </c>
      <c r="D854" s="176"/>
      <c r="E854" s="176"/>
      <c r="F854" s="176"/>
      <c r="G854" s="176"/>
      <c r="H854" s="176"/>
      <c r="I854" s="176"/>
      <c r="J854" s="176"/>
      <c r="K854" s="176"/>
    </row>
  </sheetData>
  <autoFilter ref="C96:K842" xr:uid="{00000000-0009-0000-0000-000001000000}"/>
  <mergeCells count="14">
    <mergeCell ref="C850:K850"/>
    <mergeCell ref="C851:K851"/>
    <mergeCell ref="C852:K852"/>
    <mergeCell ref="C853:K853"/>
    <mergeCell ref="L2:V2"/>
    <mergeCell ref="C846:K846"/>
    <mergeCell ref="C847:K847"/>
    <mergeCell ref="C848:K848"/>
    <mergeCell ref="C849:K849"/>
    <mergeCell ref="E7:H7"/>
    <mergeCell ref="E16:H16"/>
    <mergeCell ref="E25:H25"/>
    <mergeCell ref="E46:H46"/>
    <mergeCell ref="E89:H89"/>
  </mergeCells>
  <hyperlinks>
    <hyperlink ref="F101" r:id="rId1" xr:uid="{00000000-0004-0000-0100-000000000000}"/>
    <hyperlink ref="F106" r:id="rId2" xr:uid="{00000000-0004-0000-0100-000001000000}"/>
    <hyperlink ref="F117" r:id="rId3" xr:uid="{00000000-0004-0000-0100-000002000000}"/>
    <hyperlink ref="F131" r:id="rId4" xr:uid="{00000000-0004-0000-0100-000003000000}"/>
    <hyperlink ref="F142" r:id="rId5" xr:uid="{00000000-0004-0000-0100-000004000000}"/>
    <hyperlink ref="F144" r:id="rId6" xr:uid="{00000000-0004-0000-0100-000005000000}"/>
    <hyperlink ref="F147" r:id="rId7" xr:uid="{00000000-0004-0000-0100-000006000000}"/>
    <hyperlink ref="F149" r:id="rId8" xr:uid="{00000000-0004-0000-0100-000007000000}"/>
    <hyperlink ref="F152" r:id="rId9" xr:uid="{00000000-0004-0000-0100-000008000000}"/>
    <hyperlink ref="F156" r:id="rId10" xr:uid="{00000000-0004-0000-0100-000009000000}"/>
    <hyperlink ref="F161" r:id="rId11" xr:uid="{00000000-0004-0000-0100-00000A000000}"/>
    <hyperlink ref="F164" r:id="rId12" xr:uid="{00000000-0004-0000-0100-00000B000000}"/>
    <hyperlink ref="F175" r:id="rId13" xr:uid="{00000000-0004-0000-0100-00000C000000}"/>
    <hyperlink ref="F188" r:id="rId14" xr:uid="{00000000-0004-0000-0100-00000D000000}"/>
    <hyperlink ref="F195" r:id="rId15" xr:uid="{00000000-0004-0000-0100-00000E000000}"/>
    <hyperlink ref="F223" r:id="rId16" xr:uid="{00000000-0004-0000-0100-00000F000000}"/>
    <hyperlink ref="F257" r:id="rId17" xr:uid="{00000000-0004-0000-0100-000010000000}"/>
    <hyperlink ref="F261" r:id="rId18" xr:uid="{00000000-0004-0000-0100-000011000000}"/>
    <hyperlink ref="F264" r:id="rId19" xr:uid="{00000000-0004-0000-0100-000012000000}"/>
    <hyperlink ref="F278" r:id="rId20" xr:uid="{00000000-0004-0000-0100-000013000000}"/>
    <hyperlink ref="F289" r:id="rId21" xr:uid="{00000000-0004-0000-0100-000014000000}"/>
    <hyperlink ref="F296" r:id="rId22" xr:uid="{00000000-0004-0000-0100-000015000000}"/>
    <hyperlink ref="F302" r:id="rId23" xr:uid="{00000000-0004-0000-0100-000016000000}"/>
    <hyperlink ref="F325" r:id="rId24" xr:uid="{00000000-0004-0000-0100-000017000000}"/>
    <hyperlink ref="F330" r:id="rId25" xr:uid="{00000000-0004-0000-0100-000018000000}"/>
    <hyperlink ref="F368" r:id="rId26" xr:uid="{00000000-0004-0000-0100-000019000000}"/>
    <hyperlink ref="F374" r:id="rId27" xr:uid="{00000000-0004-0000-0100-00001A000000}"/>
    <hyperlink ref="F389" r:id="rId28" xr:uid="{00000000-0004-0000-0100-00001B000000}"/>
    <hyperlink ref="F407" r:id="rId29" xr:uid="{00000000-0004-0000-0100-00001C000000}"/>
    <hyperlink ref="F419" r:id="rId30" xr:uid="{00000000-0004-0000-0100-00001D000000}"/>
    <hyperlink ref="F508" r:id="rId31" xr:uid="{00000000-0004-0000-0100-00001E000000}"/>
    <hyperlink ref="F531" r:id="rId32" xr:uid="{00000000-0004-0000-0100-00001F000000}"/>
    <hyperlink ref="F554" r:id="rId33" xr:uid="{00000000-0004-0000-0100-000020000000}"/>
    <hyperlink ref="F561" r:id="rId34" xr:uid="{00000000-0004-0000-0100-000021000000}"/>
    <hyperlink ref="F565" r:id="rId35" xr:uid="{00000000-0004-0000-0100-000022000000}"/>
    <hyperlink ref="F574" r:id="rId36" xr:uid="{00000000-0004-0000-0100-000023000000}"/>
    <hyperlink ref="F580" r:id="rId37" xr:uid="{00000000-0004-0000-0100-000024000000}"/>
    <hyperlink ref="F592" r:id="rId38" xr:uid="{00000000-0004-0000-0100-000025000000}"/>
    <hyperlink ref="F601" r:id="rId39" xr:uid="{00000000-0004-0000-0100-000026000000}"/>
    <hyperlink ref="F606" r:id="rId40" xr:uid="{00000000-0004-0000-0100-000027000000}"/>
    <hyperlink ref="F629" r:id="rId41" xr:uid="{00000000-0004-0000-0100-000028000000}"/>
    <hyperlink ref="F639" r:id="rId42" xr:uid="{00000000-0004-0000-0100-000029000000}"/>
    <hyperlink ref="F646" r:id="rId43" xr:uid="{00000000-0004-0000-0100-00002A000000}"/>
    <hyperlink ref="F680" r:id="rId44" xr:uid="{00000000-0004-0000-0100-00002B000000}"/>
    <hyperlink ref="F712" r:id="rId45" xr:uid="{00000000-0004-0000-0100-00002C000000}"/>
    <hyperlink ref="F715" r:id="rId46" xr:uid="{00000000-0004-0000-0100-00002D000000}"/>
    <hyperlink ref="F719" r:id="rId47" xr:uid="{00000000-0004-0000-0100-00002E000000}"/>
    <hyperlink ref="F725" r:id="rId48" xr:uid="{00000000-0004-0000-0100-00002F000000}"/>
    <hyperlink ref="F727" r:id="rId49" xr:uid="{00000000-0004-0000-0100-000030000000}"/>
    <hyperlink ref="F729" r:id="rId50" xr:uid="{00000000-0004-0000-0100-000031000000}"/>
    <hyperlink ref="F770" r:id="rId51" xr:uid="{00000000-0004-0000-0100-000032000000}"/>
    <hyperlink ref="F774" r:id="rId52" xr:uid="{00000000-0004-0000-0100-000033000000}"/>
    <hyperlink ref="F778" r:id="rId53" xr:uid="{00000000-0004-0000-0100-000034000000}"/>
    <hyperlink ref="F781" r:id="rId54" xr:uid="{00000000-0004-0000-0100-000035000000}"/>
    <hyperlink ref="F788" r:id="rId55" xr:uid="{00000000-0004-0000-0100-000036000000}"/>
    <hyperlink ref="F791" r:id="rId56" xr:uid="{00000000-0004-0000-0100-000037000000}"/>
    <hyperlink ref="F794" r:id="rId57" xr:uid="{00000000-0004-0000-0100-000038000000}"/>
    <hyperlink ref="F801" r:id="rId58" xr:uid="{00000000-0004-0000-0100-000039000000}"/>
    <hyperlink ref="F803" r:id="rId59" xr:uid="{00000000-0004-0000-0100-00003A000000}"/>
    <hyperlink ref="F805" r:id="rId60" xr:uid="{00000000-0004-0000-0100-00003B000000}"/>
    <hyperlink ref="F814" r:id="rId61" xr:uid="{00000000-0004-0000-0100-00003C000000}"/>
    <hyperlink ref="F816" r:id="rId62" xr:uid="{00000000-0004-0000-0100-00003D000000}"/>
    <hyperlink ref="F818" r:id="rId63" xr:uid="{00000000-0004-0000-0100-00003E000000}"/>
    <hyperlink ref="F821" r:id="rId64" xr:uid="{00000000-0004-0000-0100-00003F000000}"/>
    <hyperlink ref="F826" r:id="rId65" xr:uid="{00000000-0004-0000-0100-000040000000}"/>
    <hyperlink ref="F830" r:id="rId66" xr:uid="{00000000-0004-0000-0100-000041000000}"/>
    <hyperlink ref="F833" r:id="rId67" xr:uid="{00000000-0004-0000-0100-000042000000}"/>
    <hyperlink ref="F836" r:id="rId68" xr:uid="{00000000-0004-0000-0100-000043000000}"/>
    <hyperlink ref="F839" r:id="rId69" xr:uid="{00000000-0004-0000-0100-000044000000}"/>
    <hyperlink ref="F842" r:id="rId70" xr:uid="{00000000-0004-0000-0100-000045000000}"/>
  </hyperlinks>
  <pageMargins left="0.39374999999999999" right="0.39374999999999999" top="0.39374999999999999" bottom="0.39374999999999999" header="0" footer="0"/>
  <pageSetup paperSize="9" scale="84" fitToHeight="100" orientation="landscape" blackAndWhite="1" r:id="rId71"/>
  <headerFooter>
    <oddFooter>&amp;CStrana &amp;P z &amp;N</oddFooter>
  </headerFooter>
  <drawing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05625 - ZŠ Benešov, Dukel...</vt:lpstr>
      <vt:lpstr>'05625 - ZŠ Benešov, Dukel...'!Názvy_tisku</vt:lpstr>
      <vt:lpstr>'Rekapitulace stavby'!Názvy_tisku</vt:lpstr>
      <vt:lpstr>'05625 - ZŠ Benešov, Dukel...'!Oblast_tisku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Pejšová</dc:creator>
  <cp:lastModifiedBy>Petra Šrubařová</cp:lastModifiedBy>
  <cp:lastPrinted>2025-07-31T14:22:38Z</cp:lastPrinted>
  <dcterms:created xsi:type="dcterms:W3CDTF">2025-07-31T13:42:34Z</dcterms:created>
  <dcterms:modified xsi:type="dcterms:W3CDTF">2025-07-31T14:25:20Z</dcterms:modified>
</cp:coreProperties>
</file>