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D:\projekty\2022_MKB-knihovna\DPS\250710_VR-rozdelene\"/>
    </mc:Choice>
  </mc:AlternateContent>
  <xr:revisionPtr revIDLastSave="0" documentId="13_ncr:1_{F3C014B4-1B35-43D7-AD44-793AF55F89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e stavby" sheetId="1" r:id="rId1"/>
    <sheet name="001-08-03 - Typový nábytek" sheetId="3" r:id="rId2"/>
  </sheets>
  <definedNames>
    <definedName name="_xlnm._FilterDatabase" localSheetId="1" hidden="1">'001-08-03 - Typový nábytek'!$C$124:$K$278</definedName>
    <definedName name="_xlnm.Print_Titles" localSheetId="1">'001-08-03 - Typový nábytek'!$124:$124</definedName>
    <definedName name="_xlnm.Print_Titles" localSheetId="0">'Rekapitulace stavby'!$92:$92</definedName>
    <definedName name="_xlnm.Print_Area" localSheetId="1">'001-08-03 - Typový nábytek'!$C$4:$J$76,'001-08-03 - Typový nábytek'!$C$82:$J$102,'001-08-03 - Typový nábytek'!$C$108:$K$278</definedName>
    <definedName name="_xlnm.Print_Area" localSheetId="0">'Rekapitulace stavby'!$D$4:$AO$76,'Rekapitulace stavby'!$C$82:$AQ$98</definedName>
  </definedNames>
  <calcPr calcId="191029"/>
</workbook>
</file>

<file path=xl/calcChain.xml><?xml version="1.0" encoding="utf-8"?>
<calcChain xmlns="http://schemas.openxmlformats.org/spreadsheetml/2006/main">
  <c r="J41" i="3" l="1"/>
  <c r="J40" i="3"/>
  <c r="AY97" i="1" s="1"/>
  <c r="J39" i="3"/>
  <c r="AX97" i="1"/>
  <c r="BI277" i="3"/>
  <c r="BH277" i="3"/>
  <c r="BG277" i="3"/>
  <c r="BF277" i="3"/>
  <c r="T277" i="3"/>
  <c r="R277" i="3"/>
  <c r="P277" i="3"/>
  <c r="BI275" i="3"/>
  <c r="BH275" i="3"/>
  <c r="BG275" i="3"/>
  <c r="BF275" i="3"/>
  <c r="T275" i="3"/>
  <c r="R275" i="3"/>
  <c r="P275" i="3"/>
  <c r="BI273" i="3"/>
  <c r="BH273" i="3"/>
  <c r="BG273" i="3"/>
  <c r="BF273" i="3"/>
  <c r="T273" i="3"/>
  <c r="R273" i="3"/>
  <c r="P273" i="3"/>
  <c r="BI271" i="3"/>
  <c r="BH271" i="3"/>
  <c r="BG271" i="3"/>
  <c r="BF271" i="3"/>
  <c r="T271" i="3"/>
  <c r="R271" i="3"/>
  <c r="P271" i="3"/>
  <c r="BI269" i="3"/>
  <c r="BH269" i="3"/>
  <c r="BG269" i="3"/>
  <c r="BF269" i="3"/>
  <c r="T269" i="3"/>
  <c r="R269" i="3"/>
  <c r="P269" i="3"/>
  <c r="BI267" i="3"/>
  <c r="BH267" i="3"/>
  <c r="BG267" i="3"/>
  <c r="BF267" i="3"/>
  <c r="T267" i="3"/>
  <c r="R267" i="3"/>
  <c r="P267" i="3"/>
  <c r="BI265" i="3"/>
  <c r="BH265" i="3"/>
  <c r="BG265" i="3"/>
  <c r="BF265" i="3"/>
  <c r="T265" i="3"/>
  <c r="R265" i="3"/>
  <c r="P265" i="3"/>
  <c r="BI263" i="3"/>
  <c r="BH263" i="3"/>
  <c r="BG263" i="3"/>
  <c r="BF263" i="3"/>
  <c r="T263" i="3"/>
  <c r="R263" i="3"/>
  <c r="P263" i="3"/>
  <c r="BI261" i="3"/>
  <c r="BH261" i="3"/>
  <c r="BG261" i="3"/>
  <c r="BF261" i="3"/>
  <c r="T261" i="3"/>
  <c r="R261" i="3"/>
  <c r="P261" i="3"/>
  <c r="BI259" i="3"/>
  <c r="BH259" i="3"/>
  <c r="BG259" i="3"/>
  <c r="BF259" i="3"/>
  <c r="T259" i="3"/>
  <c r="R259" i="3"/>
  <c r="P259" i="3"/>
  <c r="BI257" i="3"/>
  <c r="BH257" i="3"/>
  <c r="BG257" i="3"/>
  <c r="BF257" i="3"/>
  <c r="T257" i="3"/>
  <c r="R257" i="3"/>
  <c r="P257" i="3"/>
  <c r="BI255" i="3"/>
  <c r="BH255" i="3"/>
  <c r="BG255" i="3"/>
  <c r="BF255" i="3"/>
  <c r="T255" i="3"/>
  <c r="R255" i="3"/>
  <c r="P255" i="3"/>
  <c r="BI253" i="3"/>
  <c r="BH253" i="3"/>
  <c r="BG253" i="3"/>
  <c r="BF253" i="3"/>
  <c r="T253" i="3"/>
  <c r="R253" i="3"/>
  <c r="P253" i="3"/>
  <c r="BI251" i="3"/>
  <c r="BH251" i="3"/>
  <c r="BG251" i="3"/>
  <c r="BF251" i="3"/>
  <c r="T251" i="3"/>
  <c r="R251" i="3"/>
  <c r="P251" i="3"/>
  <c r="BI249" i="3"/>
  <c r="BH249" i="3"/>
  <c r="BG249" i="3"/>
  <c r="BF249" i="3"/>
  <c r="T249" i="3"/>
  <c r="R249" i="3"/>
  <c r="P249" i="3"/>
  <c r="BI247" i="3"/>
  <c r="BH247" i="3"/>
  <c r="BG247" i="3"/>
  <c r="BF247" i="3"/>
  <c r="T247" i="3"/>
  <c r="R247" i="3"/>
  <c r="P247" i="3"/>
  <c r="BI245" i="3"/>
  <c r="BH245" i="3"/>
  <c r="BG245" i="3"/>
  <c r="BF245" i="3"/>
  <c r="T245" i="3"/>
  <c r="R245" i="3"/>
  <c r="P245" i="3"/>
  <c r="BI243" i="3"/>
  <c r="BH243" i="3"/>
  <c r="BG243" i="3"/>
  <c r="BF243" i="3"/>
  <c r="T243" i="3"/>
  <c r="R243" i="3"/>
  <c r="P243" i="3"/>
  <c r="BI241" i="3"/>
  <c r="BH241" i="3"/>
  <c r="BG241" i="3"/>
  <c r="BF241" i="3"/>
  <c r="T241" i="3"/>
  <c r="R241" i="3"/>
  <c r="P241" i="3"/>
  <c r="BI239" i="3"/>
  <c r="BH239" i="3"/>
  <c r="BG239" i="3"/>
  <c r="BF239" i="3"/>
  <c r="T239" i="3"/>
  <c r="R239" i="3"/>
  <c r="P239" i="3"/>
  <c r="BI237" i="3"/>
  <c r="BH237" i="3"/>
  <c r="BG237" i="3"/>
  <c r="BF237" i="3"/>
  <c r="T237" i="3"/>
  <c r="R237" i="3"/>
  <c r="P237" i="3"/>
  <c r="BI235" i="3"/>
  <c r="BH235" i="3"/>
  <c r="BG235" i="3"/>
  <c r="BF235" i="3"/>
  <c r="T235" i="3"/>
  <c r="R235" i="3"/>
  <c r="P235" i="3"/>
  <c r="BI233" i="3"/>
  <c r="BH233" i="3"/>
  <c r="BG233" i="3"/>
  <c r="BF233" i="3"/>
  <c r="T233" i="3"/>
  <c r="R233" i="3"/>
  <c r="P233" i="3"/>
  <c r="BI231" i="3"/>
  <c r="BH231" i="3"/>
  <c r="BG231" i="3"/>
  <c r="BF231" i="3"/>
  <c r="T231" i="3"/>
  <c r="R231" i="3"/>
  <c r="P231" i="3"/>
  <c r="BI229" i="3"/>
  <c r="BH229" i="3"/>
  <c r="BG229" i="3"/>
  <c r="BF229" i="3"/>
  <c r="T229" i="3"/>
  <c r="R229" i="3"/>
  <c r="P229" i="3"/>
  <c r="BI227" i="3"/>
  <c r="BH227" i="3"/>
  <c r="BG227" i="3"/>
  <c r="BF227" i="3"/>
  <c r="T227" i="3"/>
  <c r="R227" i="3"/>
  <c r="P227" i="3"/>
  <c r="BI225" i="3"/>
  <c r="BH225" i="3"/>
  <c r="BG225" i="3"/>
  <c r="BF225" i="3"/>
  <c r="T225" i="3"/>
  <c r="R225" i="3"/>
  <c r="P225" i="3"/>
  <c r="BI223" i="3"/>
  <c r="BH223" i="3"/>
  <c r="BG223" i="3"/>
  <c r="BF223" i="3"/>
  <c r="T223" i="3"/>
  <c r="R223" i="3"/>
  <c r="P223" i="3"/>
  <c r="BI221" i="3"/>
  <c r="BH221" i="3"/>
  <c r="BG221" i="3"/>
  <c r="BF221" i="3"/>
  <c r="T221" i="3"/>
  <c r="R221" i="3"/>
  <c r="P221" i="3"/>
  <c r="BI219" i="3"/>
  <c r="BH219" i="3"/>
  <c r="BG219" i="3"/>
  <c r="BF219" i="3"/>
  <c r="T219" i="3"/>
  <c r="R219" i="3"/>
  <c r="P219" i="3"/>
  <c r="BI217" i="3"/>
  <c r="BH217" i="3"/>
  <c r="BG217" i="3"/>
  <c r="BF217" i="3"/>
  <c r="T217" i="3"/>
  <c r="R217" i="3"/>
  <c r="P217" i="3"/>
  <c r="BI215" i="3"/>
  <c r="BH215" i="3"/>
  <c r="BG215" i="3"/>
  <c r="BF215" i="3"/>
  <c r="T215" i="3"/>
  <c r="R215" i="3"/>
  <c r="P215" i="3"/>
  <c r="BI213" i="3"/>
  <c r="BH213" i="3"/>
  <c r="BG213" i="3"/>
  <c r="BF213" i="3"/>
  <c r="T213" i="3"/>
  <c r="R213" i="3"/>
  <c r="P213" i="3"/>
  <c r="BI211" i="3"/>
  <c r="BH211" i="3"/>
  <c r="BG211" i="3"/>
  <c r="BF211" i="3"/>
  <c r="T211" i="3"/>
  <c r="R211" i="3"/>
  <c r="P211" i="3"/>
  <c r="BI209" i="3"/>
  <c r="BH209" i="3"/>
  <c r="BG209" i="3"/>
  <c r="BF209" i="3"/>
  <c r="T209" i="3"/>
  <c r="R209" i="3"/>
  <c r="P209" i="3"/>
  <c r="BI207" i="3"/>
  <c r="BH207" i="3"/>
  <c r="BG207" i="3"/>
  <c r="BF207" i="3"/>
  <c r="T207" i="3"/>
  <c r="R207" i="3"/>
  <c r="P207" i="3"/>
  <c r="BI205" i="3"/>
  <c r="BH205" i="3"/>
  <c r="BG205" i="3"/>
  <c r="BF205" i="3"/>
  <c r="T205" i="3"/>
  <c r="R205" i="3"/>
  <c r="P205" i="3"/>
  <c r="BI203" i="3"/>
  <c r="BH203" i="3"/>
  <c r="BG203" i="3"/>
  <c r="BF203" i="3"/>
  <c r="T203" i="3"/>
  <c r="R203" i="3"/>
  <c r="P203" i="3"/>
  <c r="BI201" i="3"/>
  <c r="BH201" i="3"/>
  <c r="BG201" i="3"/>
  <c r="BF201" i="3"/>
  <c r="T201" i="3"/>
  <c r="R201" i="3"/>
  <c r="P201" i="3"/>
  <c r="BI199" i="3"/>
  <c r="BH199" i="3"/>
  <c r="BG199" i="3"/>
  <c r="BF199" i="3"/>
  <c r="T199" i="3"/>
  <c r="R199" i="3"/>
  <c r="P199" i="3"/>
  <c r="BI197" i="3"/>
  <c r="BH197" i="3"/>
  <c r="BG197" i="3"/>
  <c r="BF197" i="3"/>
  <c r="T197" i="3"/>
  <c r="R197" i="3"/>
  <c r="P197" i="3"/>
  <c r="BI195" i="3"/>
  <c r="BH195" i="3"/>
  <c r="BG195" i="3"/>
  <c r="BF195" i="3"/>
  <c r="T195" i="3"/>
  <c r="R195" i="3"/>
  <c r="P195" i="3"/>
  <c r="BI193" i="3"/>
  <c r="BH193" i="3"/>
  <c r="BG193" i="3"/>
  <c r="BF193" i="3"/>
  <c r="T193" i="3"/>
  <c r="R193" i="3"/>
  <c r="P193" i="3"/>
  <c r="BI191" i="3"/>
  <c r="BH191" i="3"/>
  <c r="BG191" i="3"/>
  <c r="BF191" i="3"/>
  <c r="T191" i="3"/>
  <c r="R191" i="3"/>
  <c r="P191" i="3"/>
  <c r="BI189" i="3"/>
  <c r="BH189" i="3"/>
  <c r="BG189" i="3"/>
  <c r="BF189" i="3"/>
  <c r="T189" i="3"/>
  <c r="R189" i="3"/>
  <c r="P189" i="3"/>
  <c r="BI187" i="3"/>
  <c r="BH187" i="3"/>
  <c r="BG187" i="3"/>
  <c r="BF187" i="3"/>
  <c r="T187" i="3"/>
  <c r="R187" i="3"/>
  <c r="P187" i="3"/>
  <c r="BI185" i="3"/>
  <c r="BH185" i="3"/>
  <c r="BG185" i="3"/>
  <c r="BF185" i="3"/>
  <c r="T185" i="3"/>
  <c r="R185" i="3"/>
  <c r="P185" i="3"/>
  <c r="BI183" i="3"/>
  <c r="BH183" i="3"/>
  <c r="BG183" i="3"/>
  <c r="BF183" i="3"/>
  <c r="T183" i="3"/>
  <c r="R183" i="3"/>
  <c r="P183" i="3"/>
  <c r="BI181" i="3"/>
  <c r="BH181" i="3"/>
  <c r="BG181" i="3"/>
  <c r="BF181" i="3"/>
  <c r="T181" i="3"/>
  <c r="R181" i="3"/>
  <c r="P181" i="3"/>
  <c r="BI179" i="3"/>
  <c r="BH179" i="3"/>
  <c r="BG179" i="3"/>
  <c r="BF179" i="3"/>
  <c r="T179" i="3"/>
  <c r="R179" i="3"/>
  <c r="P179" i="3"/>
  <c r="BI177" i="3"/>
  <c r="BH177" i="3"/>
  <c r="BG177" i="3"/>
  <c r="BF177" i="3"/>
  <c r="T177" i="3"/>
  <c r="R177" i="3"/>
  <c r="P177" i="3"/>
  <c r="BI175" i="3"/>
  <c r="BH175" i="3"/>
  <c r="BG175" i="3"/>
  <c r="BF175" i="3"/>
  <c r="T175" i="3"/>
  <c r="R175" i="3"/>
  <c r="P175" i="3"/>
  <c r="BI173" i="3"/>
  <c r="BH173" i="3"/>
  <c r="BG173" i="3"/>
  <c r="BF173" i="3"/>
  <c r="T173" i="3"/>
  <c r="R173" i="3"/>
  <c r="P173" i="3"/>
  <c r="BI171" i="3"/>
  <c r="BH171" i="3"/>
  <c r="BG171" i="3"/>
  <c r="BF171" i="3"/>
  <c r="T171" i="3"/>
  <c r="R171" i="3"/>
  <c r="P171" i="3"/>
  <c r="BI169" i="3"/>
  <c r="BH169" i="3"/>
  <c r="BG169" i="3"/>
  <c r="BF169" i="3"/>
  <c r="T169" i="3"/>
  <c r="R169" i="3"/>
  <c r="P169" i="3"/>
  <c r="BI167" i="3"/>
  <c r="BH167" i="3"/>
  <c r="BG167" i="3"/>
  <c r="BF167" i="3"/>
  <c r="T167" i="3"/>
  <c r="R167" i="3"/>
  <c r="P167" i="3"/>
  <c r="BI165" i="3"/>
  <c r="BH165" i="3"/>
  <c r="BG165" i="3"/>
  <c r="BF165" i="3"/>
  <c r="T165" i="3"/>
  <c r="R165" i="3"/>
  <c r="P165" i="3"/>
  <c r="BI163" i="3"/>
  <c r="BH163" i="3"/>
  <c r="BG163" i="3"/>
  <c r="BF163" i="3"/>
  <c r="T163" i="3"/>
  <c r="R163" i="3"/>
  <c r="P163" i="3"/>
  <c r="BI161" i="3"/>
  <c r="BH161" i="3"/>
  <c r="BG161" i="3"/>
  <c r="BF161" i="3"/>
  <c r="T161" i="3"/>
  <c r="R161" i="3"/>
  <c r="P161" i="3"/>
  <c r="BI159" i="3"/>
  <c r="BH159" i="3"/>
  <c r="BG159" i="3"/>
  <c r="BF159" i="3"/>
  <c r="T159" i="3"/>
  <c r="R159" i="3"/>
  <c r="P159" i="3"/>
  <c r="BI157" i="3"/>
  <c r="BH157" i="3"/>
  <c r="BG157" i="3"/>
  <c r="BF157" i="3"/>
  <c r="T157" i="3"/>
  <c r="R157" i="3"/>
  <c r="P157" i="3"/>
  <c r="BI155" i="3"/>
  <c r="BH155" i="3"/>
  <c r="BG155" i="3"/>
  <c r="BF155" i="3"/>
  <c r="T155" i="3"/>
  <c r="R155" i="3"/>
  <c r="P155" i="3"/>
  <c r="BI153" i="3"/>
  <c r="BH153" i="3"/>
  <c r="BG153" i="3"/>
  <c r="BF153" i="3"/>
  <c r="T153" i="3"/>
  <c r="R153" i="3"/>
  <c r="P153" i="3"/>
  <c r="BI151" i="3"/>
  <c r="BH151" i="3"/>
  <c r="BG151" i="3"/>
  <c r="BF151" i="3"/>
  <c r="T151" i="3"/>
  <c r="R151" i="3"/>
  <c r="P151" i="3"/>
  <c r="BI149" i="3"/>
  <c r="BH149" i="3"/>
  <c r="BG149" i="3"/>
  <c r="BF149" i="3"/>
  <c r="T149" i="3"/>
  <c r="R149" i="3"/>
  <c r="P149" i="3"/>
  <c r="BI147" i="3"/>
  <c r="BH147" i="3"/>
  <c r="BG147" i="3"/>
  <c r="BF147" i="3"/>
  <c r="T147" i="3"/>
  <c r="R147" i="3"/>
  <c r="P147" i="3"/>
  <c r="BI145" i="3"/>
  <c r="BH145" i="3"/>
  <c r="BG145" i="3"/>
  <c r="BF145" i="3"/>
  <c r="T145" i="3"/>
  <c r="R145" i="3"/>
  <c r="P145" i="3"/>
  <c r="BI143" i="3"/>
  <c r="BH143" i="3"/>
  <c r="BG143" i="3"/>
  <c r="BF143" i="3"/>
  <c r="T143" i="3"/>
  <c r="R143" i="3"/>
  <c r="P143" i="3"/>
  <c r="BI141" i="3"/>
  <c r="BH141" i="3"/>
  <c r="BG141" i="3"/>
  <c r="BF141" i="3"/>
  <c r="T141" i="3"/>
  <c r="R141" i="3"/>
  <c r="P141" i="3"/>
  <c r="BI139" i="3"/>
  <c r="BH139" i="3"/>
  <c r="BG139" i="3"/>
  <c r="BF139" i="3"/>
  <c r="T139" i="3"/>
  <c r="R139" i="3"/>
  <c r="P139" i="3"/>
  <c r="BI137" i="3"/>
  <c r="BH137" i="3"/>
  <c r="BG137" i="3"/>
  <c r="BF137" i="3"/>
  <c r="T137" i="3"/>
  <c r="R137" i="3"/>
  <c r="P137" i="3"/>
  <c r="BI135" i="3"/>
  <c r="BH135" i="3"/>
  <c r="BG135" i="3"/>
  <c r="BF135" i="3"/>
  <c r="T135" i="3"/>
  <c r="R135" i="3"/>
  <c r="P135" i="3"/>
  <c r="BI133" i="3"/>
  <c r="BH133" i="3"/>
  <c r="BG133" i="3"/>
  <c r="BF133" i="3"/>
  <c r="T133" i="3"/>
  <c r="R133" i="3"/>
  <c r="P133" i="3"/>
  <c r="BI131" i="3"/>
  <c r="BH131" i="3"/>
  <c r="BG131" i="3"/>
  <c r="BF131" i="3"/>
  <c r="T131" i="3"/>
  <c r="R131" i="3"/>
  <c r="P131" i="3"/>
  <c r="BI129" i="3"/>
  <c r="BH129" i="3"/>
  <c r="BG129" i="3"/>
  <c r="BF129" i="3"/>
  <c r="T129" i="3"/>
  <c r="R129" i="3"/>
  <c r="P129" i="3"/>
  <c r="BI127" i="3"/>
  <c r="BH127" i="3"/>
  <c r="BG127" i="3"/>
  <c r="BF127" i="3"/>
  <c r="T127" i="3"/>
  <c r="R127" i="3"/>
  <c r="P127" i="3"/>
  <c r="F119" i="3"/>
  <c r="E117" i="3"/>
  <c r="F93" i="3"/>
  <c r="E91" i="3"/>
  <c r="J28" i="3"/>
  <c r="E28" i="3"/>
  <c r="J122" i="3" s="1"/>
  <c r="J27" i="3"/>
  <c r="J25" i="3"/>
  <c r="E25" i="3"/>
  <c r="J121" i="3" s="1"/>
  <c r="J24" i="3"/>
  <c r="J22" i="3"/>
  <c r="E22" i="3"/>
  <c r="F96" i="3" s="1"/>
  <c r="J21" i="3"/>
  <c r="J19" i="3"/>
  <c r="E19" i="3"/>
  <c r="F121" i="3" s="1"/>
  <c r="J18" i="3"/>
  <c r="J16" i="3"/>
  <c r="J93" i="3" s="1"/>
  <c r="E7" i="3"/>
  <c r="E111" i="3" s="1"/>
  <c r="L90" i="1"/>
  <c r="AM90" i="1"/>
  <c r="AM89" i="1"/>
  <c r="L89" i="1"/>
  <c r="AM87" i="1"/>
  <c r="L87" i="1"/>
  <c r="L85" i="1"/>
  <c r="L84" i="1"/>
  <c r="J241" i="3"/>
  <c r="BK233" i="3"/>
  <c r="J225" i="3"/>
  <c r="BK215" i="3"/>
  <c r="J185" i="3"/>
  <c r="J175" i="3"/>
  <c r="BK163" i="3"/>
  <c r="BK151" i="3"/>
  <c r="J145" i="3"/>
  <c r="BK133" i="3"/>
  <c r="J267" i="3"/>
  <c r="J255" i="3"/>
  <c r="BK247" i="3"/>
  <c r="BK237" i="3"/>
  <c r="J221" i="3"/>
  <c r="BK203" i="3"/>
  <c r="BK193" i="3"/>
  <c r="BK177" i="3"/>
  <c r="J153" i="3"/>
  <c r="BK129" i="3"/>
  <c r="BK267" i="3"/>
  <c r="J257" i="3"/>
  <c r="BK241" i="3"/>
  <c r="BK227" i="3"/>
  <c r="J197" i="3"/>
  <c r="J189" i="3"/>
  <c r="J177" i="3"/>
  <c r="J151" i="3"/>
  <c r="J131" i="3"/>
  <c r="J269" i="3"/>
  <c r="J247" i="3"/>
  <c r="BK225" i="3"/>
  <c r="BK211" i="3"/>
  <c r="BK189" i="3"/>
  <c r="J167" i="3"/>
  <c r="BK159" i="3"/>
  <c r="BK139" i="3"/>
  <c r="J251" i="3"/>
  <c r="J237" i="3"/>
  <c r="J227" i="3"/>
  <c r="J219" i="3"/>
  <c r="BK205" i="3"/>
  <c r="BK191" i="3"/>
  <c r="BK179" i="3"/>
  <c r="BK171" i="3"/>
  <c r="BK153" i="3"/>
  <c r="BK143" i="3"/>
  <c r="BK131" i="3"/>
  <c r="BK269" i="3"/>
  <c r="J259" i="3"/>
  <c r="BK251" i="3"/>
  <c r="J239" i="3"/>
  <c r="J233" i="3"/>
  <c r="BK219" i="3"/>
  <c r="BK201" i="3"/>
  <c r="J195" i="3"/>
  <c r="J173" i="3"/>
  <c r="BK155" i="3"/>
  <c r="BK135" i="3"/>
  <c r="J273" i="3"/>
  <c r="J265" i="3"/>
  <c r="J253" i="3"/>
  <c r="BK235" i="3"/>
  <c r="BK209" i="3"/>
  <c r="J193" i="3"/>
  <c r="J183" i="3"/>
  <c r="BK165" i="3"/>
  <c r="BK137" i="3"/>
  <c r="J127" i="3"/>
  <c r="BK265" i="3"/>
  <c r="BK243" i="3"/>
  <c r="BK217" i="3"/>
  <c r="J209" i="3"/>
  <c r="J171" i="3"/>
  <c r="J161" i="3"/>
  <c r="BK145" i="3"/>
  <c r="BK127" i="3"/>
  <c r="BK239" i="3"/>
  <c r="J229" i="3"/>
  <c r="BK221" i="3"/>
  <c r="J207" i="3"/>
  <c r="J201" i="3"/>
  <c r="BK181" i="3"/>
  <c r="J169" i="3"/>
  <c r="J155" i="3"/>
  <c r="BK147" i="3"/>
  <c r="J137" i="3"/>
  <c r="BK273" i="3"/>
  <c r="J261" i="3"/>
  <c r="BK253" i="3"/>
  <c r="J245" i="3"/>
  <c r="J223" i="3"/>
  <c r="BK213" i="3"/>
  <c r="BK197" i="3"/>
  <c r="J179" i="3"/>
  <c r="BK167" i="3"/>
  <c r="J149" i="3"/>
  <c r="J277" i="3"/>
  <c r="BK271" i="3"/>
  <c r="BK261" i="3"/>
  <c r="J243" i="3"/>
  <c r="BK231" i="3"/>
  <c r="J199" i="3"/>
  <c r="J191" i="3"/>
  <c r="J181" i="3"/>
  <c r="BK161" i="3"/>
  <c r="J135" i="3"/>
  <c r="J271" i="3"/>
  <c r="J263" i="3"/>
  <c r="BK245" i="3"/>
  <c r="J215" i="3"/>
  <c r="BK207" i="3"/>
  <c r="J187" i="3"/>
  <c r="J163" i="3"/>
  <c r="J147" i="3"/>
  <c r="J129" i="3"/>
  <c r="AS96" i="1"/>
  <c r="BK223" i="3"/>
  <c r="J211" i="3"/>
  <c r="J203" i="3"/>
  <c r="BK183" i="3"/>
  <c r="BK173" i="3"/>
  <c r="J159" i="3"/>
  <c r="BK149" i="3"/>
  <c r="J141" i="3"/>
  <c r="J275" i="3"/>
  <c r="BK263" i="3"/>
  <c r="BK257" i="3"/>
  <c r="BK249" i="3"/>
  <c r="J235" i="3"/>
  <c r="J217" i="3"/>
  <c r="BK199" i="3"/>
  <c r="BK185" i="3"/>
  <c r="BK175" i="3"/>
  <c r="BK157" i="3"/>
  <c r="J143" i="3"/>
  <c r="BK275" i="3"/>
  <c r="BK259" i="3"/>
  <c r="J249" i="3"/>
  <c r="BK229" i="3"/>
  <c r="BK195" i="3"/>
  <c r="BK187" i="3"/>
  <c r="BK169" i="3"/>
  <c r="J139" i="3"/>
  <c r="J133" i="3"/>
  <c r="BK277" i="3"/>
  <c r="BK255" i="3"/>
  <c r="J231" i="3"/>
  <c r="J213" i="3"/>
  <c r="J205" i="3"/>
  <c r="J165" i="3"/>
  <c r="J157" i="3"/>
  <c r="BK141" i="3"/>
  <c r="BK126" i="3" l="1"/>
  <c r="J126" i="3" s="1"/>
  <c r="J101" i="3" s="1"/>
  <c r="P126" i="3"/>
  <c r="P125" i="3"/>
  <c r="AU97" i="1" s="1"/>
  <c r="R126" i="3"/>
  <c r="R125" i="3"/>
  <c r="T126" i="3"/>
  <c r="T125" i="3" s="1"/>
  <c r="J95" i="3"/>
  <c r="J119" i="3"/>
  <c r="F122" i="3"/>
  <c r="BE133" i="3"/>
  <c r="BE137" i="3"/>
  <c r="BE155" i="3"/>
  <c r="BE169" i="3"/>
  <c r="BE173" i="3"/>
  <c r="BE175" i="3"/>
  <c r="BE177" i="3"/>
  <c r="BE181" i="3"/>
  <c r="BE183" i="3"/>
  <c r="BE191" i="3"/>
  <c r="BE199" i="3"/>
  <c r="BE219" i="3"/>
  <c r="BE227" i="3"/>
  <c r="BE233" i="3"/>
  <c r="BE235" i="3"/>
  <c r="BE237" i="3"/>
  <c r="BE239" i="3"/>
  <c r="BE249" i="3"/>
  <c r="BE251" i="3"/>
  <c r="BE253" i="3"/>
  <c r="BE263" i="3"/>
  <c r="BE267" i="3"/>
  <c r="E85" i="3"/>
  <c r="F95" i="3"/>
  <c r="J96" i="3"/>
  <c r="BE129" i="3"/>
  <c r="BE141" i="3"/>
  <c r="BE143" i="3"/>
  <c r="BE145" i="3"/>
  <c r="BE147" i="3"/>
  <c r="BE151" i="3"/>
  <c r="BE153" i="3"/>
  <c r="BE159" i="3"/>
  <c r="BE171" i="3"/>
  <c r="BE201" i="3"/>
  <c r="BE203" i="3"/>
  <c r="BE211" i="3"/>
  <c r="BE213" i="3"/>
  <c r="BE217" i="3"/>
  <c r="BE221" i="3"/>
  <c r="BE231" i="3"/>
  <c r="BE243" i="3"/>
  <c r="BE245" i="3"/>
  <c r="BE257" i="3"/>
  <c r="BE265" i="3"/>
  <c r="BE269" i="3"/>
  <c r="BE273" i="3"/>
  <c r="BE277" i="3"/>
  <c r="BE131" i="3"/>
  <c r="BE135" i="3"/>
  <c r="BE139" i="3"/>
  <c r="BE149" i="3"/>
  <c r="BE157" i="3"/>
  <c r="BE167" i="3"/>
  <c r="BE179" i="3"/>
  <c r="BE189" i="3"/>
  <c r="BE205" i="3"/>
  <c r="BE215" i="3"/>
  <c r="BE223" i="3"/>
  <c r="BE225" i="3"/>
  <c r="BE241" i="3"/>
  <c r="BE255" i="3"/>
  <c r="BE259" i="3"/>
  <c r="BE261" i="3"/>
  <c r="BE271" i="3"/>
  <c r="BE275" i="3"/>
  <c r="BE127" i="3"/>
  <c r="BE161" i="3"/>
  <c r="BE163" i="3"/>
  <c r="BE165" i="3"/>
  <c r="BE185" i="3"/>
  <c r="BE187" i="3"/>
  <c r="BE193" i="3"/>
  <c r="BE195" i="3"/>
  <c r="BE197" i="3"/>
  <c r="BE207" i="3"/>
  <c r="BE209" i="3"/>
  <c r="BE229" i="3"/>
  <c r="BE247" i="3"/>
  <c r="F41" i="3"/>
  <c r="BD97" i="1" s="1"/>
  <c r="F40" i="3"/>
  <c r="BC97" i="1" s="1"/>
  <c r="AS95" i="1"/>
  <c r="AS94" i="1" s="1"/>
  <c r="F38" i="3"/>
  <c r="BA97" i="1"/>
  <c r="J38" i="3"/>
  <c r="AW97" i="1" s="1"/>
  <c r="F39" i="3"/>
  <c r="BB97" i="1"/>
  <c r="BK125" i="3" l="1"/>
  <c r="J125" i="3" s="1"/>
  <c r="J100" i="3" s="1"/>
  <c r="F37" i="3"/>
  <c r="AZ97" i="1" s="1"/>
  <c r="AU96" i="1"/>
  <c r="AU95" i="1" s="1"/>
  <c r="AU94" i="1" s="1"/>
  <c r="J37" i="3"/>
  <c r="AV97" i="1" s="1"/>
  <c r="AT97" i="1" s="1"/>
  <c r="J34" i="3"/>
  <c r="AG97" i="1" s="1"/>
  <c r="BC96" i="1"/>
  <c r="AY96" i="1" s="1"/>
  <c r="BB96" i="1"/>
  <c r="AX96" i="1" s="1"/>
  <c r="BA96" i="1"/>
  <c r="AW96" i="1" s="1"/>
  <c r="BD96" i="1"/>
  <c r="BD95" i="1" s="1"/>
  <c r="BD94" i="1" s="1"/>
  <c r="W33" i="1" s="1"/>
  <c r="AN97" i="1" l="1"/>
  <c r="J43" i="3"/>
  <c r="AZ96" i="1"/>
  <c r="AV96" i="1" s="1"/>
  <c r="AT96" i="1" s="1"/>
  <c r="BA95" i="1"/>
  <c r="AW95" i="1" s="1"/>
  <c r="BC95" i="1"/>
  <c r="AY95" i="1" s="1"/>
  <c r="BB95" i="1"/>
  <c r="AX95" i="1"/>
  <c r="AG96" i="1" l="1"/>
  <c r="AN96" i="1" s="1"/>
  <c r="BA94" i="1"/>
  <c r="W30" i="1" s="1"/>
  <c r="AZ95" i="1"/>
  <c r="AZ94" i="1"/>
  <c r="W29" i="1" s="1"/>
  <c r="BC94" i="1"/>
  <c r="W32" i="1"/>
  <c r="BB94" i="1"/>
  <c r="W31" i="1" s="1"/>
  <c r="AG95" i="1" l="1"/>
  <c r="AG94" i="1" s="1"/>
  <c r="AK26" i="1" s="1"/>
  <c r="AV95" i="1"/>
  <c r="AT95" i="1" s="1"/>
  <c r="AN95" i="1" s="1"/>
  <c r="AV94" i="1"/>
  <c r="AK29" i="1" s="1"/>
  <c r="AW94" i="1"/>
  <c r="AK30" i="1"/>
  <c r="AX94" i="1"/>
  <c r="AY94" i="1"/>
  <c r="AK35" i="1" l="1"/>
  <c r="AT94" i="1"/>
  <c r="AN94" i="1"/>
</calcChain>
</file>

<file path=xl/sharedStrings.xml><?xml version="1.0" encoding="utf-8"?>
<sst xmlns="http://schemas.openxmlformats.org/spreadsheetml/2006/main" count="1723" uniqueCount="375">
  <si>
    <t>Export Komplet</t>
  </si>
  <si>
    <t/>
  </si>
  <si>
    <t>2.0</t>
  </si>
  <si>
    <t>False</t>
  </si>
  <si>
    <t>{821d29eb-7427-4cae-9009-ae032e29f3ee}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</si>
  <si>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</si>
  <si>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</si>
  <si>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</si>
  <si>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</si>
  <si>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</si>
  <si>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</si>
  <si>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</si>
  <si>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</si>
  <si>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</si>
  <si>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2298d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</si>
  <si>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</si>
  <si>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</si>
  <si>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Zázemí pro městskou knihovnu Benešov-typový nábytek</t>
  </si>
  <si>
    <t>KSO:</t>
  </si>
  <si>
    <t>CC-CZ:</t>
  </si>
  <si>
    <t>Místo:</t>
  </si>
  <si>
    <t>Benešov</t>
  </si>
  <si>
    <t>Datum:</t>
  </si>
  <si>
    <t>23. 12. 2024</t>
  </si>
  <si>
    <t>Zadavatel:</t>
  </si>
  <si>
    <t>IČ:</t>
  </si>
  <si>
    <t>Město Benešov</t>
  </si>
  <si>
    <t>DIČ:</t>
  </si>
  <si>
    <t>Uchazeč:</t>
  </si>
  <si>
    <t>Vyplň údaj</t>
  </si>
  <si>
    <t>Projektant:</t>
  </si>
  <si>
    <t>Ateliér Jasné s.r.o., Praha 1</t>
  </si>
  <si>
    <t>True</t>
  </si>
  <si>
    <t>Zpracovatel:</t>
  </si>
  <si>
    <t>Ing. Lenka Kasperová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</si>
  <si>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</si>
  <si>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</si>
  <si>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</si>
  <si>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</si>
  <si>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</si>
  <si>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</si>
  <si>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</si>
  <si>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</si>
  <si>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</si>
  <si>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</si>
  <si>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</si>
  <si>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</si>
  <si>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</si>
  <si>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</si>
  <si>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</si>
  <si>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</si>
  <si>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</si>
  <si>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</si>
  <si>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</si>
  <si>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</si>
  <si>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</si>
  <si>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</si>
  <si>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</si>
  <si>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</si>
  <si>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</si>
  <si>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</si>
  <si>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</si>
  <si>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</si>
  <si>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</si>
  <si>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</si>
  <si>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</si>
  <si>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</si>
  <si>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</si>
  <si>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</si>
  <si>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</si>
  <si>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</si>
  <si>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</si>
  <si>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</si>
  <si>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</si>
  <si>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</si>
  <si>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</si>
  <si>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</si>
  <si>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</si>
  <si>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</si>
  <si>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</si>
  <si>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001</t>
  </si>
  <si>
    <t>Objekt knihovny</t>
  </si>
  <si>
    <t>STA</t>
  </si>
  <si>
    <t>1</t>
  </si>
  <si>
    <t>{549a8b4a-7cb9-4456-858d-a910a3167e37}</t>
  </si>
  <si>
    <t>2</t>
  </si>
  <si>
    <t>001-08</t>
  </si>
  <si>
    <t>Vybavení ineteriéru</t>
  </si>
  <si>
    <t>Soupis</t>
  </si>
  <si>
    <t>{0d968762-cef6-4e2b-ae23-2d721c09dabd}</t>
  </si>
  <si>
    <t>/</t>
  </si>
  <si>
    <t>3</t>
  </si>
  <si>
    <t>001-08-03</t>
  </si>
  <si>
    <t>Typový nábytek</t>
  </si>
  <si>
    <t>{3aab15d7-708c-42f9-a459-dff1e40fd6d4}</t>
  </si>
  <si>
    <t>KRYCÍ LIST SOUPISU PRACÍ</t>
  </si>
  <si>
    <t>Objekt:</t>
  </si>
  <si>
    <t>001 - Objekt knihovny</t>
  </si>
  <si>
    <t>Soupis:</t>
  </si>
  <si>
    <t>001-08 - Vybavení ineteriéru</t>
  </si>
  <si>
    <t>Úroveň 3:</t>
  </si>
  <si>
    <t xml:space="preserve"> </t>
  </si>
  <si>
    <t>REKAPITULACE ČLENĚNÍ SOUPISU PRACÍ</t>
  </si>
  <si>
    <t>Kód dílu - Popis</t>
  </si>
  <si>
    <t>Cena celkem [CZK]</t>
  </si>
  <si>
    <t>Náklady ze soupisu prací</t>
  </si>
  <si>
    <t>-1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</si>
  <si>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</si>
  <si>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</si>
  <si>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</si>
  <si>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</si>
  <si>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</si>
  <si>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</si>
  <si>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</si>
  <si>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</si>
  <si>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</si>
  <si>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</si>
  <si>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</si>
  <si>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</si>
  <si>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</si>
  <si>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K</t>
  </si>
  <si>
    <t>ks</t>
  </si>
  <si>
    <t>4</t>
  </si>
  <si>
    <t>ROZPOCET</t>
  </si>
  <si>
    <t>P</t>
  </si>
  <si>
    <t>6</t>
  </si>
  <si>
    <t>8</t>
  </si>
  <si>
    <t>5</t>
  </si>
  <si>
    <t>ÚLOŽNÝ DÍL</t>
  </si>
  <si>
    <t>10</t>
  </si>
  <si>
    <t>7</t>
  </si>
  <si>
    <t>14</t>
  </si>
  <si>
    <t>16</t>
  </si>
  <si>
    <t>9</t>
  </si>
  <si>
    <t>18</t>
  </si>
  <si>
    <t>20</t>
  </si>
  <si>
    <t>11</t>
  </si>
  <si>
    <t>22</t>
  </si>
  <si>
    <t>24</t>
  </si>
  <si>
    <t>13</t>
  </si>
  <si>
    <t>26</t>
  </si>
  <si>
    <t>28</t>
  </si>
  <si>
    <t>15</t>
  </si>
  <si>
    <t>ÚLOŽNÝ PROSTOR</t>
  </si>
  <si>
    <t>30</t>
  </si>
  <si>
    <t>32</t>
  </si>
  <si>
    <t>17</t>
  </si>
  <si>
    <t>PRACOVNÍ PULT</t>
  </si>
  <si>
    <t>34</t>
  </si>
  <si>
    <t>36</t>
  </si>
  <si>
    <t>19</t>
  </si>
  <si>
    <t>38</t>
  </si>
  <si>
    <t>40</t>
  </si>
  <si>
    <t>001-08-03 - Typový nábytek</t>
  </si>
  <si>
    <t>OST - Ostatní - typový nábytek</t>
  </si>
  <si>
    <t>OST</t>
  </si>
  <si>
    <t>Ostatní - typový nábytek</t>
  </si>
  <si>
    <t>01</t>
  </si>
  <si>
    <t>PRACOVNÍ STŮL</t>
  </si>
  <si>
    <t>262144</t>
  </si>
  <si>
    <t>Poznámka k položce:_x000D_
0.6 Rozměr: 1600 x 800 x 740 mmBarva: deska alu satinato šedá 0881 PE šedá 0881 PE, podnož antracit RAL 9005 x černáMateriál: pracovní deska - MFC 28 mm, ABS hrana 2 mm; Rám - práškově lakovaná ocel, profil 60x30 mm, rozpěrka 10 mm mezi deskou a rámem; lišta pod pracovní deskou je vždy v barvě  hliník polomatný; vyrovnání - rozsah 10 mm; Výřez pracovní plochy pro snadný průchod kabelů. Vodorovný kabelový žlab E64 - práškově lakovaný, černá</t>
  </si>
  <si>
    <t>02</t>
  </si>
  <si>
    <t>KONTEJNER POD STŮL</t>
  </si>
  <si>
    <t>Poznámka k položce:_x000D_
0.6</t>
  </si>
  <si>
    <t>03</t>
  </si>
  <si>
    <t>KANCELÁŘSKÁ ŽIDLE</t>
  </si>
  <si>
    <t>Poznámka k položce:_x000D_
0.6 Rozměr: v 1060-1230 x š 700 x h 700 mmBarva:  sedák CURA 60110 šedý, opěrák CURA 62084 žlutáProvedení:  otočná pracovní židle, výškově stavitelná čalouněný sedák a opěrák, prošívaný, hlolubkově stavitelný vysoký opěrák, výškově stavitelný  synchronní mechanika SYS s bočním nastavením tuhosti odporu opěráku, 5x aretace 5-ramenný nylonový kříž, černý kolečka na koberce, černá, Ø 60 mmvýškově stavitelné područky, černé</t>
  </si>
  <si>
    <t>04</t>
  </si>
  <si>
    <t>ŠATNÍ SKŘÍŇKA</t>
  </si>
  <si>
    <t>Poznámka k položce:_x000D_
0.5 Rozměr: 1970 x š 600 x 500 + 1970 x š 900 x 500  Počet oddílů: 2 + 3Barevnost: šedá RAL  7037Barevnost: šedá RAL  7037Vybavení: v každém modulu 2 x police a 1x šatní tyč chromováMateriál: laminátová dřevotříska o síle 18 mm, 2 mm ABS hranaOdvětrávání skříňky je řešeno mezerou mezi dveřmi a korpusem.</t>
  </si>
  <si>
    <t>05</t>
  </si>
  <si>
    <t>Poznámka k položce:_x000D_
0.9 Rozměr: š 1800 x h 700 x v 900  mmBarva: deska světle šedá, podnož alu stříbřitě šedá x černáMateriál:  pracovní deska - MFC 25 mm, ABS hrana 2 mm;  podnož 40x40 mm; možnost výškové aretace  středová spojka v barvě podnože, 35x35 mm</t>
  </si>
  <si>
    <t>06</t>
  </si>
  <si>
    <t>KŘESÍLKO</t>
  </si>
  <si>
    <t>Poznámka k položce:_x000D_
1.6 Rozměr: š 680/760 x h 690 x 720 mm Barva:  potah Antlantis A 60011, podnož antracit RAL 7043Provedení:Korpus - laminát z polyesteru a skla, 7 mm, čalouněný; opěradlo - řezaná pěna, hustota 35 kg/m³, čalouněná; Polštář - tvarovaná pěna, hustota 63 kg/m³, zapínání na suchý zip, čalouněný; Podstavec IS01: čtyřnohý, kovový, práškově lakovaný; nohy z trubky Ø18 mm, tloušťka stěny 2 mm, CNC ohýbané, zakončené polypropylenovými nožkami;</t>
  </si>
  <si>
    <t>07</t>
  </si>
  <si>
    <t>POLOVYSOKÁ ŽIDLE</t>
  </si>
  <si>
    <t>Poznámka k položce:_x000D_
1.6 Rozměr: š 680/760 x h 690 x 720 mm Barva:  potah Antlantis A 60025 tmavě šedá, podnož antracit RAL 7043Provedení:Korpus - laminát z polyesteru a skla, 7 mm, čalouněný; opěradlo - řezaná pěna, hustota 35 kg/m³, čalouněná; Polštář - tvarovaná pěna, hustota 63 kg/m³, zapínání na suchý zip, čalouněný; Podstavec IS01: čtyřnohý, kovový, práškově lakovaný; nohy z trubky Ø18 mm, tloušťka stěny 2 mm, CNC ohýbané, zakončené polypropylenovými nožkami;</t>
  </si>
  <si>
    <t>08</t>
  </si>
  <si>
    <t>KONFERENČNÍ STOLEK</t>
  </si>
  <si>
    <t>Poznámka k položce:_x000D_
1.6 Rozměr:prům. 500 mm, v 550 mmBarevnost: černáProvedení:Povrchová úprava desky stolu: lakovaný mdf samet Barva stolové desky: BV matná černá Nohy: RAL 9005 černá</t>
  </si>
  <si>
    <t>ŽIDLE K PULTU</t>
  </si>
  <si>
    <t>Poznámka k položce:_x000D_
1.6 Rozměr: v 1060-1230 x š 700 x h 700 mmBarva:  sedák a opěrák ERA CSE14 černá Provedení:  otočná pracovní židle, výškově stavitelná čalouněný sedák a opěrák, prošívaný, hlolubkově stavitelný vysoký opěrák, výškově stavitelný  synchronní mechanika SYS s bočním nastavením tuhosti odporu opěráku, 5x aretace 5-ramenný nylonový kříž, černý kolečka na koberce, černá, Ø 60 mmvýškově stavitelné područky, černé</t>
  </si>
  <si>
    <t>10.1</t>
  </si>
  <si>
    <t>PŘEDNÁŠKOVÁ ŽIDLE</t>
  </si>
  <si>
    <t>Poznámka k položce:_x000D_
1.6 rozměr: š 590 x h 565 x v 840 / 465 mm, područka v 640 mmbarevnost:  sedák - žluté čalounění, látka LineFlax, nohy černý kov RAL 9005, područky černé Specifikace: 4 nohá celočalouněná židle + přídavný psací stolek ochrana pro stohování, kluzák plast s filcem, FCS certifikátstohovatelnost 14 židlí, mechanismus pro spojování do řad</t>
  </si>
  <si>
    <t>Poznámka k položce:_x000D_
1.6 rozměr: š 590 x h 565 x v 840 / 465 mm, područka v 640 mmbarevnost:  sedák světle šedý, látka LineFlax, nohy černý kov RAL 9005, područky černé Specifikace: 4 nohá celočalouněná židle + přídavný psací stolek ochrana pro stohování, kluzák plast s filcem, FCS certifikátstohovatelnost 14 židlí, mechanismus pro spojování do řad</t>
  </si>
  <si>
    <t>Poznámka k položce:_x000D_
1.6 rozměr: š 590 x h 565 x v 840 / 465 mm, područka v 640 mmbarevnost:  sedák tmavě šedý, látka LineFlax, nohy černý kov RAL 9005, područky černé Specifikace: 4 nohá celočalouněná židle + přídavný psací stolek ochrana pro stohování, kluzák plast s filcem, FCS certifikátstohovatelnost 14 židlí, mechanismus pro spojování do řad</t>
  </si>
  <si>
    <t>STŮL</t>
  </si>
  <si>
    <t>Poznámka k položce:_x000D_
1.6 Rozměr: š 1200 x v 740 mm Barva:  deska šedá alu satinato šedá 0881 PE,  podnož černá Provedení:Pracovní deska - MFC 28 mm, ABS hrana 2 mm; noha - práškově lakovaná ocel, profil 60x30 mm; Výšková aretace - rozsah 5 mm;</t>
  </si>
  <si>
    <t>KONFERENČNÍ ŽIDLE</t>
  </si>
  <si>
    <t>Poznámka k položce:_x000D_
1.6 rozměr: š 590 x h 565 x v 840 / 465 mm, područka v 640 mmbarevnost:  sedák - žluté čalounění, kat. 3,  látka LineFlax, nohy černý kov RAL 9005, područky černé Specifikace: 4 nohá celočalouněná židle s područkamiochrana pro stohování, kluzák plast s filcem, FCS certifikátstohovatelnost 14 židlí, mechanismus pro spojování do řad</t>
  </si>
  <si>
    <t>Poznámka k položce:_x000D_
1.6 rozměr: š 590 x h 565 x v 840 / 465 mm, područka v 640 mmbarevnost:  sedák světle šedý,  kat. 3,  látka LineFlax, nohy černý kov RAL 9005, područky černé Specifikace: 4 nohá celočalouněná židle s područkamiochrana pro stohování, kluzák plast s filcem, FCS certifikátstohovatelnost 14 židlí, mechanismus pro spojování do řad</t>
  </si>
  <si>
    <t>Poznámka k položce:_x000D_
1.6 rozměr: š 590 x h 565 x v 840 / 465 mm, područka v 640 mmbarevnost:  sedák tmavě šedý,  kat. 3,  látka LineFlax, nohy černý kov RAL 9005, područky černé Specifikace: 4 nohá celočalouněná židle s područkamiochrana pro stohování, kluzák plast s filcem, FCS certifikátstohovatelnost 14 židlí, mechanismus pro spojování do řad</t>
  </si>
  <si>
    <t>14.1</t>
  </si>
  <si>
    <t>LAVICE</t>
  </si>
  <si>
    <t>Poznámka k položce:_x000D_
1.6 puf, polstrovaný Rozměr: š 1400 x h 520 xv 420 mm Materiál: 70% bavlna, 30% polyester, 30t MartinadaleZaoblené tvary</t>
  </si>
  <si>
    <t>ODPADKOVÝ KOŠ</t>
  </si>
  <si>
    <t>Poznámka k položce:_x000D_
1.1 Robustní odpadkový koš do veřejných prostor, na více druhů odpadu, Kapacita  180 litrů ( 3x60l),  rozměry: dl. 859 mm x š. 290mm xv. 755 mm, Koš na odpadky  na sáčky, které drží  vnitřní držák s pryžovým páskem pro lepší fixaci pytle,                  Barva šedá, barva víka šedá. Materiál  galvanizovaná ocel. Pryžové nožky s nastavitelnou výškou. Koš postavený na zem (lze kotvit) Třídící symboly plasty, papír, zbytkový odpad.</t>
  </si>
  <si>
    <t>VĚŠÁK</t>
  </si>
  <si>
    <t>Poznámka k položce:_x000D_
1.4 rozměr: š 510  v 1670 mmbarva: černá RAL 5007provedení: spodní část - elipsovitá trubka horní část - trubka háčky</t>
  </si>
  <si>
    <t>VĚŠÁK S LAVICÍ A BOTNÍKEM</t>
  </si>
  <si>
    <t>Poznámka k položce:_x000D_
1.2 rozměr:  š 1220 x h 590 x v 1540 mmmateriál: kovbarva: černá</t>
  </si>
  <si>
    <t>POHOVKA</t>
  </si>
  <si>
    <t>42</t>
  </si>
  <si>
    <t>Poznámka k položce:_x000D_
1.1 rozměr: š 203,0 x h 720 x v 760 / 420 mmbarva: žlutá, potah Medley 62002,  konstrukce - žlutá  semi-matt RAL 0807060Provedení: Opěradlo - kostra z dřevotřískových desek o tloušťce 18 mm; řezaná pěna o hustotě 25 kg/m³; čalouněná; Područky - kostra z dřevotřískových desek o tloušťce 18 mm; řezaná pěna, hustota 35 kg/m³; čalouněné; Sedák - ocelová kostra s pružinami; řezaná pěna, hustota 35 kg/m³; čalouněný; Podnož - čtyřnohá, práškově lakovaná ocel; nohy z trubky Ø 30 mm, tloušťka 2 mm;</t>
  </si>
  <si>
    <t>44</t>
  </si>
  <si>
    <t>Poznámka k položce:_x000D_
1.1 Rozměr:prům. 500 mm, v 550 mmBarevnost: černáProvedení:Povrchová úprava desky stolu: lakovaný mdf sametBarva stolové desky: BV matná černáNohy: RAL 9005 černá</t>
  </si>
  <si>
    <t>23</t>
  </si>
  <si>
    <t>ŽIDLE RECEPCE</t>
  </si>
  <si>
    <t>46</t>
  </si>
  <si>
    <t>Poznámka k položce:_x000D_
1.1 Rozměr: v 1060-1230 x š 700 x h 700 mmBarva:  sedák a opěrák ERA CSE14 černá Provedení:  otočná pracovní židle, výškově stavitelná čalouněný sedák a opěrák, prošívaný, hlolubkově stavitelný vysoký opěrák, výškově stavitelný  synchronní mechanika SYS s bočním nastavením tuhosti odporu opěráku, 5x aretace 5-ramenný nylonový kříž, černý kolečka na koberce, černá, Ø 60 mmvýškově stavitelné područky, černé</t>
  </si>
  <si>
    <t>POLICOVÝ REGÁL</t>
  </si>
  <si>
    <t>48</t>
  </si>
  <si>
    <t>Poznámka k položce:_x000D_
1.12 celokovový bezšroubovýbarva RAL 7037výška regálu 1800 mmšířka regálu 900 mmhloubka regálu 450 mm 5 polic 4x nosnost stojna 250 kg</t>
  </si>
  <si>
    <t>25</t>
  </si>
  <si>
    <t>50</t>
  </si>
  <si>
    <t>Poznámka k položce:_x000D_
1.5 Rozměr: 1600 x 800 x 740 mmBarva: deska alu satinato šedá 0881 PE šedá 0881 PE, podnož antracit RAL 9005Materiál: pracovní deska - MFC 28 mm, ABS hrana 2 mm; Rám - práškově lakovaná ocel, profil 60x30 mm, rozpěrka 10 mm mezi deskou a rámem; lišta pod pracovní deskou je vždy v barvě  hliník polomatný; vyrovnání - rozsah 10 mm; Specifikace:Výřez pracovní plochy pro snadný průchod kabelů. Vodorovný kabelový žlab E64 - práškově lakovaný, černá</t>
  </si>
  <si>
    <t>52</t>
  </si>
  <si>
    <t>Poznámka k položce:_x000D_
1.5 Rozměr: v 1060-1230 x š 700 x h 700 mmBarva:  sedák CURA 60110 šedý, opěrák CURA 62084 žlutáProvedení:  otočná pracovní židle, výškově stavitelná čalouněný sedák a opěrák, prošívaný, hlolubkově stavitelný vysoký opěrák, výškově stavitelný  synchronní mechanika SYS s bočním nastavením tuhosti odporu opěráku, 5x aretace 5-ramenný nylonový kříž, černý kolečka na koberce, černá, Ø 60 mm</t>
  </si>
  <si>
    <t>27</t>
  </si>
  <si>
    <t>54</t>
  </si>
  <si>
    <t>Poznámka k položce:_x000D_
1.5 Rozměr: š 800 x h 432 x v 1129 mm, mezera police 320 mmBarevnost: alu satinato šedá 0881 PE šedá 0881 PE,  ručka černá Provedení:Horní top  - MFC 28 mm, ABS hrana 2 mm; Záda &amp; bočnice - MFC 18 mm, ABS hrany 2 mm; Dveře otevíravé -  MFC 18 mm, hrany ABS 2 mm, jednoduchý závěs 110°, standardní zámek Police - MFC 18 mm, ochrana proti náhodnému vypadnutí, hrana ABS 2 mm, max. zatížení 30 kg; Nivelační patky 27 mm - rozsah 5 mm;</t>
  </si>
  <si>
    <t>56</t>
  </si>
  <si>
    <t>Poznámka k položce:_x000D_
1.5 Rozměr: š 334 x h 600 v 586 mmBarva:  alu satinato šedá 0881 PE šedá 0881 PEMateriál:  Top - MFC 28 mm, ABS hrana 2 mm; Bočnice - MFC 18 mm, ABS hrana 2 mm; Zásuvky - MFC 18 mm, hrana ABS 2 mm; Specifikace: centrální zámek - sklopný klíč; ručka PRO - černá Zásuvka MFC - kuličkové pojezdy, max. zatížení 25 kg, výsuv 80 %; Zásobník na tužky - plast, barva: černá; Kolečka:  Ø50 mm, dvě s brzdami</t>
  </si>
  <si>
    <t>29</t>
  </si>
  <si>
    <t>58</t>
  </si>
  <si>
    <t>Poznámka k položce:_x000D_
1.4 Rozměr: v 1060-1230 x š 700 x h 700 mmBarva:  sedák a opěrák ERA CSE14 černá Provedení:  otočná pracovní židle, výškově stavitelná čalouněný sedák a opěrák, prošívaný, hlolubkově stavitelný vysoký opěrák, výškově stavitelný  synchronní mechanika SYS s bočním nastavením tuhosti odporu opěráku, 5x aretace 5-ramenný nylonový kříž, černý kolečka na koberce, černá, Ø 60 mmvýškově stavitelné područky, černé</t>
  </si>
  <si>
    <t>KOBEREC  žlutý, prům. 2 m</t>
  </si>
  <si>
    <t>60</t>
  </si>
  <si>
    <t>Poznámka k položce:_x000D_
1.4 Tvar: kulatýMateriál: 80% vlna, 20% bavlnaTloušťka - nízký vlas 7 mm</t>
  </si>
  <si>
    <t>31</t>
  </si>
  <si>
    <t>KOBEREC  šedý, prům. 2,5 m</t>
  </si>
  <si>
    <t>62</t>
  </si>
  <si>
    <t>Poznámka k položce:_x000D_
Tvar: kulatýMateriál: 80% vlna, 20% bavlnaTloušťka - nízký vlas 7 mm</t>
  </si>
  <si>
    <t>KOBEREC  šedý, prům. 3 m</t>
  </si>
  <si>
    <t>64</t>
  </si>
  <si>
    <t>33</t>
  </si>
  <si>
    <t>STŮL TROJÚHELNÍKOVÝ</t>
  </si>
  <si>
    <t>66</t>
  </si>
  <si>
    <t>Poznámka k položce:_x000D_
1.4 rozměr: 1090 X 770 mm, výška kat. 1-3barevnost: MDF 25,  1x žlutá, 2x bílá, 2x mátová, 1x šedáprovedení: trojúhelníkový tvar nohy:  výškově stavitelné nohy šedá, okraj PVC</t>
  </si>
  <si>
    <t>STŮL ČTVERCOVÝ</t>
  </si>
  <si>
    <t>68</t>
  </si>
  <si>
    <t>Poznámka k položce:_x000D_
1.4 rozměr: 660 x 660 mm, výška kat. 1-3 (46/53/59 cm)barevnost: MDF 25, 1x bílá, 1x mátová, 1x šedáprovedení: trojúhelníkový tvar nohy:  výškově stavitelné nohy šedá, okraj PVC</t>
  </si>
  <si>
    <t>35</t>
  </si>
  <si>
    <t>DĚTSKÁ ŽIDLE</t>
  </si>
  <si>
    <t>70</t>
  </si>
  <si>
    <t>Poznámka k položce:_x000D_
1.4 rozměr:240 x 240x 280 mm barevnost: přírodní dekormateriál: masivní dřevo</t>
  </si>
  <si>
    <t>TABURET</t>
  </si>
  <si>
    <t>72</t>
  </si>
  <si>
    <t>Poznámka k položce:_x000D_
1.4 rozměr: prům. 39,5  x v 25 mm barevnost: 3x hnědá, 3x světle zelená, 2x béžovámateriál: široký manšestr s OEKO TEX certifikacípotah snímatelný na zip Výplň: polyuretanová pěna s ISO</t>
  </si>
  <si>
    <t>37</t>
  </si>
  <si>
    <t>PODSEDÁK NA ZEM</t>
  </si>
  <si>
    <t>74</t>
  </si>
  <si>
    <t>Poznámka k položce:_x000D_
1.4 rozměr: prům. 700 x v 70 mm materiál: min 30 000 Martindale, bavlna/polyesterpotah snímatelný, čistitelný</t>
  </si>
  <si>
    <t>POUF MALÝ</t>
  </si>
  <si>
    <t>76</t>
  </si>
  <si>
    <t>Poznámka k položce:_x000D_
1.4 rozměr: prům. 450 x v 300  mm materiál: 30 000 Martindale, bavlna/polyesterpotah snímatelný, čistitelnýprovedení: 30 kg/m³ vysoce elastické PU pěny, testovaná podle Ökotex 100.</t>
  </si>
  <si>
    <t>39</t>
  </si>
  <si>
    <t>POUF VELKÝ</t>
  </si>
  <si>
    <t>78</t>
  </si>
  <si>
    <t>Poznámka k položce:_x000D_
1.4 rozměr: prům.600  x v 300 mm materiál: min 30 000 Martindale, bavlna/polyesterpotah snímatelný, čistitelnýprovedení: 30 kg/m³ vysoce elastické PU pěny, testovaná podle Ökotex 100.</t>
  </si>
  <si>
    <t>POUF XL</t>
  </si>
  <si>
    <t>80</t>
  </si>
  <si>
    <t>Poznámka k položce:_x000D_
1.4 rozměr: prům. 1000 x v 300 mm materiál: min 30 000 Martindale, bavlna/polyesterpotah snímatelný, čistitelnýprovedení: 30 kg/m³ vysoce elastické PU pěny, testovaná podle Ökotex 100.</t>
  </si>
  <si>
    <t>41</t>
  </si>
  <si>
    <t>SEDACÍ VAK</t>
  </si>
  <si>
    <t>82</t>
  </si>
  <si>
    <t>Poznámka k položce:_x000D_
1.4 Rozměr: 1400 x 1800 mmBarevnost: šedáMateriál: bavlnaProvedení:dvouvrstvé, smítatelný a pratelný obalobjem 360 lnostnost 200 kghmotnost 7,6 kgvnitřní použítí</t>
  </si>
  <si>
    <t>84</t>
  </si>
  <si>
    <t>Poznámka k položce:_x000D_
2.2 Rozměr:prům. 500 mm, v 550 mmBarevnost: černáProvedení:Povrchová úprava desky stolu: lakovaný mdf sametBarva stolové desky: BV matná černáNohy: RAL 9005 černá</t>
  </si>
  <si>
    <t>43</t>
  </si>
  <si>
    <t>KŘESLO</t>
  </si>
  <si>
    <t>86</t>
  </si>
  <si>
    <t>Poznámka k položce:_x000D_
2.2 KŘESÍLKO 1rozměr: š 530 x h 510 x v 790 mmbarva: šedá, Atlantic 60011, nohy černéProvedení: 4 nohy kovové Opěradlo - kostra z dřevotřískových desek o tloušťce 18 mm; řezaná pěna o hustotě 25 kg/m³; čalouněná; Područky - kostra z dřevotřískových desek o tloušťce 18 mm; řezaná pěna, hustota 35 kg/m³; čalouněné; Sedák - ocelová kostra s pružinami; řezaná pěna, hustota 35 kg/m³; čalouněný; Podnož - čtyřnohá, práškově lakovaná ocel; nohy z trubky Ø 30 mm, tloušťka 2 mm;</t>
  </si>
  <si>
    <t>88</t>
  </si>
  <si>
    <t>Poznámka k položce:_x000D_
2.2 Rozměr: v 1060-1230 x š 700 x h 700 mmBarva:  sedák a opěrák ERA CSE14 černá Provedení:  otočná pracovní židle, výškově stavitelná čalouněný sedák a opěrák, prošívaný, hlolubkově stavitelný vysoký opěrák, výškově stavitelný  synchronní mechanika SYS s bočním nastavením tuhosti odporu opěráku, 5x aretace 5-ramenný nylonový kříž, černý kolečka na koberce, černá, Ø 60 mmvýškově stavitelné područky, černé</t>
  </si>
  <si>
    <t>45</t>
  </si>
  <si>
    <t>POSLECHOVÉ KŘESLO</t>
  </si>
  <si>
    <t>90</t>
  </si>
  <si>
    <t>Poznámka k položce:_x000D_
2.2 KŘESÍLKO 2 rozměr: š 1000 x h 810 x v 1210  mmbarva: šedá, Atlantic 60011 +  žlutá 61166, nohy černéProvedení:  vysoký opěrák, 4 nohy kovové Vysoký opěrák - síťovina (Runner), rám Ø25 mm, čalouněný, dvě vrstvy látky připevněné k rámu pomocí zipuSedák, opěradlo, područky - tvarovaná pěna, hustota 5 kg/m³, čalouněná; Kostra - čtyřnohá, kovový, práškově lakovaný, Ø25 mm, tloušťka stěny 1,5 mm, CNC ohýbaný, nohy zakončené polypropylenovými kluzáky</t>
  </si>
  <si>
    <t>92</t>
  </si>
  <si>
    <t>47</t>
  </si>
  <si>
    <t>94</t>
  </si>
  <si>
    <t>Poznámka k položce:_x000D_
2.3 Rozměr: 1400 x 1800 mmBarevnost: ČERNÁMateriál: bavlnaProvedení:dvouvrstvé, smítatelný a pratelný obalobjem 360 lnostnost 200 kghmotnost 7,6 kgvnitřní použítí</t>
  </si>
  <si>
    <t>ŽIDLE KE KLÁVESÁM</t>
  </si>
  <si>
    <t>96</t>
  </si>
  <si>
    <t>Poznámka k položce:_x000D_
2.3 Rozměr sedáku: 550 x 330 mm; výška 455/555Barevnost: černáMateriál: masivní dřevo, textilní čalouněníVýškové nastavení: ano</t>
  </si>
  <si>
    <t>49</t>
  </si>
  <si>
    <t>POČÍTAČOVÉ ŽIDLE</t>
  </si>
  <si>
    <t>98</t>
  </si>
  <si>
    <t>Poznámka k položce:_x000D_
2.3 Rozměr: v 840 x 530 x 560 mm Barevnost: čalounění ERA CSE03 žlutá, podnož černá Provedení:4 nohá čalouněná židle na mini kolečkáchkolečka rozměr Ø 37 mm</t>
  </si>
  <si>
    <t>STŮL mobilní sklopný na kolečkách</t>
  </si>
  <si>
    <t>100</t>
  </si>
  <si>
    <t>Poznámka k položce:_x000D_
2.2 rozměr: 800x1600 mmbarevnost: deska šedé alu satinato šedá 0881 PE, podnož černámateriál: MFC 25 mm s 2 mm ABS hranouProvedení: mobilní stůl na kolečkách každá noha má dvě kolečka Ø 60 mm s brzdami. včetně klipu na spojení stolů pro zachování stejné výšky  Podnož: kovová nosníková trubka, práškově lakovaná - 100x40 mm; trubka výklopného mechanismu - 50x25 mm; Oválná svislá kovová trubka 76x25 s tvarovanou kovovou základnou Držák kabeláže 2xElektrifikace stolu: 1x el. zásuvka + USB nabíječka 1x USB „A“ a 1x „C“ s výkonem až 22W, 2m napájecí kabel + vidlice do zásuvky automatické otevírání zásuvky po stisknutí středového tlačítka  kvalitní povrchová úprava s ochranou proti otiskům „anti-fingerprint"</t>
  </si>
  <si>
    <t>51</t>
  </si>
  <si>
    <t>PRACOVNÍ ŽIDLE</t>
  </si>
  <si>
    <t>102</t>
  </si>
  <si>
    <t>Poznámka k položce:_x000D_
2.2 Rozměr: v 840 x 530 x 560 mm Barevnost: čalounění ERA CSE13 šedá, podnož černá Provedení:4 nohá čalouněná židle na mini kolečkáchkolečka rozměr Ø 37 mm</t>
  </si>
  <si>
    <t>Taburet standard</t>
  </si>
  <si>
    <t>104</t>
  </si>
  <si>
    <t>Poznámka k položce:_x000D_
Rozměr:  š 400 x  v 450 mm Barevnost: čalounění ERA xxxxxProvedení:Kostra - MFC 18 mm, 28 mm a HDF 3 mm, připevněné šrouby; Sedák - řezaná pěna: tloušťka 50 mm; Polypropylenové nožky - Ø30 mm, 6 ks; Kovové spojovací prvky - profil 2 mm, řezaný laserem, práškově lakovaný, barva: černá.</t>
  </si>
  <si>
    <t>53</t>
  </si>
  <si>
    <t>Taburet kulatý menší</t>
  </si>
  <si>
    <t>106</t>
  </si>
  <si>
    <t>Poznámka k položce:_x000D_
Rozměr:  š 600 x  v 350 mm Barevnost: čalounění ERA xxxxxProvedení:Kostra - MFC 18 mm, 28 mm a HDF 3 mm, připevněné šrouby; Sedák - řezaná pěna: tloušťka 50 mm; Polypropylenové nožky - Ø30 mm, 6 ks; Kovové spojovací prvky - profil 2 mm, řezaný laserem, práškově lakovaný, barva: černá.</t>
  </si>
  <si>
    <t>Taburet kulatý větší</t>
  </si>
  <si>
    <t>108</t>
  </si>
  <si>
    <t>Poznámka k položce:_x000D_
Rozměr:  š 800 x  v 350 mm Barevnost: čalounění ERA xxxxxProvedení:Kostra - MFC 18 mm, 28 mm a HDF 3 mm, připevněné šrouby; Sedák - řezaná pěna: tloušťka 50 mm; Polypropylenové nožky - Ø30 mm, 6 ks; Kovové spojovací prvky - profil 2 mm, řezaný laserem, práškově lakovaný, barva: černá.</t>
  </si>
  <si>
    <t>55</t>
  </si>
  <si>
    <t>110</t>
  </si>
  <si>
    <t>Poznámka k položce:_x000D_
puf, polstrovaný Rozměr: š 1400 x h 520 xv 420 mm Materiál: 70% bavlna, 30% polyester, 30t MartinadalePotah je snímatelný. Podnož černá lakovaná nerez  oceli  Výplň kvalitní přizpůsobivá  pěna</t>
  </si>
  <si>
    <t>JEDNACÍ/JÍDELNÍ STŮL</t>
  </si>
  <si>
    <t>112</t>
  </si>
  <si>
    <t>Poznámka k položce:_x000D_
2.16 rozměr: š  1000 x 3000 x 740 mm barevnost: tmavě šedá deska SLATE, podnož černá materiál: MFC 25 mm, hrana lepená ABS  2 mmpodnož ve tvaru Y</t>
  </si>
  <si>
    <t>57</t>
  </si>
  <si>
    <t>JEDNACÍ/JÍDELNÍ ŽIDLE</t>
  </si>
  <si>
    <t>114</t>
  </si>
  <si>
    <t>Poznámka k položce:_x000D_
2.16 C411;C412;C413;C414;</t>
  </si>
  <si>
    <t>116</t>
  </si>
  <si>
    <t>Poznámka k položce:_x000D_
2.8 celokovový bezšroubovýbarva RAL 7037výška regálu 1800 mmšířka regálu 750 mmhloubka regálu 300 mm 5 polic, stojna 50 kg</t>
  </si>
  <si>
    <t>59</t>
  </si>
  <si>
    <t>118</t>
  </si>
  <si>
    <t>Poznámka k položce:_x000D_
2.17 300x500Rozměr: 1970 x š 600 x 500 Počet oddílů: 2 Barevnost: šedá RAL 7037Vybavení: v každém modulu 2 x police a 1x šatní tyč chromováMateriál: laminátová dřevotříska o síle 18 mm, 2 mm ABS hranaOdvětrávání skříňky je řešeno mezerou mezi dveřmi a korpusem. Cylindrický zámek Burg + 2 klíče</t>
  </si>
  <si>
    <t>60.1</t>
  </si>
  <si>
    <t>120</t>
  </si>
  <si>
    <t>Poznámka k položce:_x000D_
2.12 Rozměr: 2000 x 800 x 740 mmBarva: deska alu satinato šedá 0881 PE šedá 0881 PE, podnož antracit RAL 9005Materiál: pracovní deska - MFC 28 mm, ABS hrana 2 mm;  Rám - práškově lakovaná ocel, profil 60x30 mm, rozpěrka 10 mm mezi deskou a rámem; lišta pod pracovní deskou je vždy v barvě  hliník polomatný; vyrovnání - rozsah 10 mm; Specifikace:Výřez pracovní plochy pro snadný průchod kabelů. Vodorovný kabelový žlab - práškově lakovaný, černá</t>
  </si>
  <si>
    <t>61</t>
  </si>
  <si>
    <t>122</t>
  </si>
  <si>
    <t>Poznámka k položce:_x000D_
2.12 Rozměr: v 1060-1230 x š 700 x h 700 mmBarva:  sedák CURA 60110 šedý, opěrák CURA 62084 žlutáProvedení:  otočná pracovní židle, výškově stavitelná čalouněný sedák a opěrák, prošívaný, hlolubkově stavitelný vysoký opěrák, výškově stavitelný  synchronní mechanika SYS s bočním nastavením tuhosti odporu opěráku, 5x aretace 5-ramenný nylonový kříž, černý kolečka na koberce, černá, Ø 60 mmvýškově stavitelné područky, černé</t>
  </si>
  <si>
    <t>KONTEJNER DO VÝŠKY PRACOVNÍHO STOLU</t>
  </si>
  <si>
    <t>124</t>
  </si>
  <si>
    <t>Poznámka k položce:_x000D_
2.12 Rozměr: 402x800x740 mm Barva:  alu satinato šedá 0881 PE šedá 0881 PEMateriál:  Top - MFC 28 mm, ABS hrana 2 mm; Bočnice - MFC 18 mm, ABS hrana 2 mm; Zásuvky - MFC 18 mm, hrana ABS 2 mm; Specifikace: centrální zámek - sklopný klíč; ručka PRO - černá Zásuvka MFC - rolovací pojezdy, max. zatížení 25 kg, výsuv 80 %; Zásobník na tužky - plast, barva: černá; Nivelace - rozsah 10 mm;</t>
  </si>
  <si>
    <t>63</t>
  </si>
  <si>
    <t>126</t>
  </si>
  <si>
    <t>Poznámka k položce:_x000D_
2.14 Rozměr: š 1200 x h 432 x v 1129 mm, mezera police 320 mmBarevnost: alu  satinato šedá 0881 PE šedá 0881 PE,  ručka černá Provedení:Horní top  - MFC 28 mm, ABS hrana 2 mm; Záda &amp; bočnice - MFC 18 mm, ABS hrany 2 mm; Dveře otevíravé -  MFC 18 mm, hrany ABS 2 mm, jednoduchý závěs 110°, standardní zámek Police - MFC 18 mm, ochrana proti náhodnému vypadnutí, hrana ABS 2 mm, max. zatížení 30 kg; Nivelační patky 27 mm - rozsah 5 mm;</t>
  </si>
  <si>
    <t>SKŘÍŇKA KE STOLU</t>
  </si>
  <si>
    <t>128</t>
  </si>
  <si>
    <t>Poznámka k položce:_x000D_
2.12 Rozměr: š 1600 x h 432 x v 740 mmBarevnost: alu  satinato šedá 0881 PE šedá 0881 PE,  ručka černá Provedení:Horní top  - MFC 28 mm, ABS hrana 2 mm; Záda &amp; bočnice - MFC 18 mm, ABS hrany 2 mm; Dveře posuvné -  MFC 18 mm, hrany ABS 2 mm, standardní zámek Police - MFC 18 mm, ochrana proti náhodnému vypadnutí, hrana ABS 2 mm, max. zatížení 30 kg; Nivelační patky 27 mm - rozsah 5 mm;</t>
  </si>
  <si>
    <t>65</t>
  </si>
  <si>
    <t>130</t>
  </si>
  <si>
    <t>Poznámka k položce:_x000D_
2.12 Rozměr: š 1200 x h 432 x v 1129 mm, mezera police 320 mmBarevnost: alu  satinato šedá 0881 PE šedá 0881 PE,  ručka černá Provedení:Horní top  - MFC 28 mm, ABS hrana 2 mm; Záda &amp; bočnice - MFC 18 mm, ABS hrany 2 mm; Dveře otevíravé -  MFC 18 mm, hrany ABS 2 mm, jednoduchý závěs 110°, standardní zámek Police - MFC 18 mm, ochrana proti náhodnému vypadnutí, hrana ABS 2 mm, max. zatížení 30 kg; Nivelační patky 27 mm - rozsah 5 mm;</t>
  </si>
  <si>
    <t>JEDNACÍ STŮL KULATÝ</t>
  </si>
  <si>
    <t>132</t>
  </si>
  <si>
    <t>Poznámka k položce:_x000D_
2.13 Rozměr: prům. 800, v 740 mm Barevnost: deska  alu satinato šedá 0881 PE šedá 0881 PE,  podnož černá Provedení:Materiál: pracovní deska - MFC 28 mm, ABS hrana 2 mm;  Rám - práškově lakovaná ocel Noha "A" 3x, noha - práškově lakovaná ocel, profil 60x30 mm; Výšková aretace - rozsah 5 mm;</t>
  </si>
  <si>
    <t>67</t>
  </si>
  <si>
    <t>PŘÍSEDOVÁ ŽIDLE - OTOČNÁ NA KOLEČKÁCH</t>
  </si>
  <si>
    <t>134</t>
  </si>
  <si>
    <t>Poznámka k položce:_x000D_
2.13 rozměr: š 820  x h 640 x 570 mmbarevnost: světle šedá, Cura 60112Provedení:celočalouněná, opěrák s oušky4-ramenný nylonový kříž, černý, kolečka na koberce,  černá, Ø 55 mm</t>
  </si>
  <si>
    <t>MANAŽERSKÁ ŽIDLE s opěrkou hlavy</t>
  </si>
  <si>
    <t>136</t>
  </si>
  <si>
    <t>Poznámka k položce:_x000D_
2.13 Rozměr: v 1290-1460 x š 700 x h 700 mmBarva:  sedák CURA 60110 šedý, opěrák CURA 62084 žlutáProvedení:  otočná pracovní židle, výškově stavitelná, s opěrkou hlavy čalouněný sedák a opěrák, prošívaný, hlolubkově stavitelný vysoký opěrák, výškově stavitelný  synchronní mechanika SYS s bočním nastavením tuhosti odporu opěráku, 5x aretace 5-ramenný nylonový kříž, černý kolečka na koberce, černá, Ø 60 mmvýškově stavitelné područky, černé</t>
  </si>
  <si>
    <t>69</t>
  </si>
  <si>
    <t>MANAŽERSKÝ STŮL s modesty panelem</t>
  </si>
  <si>
    <t>138</t>
  </si>
  <si>
    <t>Poznámka k položce:_x000D_
2.13 Rozměr: 2000 x 800 x 740 mmBarva: deska alu satinato šedá 0881 PE šedá 0881 PE, podnož antracit RAL 9005Materiál: pracovní deska - MFC 28 mm, ABS hrana 2 mm;  Rám - práškově lakovaná ocel, profil 60x30 mm, rozpěrka 10 mm mezi deskou a rámem; lišta pod pracovní deskou je vždy v barvě  hliník polomatný; vyrovnání - rozsah 10 mm; Specifikace:Výřez pracovní plochy pro snadný průchod kabelů. Vodorovný kabelový žlab - práškově lakovaný, alu Modesty panel alu alu satinato šedá 0881 PE šedá 0881 PE, MFC 18 mm, v 400 mm</t>
  </si>
  <si>
    <t>140</t>
  </si>
  <si>
    <t>Poznámka k položce:_x000D_
2.13 Rozměr: š 1600 x h 432 x v 1129 mm, mezera police 320 mmBarevnost: dvířka alu satinato šedá 0881 PE šedá 0881 PE,  tělo - antracit šedá, ručka černá Provedení:Horní top  - MFC 28 mm, ABS hrana 2 mm; Záda &amp; bočnice - MFC 18 mm, ABS hrany 2 mm; Dveře posuvné -  MFC 18 mm, hrany ABS 2 mm, standardní zámek Police - MFC 18 mm, ochrana proti náhodnému vypadnutí, hrana ABS 2 mm, max. zatížení 30 kg; Nivelační patky 27 mm - rozsah 5 mm;</t>
  </si>
  <si>
    <t>71</t>
  </si>
  <si>
    <t>142</t>
  </si>
  <si>
    <t>Poznámka k položce:_x000D_
3.12 rozměr: š 130  x h 840 x v 760 / 420 mmbarva:žlutá, kategorie A, konstrukce -černáProvedení:Nohy z 20mm ohýbaných trubek s práškovým nástřikem; Ocelová konstrukce zapuštěná do polyuretanové pěny.</t>
  </si>
  <si>
    <t>144</t>
  </si>
  <si>
    <t>Poznámka k položce:_x000D_
2.13 Rozměr:prům. 500 mm, v 550 mmBarevnost: černáProvedení:Povrchová úprava desky stolu: lakovaný mdf sametBarva stolové desky: BV matná černáNohy: RAL 9005 černá</t>
  </si>
  <si>
    <t>73</t>
  </si>
  <si>
    <t>146</t>
  </si>
  <si>
    <t>Poznámka k položce:_x000D_
2.13 Rozměr: š 1410 x h 432 x v 1129 mm, mezera police 320 mmBarevnost: dvířka alu satinato šedá 0881 PE šedá 0881 PE,  tělo - antracit šedá, ručka černá Provedení:Horní top  - MFC 28 mm, ABS hrana 2 mm; Záda &amp; bočnice - MFC 18 mm, ABS hrany 2 mm; Dveře posuvné -  MFC 18 mm, hrany ABS 2 mm, standardní zámek Police - MFC 18 mm, ochrana proti náhodnému vypadnutí, hrana ABS 2 mm, max. zatížení 30 kg; Nivelační patky 27 mm - rozsah 5 mm;</t>
  </si>
  <si>
    <t>KŘESÍLKA CHODBA</t>
  </si>
  <si>
    <t>148</t>
  </si>
  <si>
    <t>Poznámka k položce:_x000D_
2.7 Rozměr: š 700 x 800 x 730 / 390 mmbarva:šedá, kategorie A, konstrukce -černáProvedení:konzolové nohy z kovové tyče kruhového průřezu 12 mm, vyrobené buď z oceli s práškovým nástřikem . Ocelová konstrukce zapuštěná do polyuretanové pěny.</t>
  </si>
  <si>
    <t>75</t>
  </si>
  <si>
    <t>150</t>
  </si>
  <si>
    <t>Poznámka k položce:_x000D_
2.7 Rozměr:prům. 500 mm, v 550 mmBarevnost: černáProvedení:Povrchová úprava desky stolu: lakovaný mdf sametBarva stolové desky: BV matná černáNohy: RAL 9005 černá</t>
  </si>
  <si>
    <t>PŘEBALOVACÍ PULT</t>
  </si>
  <si>
    <t>152</t>
  </si>
  <si>
    <t>Poznámka k položce:_x000D_
1.14 rozměr: š 490 x  v 850 x h 765 mm provedení: sklopný, závěsný, přírodní překližkavčetně přebalovací podložky (75 x 47 cm)Váha 11.55 kgNosnost 11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</si>
</sst>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003366"/>
      <name val="Arial CE"/>
    </font>
    <font>
      <b/>
      <sz val="10"/>
      <color rgb="FF003366"/>
      <name val="Arial CE"/>
    </font>
    <font>
      <sz val="18"/>
      <color theme="10"/>
      <name val="Wingdings 2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19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18" fillId="5" borderId="0" xfId="0" applyFont="1" applyFill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6" fillId="0" borderId="14" xfId="0" applyNumberFormat="1" applyFont="1" applyBorder="1" applyAlignment="1">
      <alignment vertical="center"/>
    </xf>
    <xf numFmtId="4" fontId="16" fillId="0" borderId="0" xfId="0" applyNumberFormat="1" applyFont="1" applyAlignment="1">
      <alignment vertical="center"/>
    </xf>
    <xf numFmtId="166" fontId="16" fillId="0" borderId="0" xfId="0" applyNumberFormat="1" applyFont="1" applyAlignment="1">
      <alignment vertical="center"/>
    </xf>
    <xf numFmtId="4" fontId="16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Alignment="1">
      <alignment vertical="center"/>
    </xf>
    <xf numFmtId="166" fontId="24" fillId="0" borderId="0" xfId="0" applyNumberFormat="1" applyFont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0" fontId="27" fillId="0" borderId="0" xfId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8" fillId="5" borderId="0" xfId="0" applyFont="1" applyFill="1" applyAlignment="1">
      <alignment horizontal="left" vertical="center"/>
    </xf>
    <xf numFmtId="0" fontId="18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18" fillId="5" borderId="16" xfId="0" applyFont="1" applyFill="1" applyBorder="1" applyAlignment="1">
      <alignment horizontal="center" vertical="center" wrapText="1"/>
    </xf>
    <xf numFmtId="0" fontId="18" fillId="5" borderId="17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center" vertical="center" wrapText="1"/>
    </xf>
    <xf numFmtId="4" fontId="20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0" fillId="0" borderId="3" xfId="0" applyBorder="1" applyAlignment="1" applyProtection="1">
      <alignment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49" fontId="18" fillId="0" borderId="22" xfId="0" applyNumberFormat="1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center" vertical="center" wrapText="1"/>
      <protection locked="0"/>
    </xf>
    <xf numFmtId="167" fontId="18" fillId="0" borderId="22" xfId="0" applyNumberFormat="1" applyFont="1" applyBorder="1" applyAlignment="1" applyProtection="1">
      <alignment vertical="center"/>
      <protection locked="0"/>
    </xf>
    <xf numFmtId="4" fontId="18" fillId="3" borderId="22" xfId="0" applyNumberFormat="1" applyFont="1" applyFill="1" applyBorder="1" applyAlignment="1" applyProtection="1">
      <alignment vertical="center"/>
      <protection locked="0"/>
    </xf>
    <xf numFmtId="4" fontId="18" fillId="0" borderId="22" xfId="0" applyNumberFormat="1" applyFont="1" applyBorder="1" applyAlignment="1" applyProtection="1">
      <alignment vertical="center"/>
      <protection locked="0"/>
    </xf>
    <xf numFmtId="0" fontId="19" fillId="3" borderId="14" xfId="0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center" vertical="center"/>
    </xf>
    <xf numFmtId="166" fontId="19" fillId="0" borderId="0" xfId="0" applyNumberFormat="1" applyFont="1" applyAlignment="1">
      <alignment vertical="center"/>
    </xf>
    <xf numFmtId="166" fontId="19" fillId="0" borderId="15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20" xfId="0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Protection="1">
      <protection locked="0"/>
    </xf>
    <xf numFmtId="4" fontId="6" fillId="0" borderId="0" xfId="0" applyNumberFormat="1" applyFont="1"/>
    <xf numFmtId="0" fontId="7" fillId="0" borderId="14" xfId="0" applyFont="1" applyBorder="1"/>
    <xf numFmtId="166" fontId="7" fillId="0" borderId="0" xfId="0" applyNumberFormat="1" applyFont="1"/>
    <xf numFmtId="166" fontId="7" fillId="0" borderId="15" xfId="0" applyNumberFormat="1" applyFont="1" applyBorder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0" fillId="0" borderId="19" xfId="0" applyBorder="1" applyAlignment="1">
      <alignment vertical="center"/>
    </xf>
    <xf numFmtId="0" fontId="0" fillId="0" borderId="21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5" borderId="6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left" vertical="center"/>
    </xf>
    <xf numFmtId="0" fontId="18" fillId="5" borderId="7" xfId="0" applyFont="1" applyFill="1" applyBorder="1" applyAlignment="1">
      <alignment horizontal="right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left" vertical="center"/>
    </xf>
    <xf numFmtId="4" fontId="23" fillId="0" borderId="0" xfId="0" applyNumberFormat="1" applyFont="1" applyAlignment="1">
      <alignment horizontal="righ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3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tabSelected="1" workbookViewId="0">
      <selection activeCell="A98" sqref="A98:XFD98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1" t="s">
        <v>0</v>
      </c>
      <c r="AZ1" s="11" t="s">
        <v>1</v>
      </c>
      <c r="BA1" s="11" t="s">
        <v>2</v>
      </c>
      <c r="BB1" s="11" t="s">
        <v>1</v>
      </c>
      <c r="BT1" s="11" t="s">
        <v>3</v>
      </c>
      <c r="BU1" s="11" t="s">
        <v>3</v>
      </c>
      <c r="BV1" s="11" t="s">
        <v>4</v>
      </c>
    </row>
    <row r="2" spans="1:74" ht="36.950000000000003" customHeight="1">
      <c r="AR2" s="186" t="s">
        <v>5</v>
      </c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S2" s="12" t="s">
        <v>6</v>
      </c>
      <c r="BT2" s="12" t="s">
        <v>7</v>
      </c>
    </row>
    <row r="3" spans="1:74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5"/>
      <c r="BS3" s="12" t="s">
        <v>6</v>
      </c>
      <c r="BT3" s="12" t="s">
        <v>8</v>
      </c>
    </row>
    <row r="4" spans="1:74" ht="24.95" customHeight="1">
      <c r="B4" s="15"/>
      <c r="D4" s="16" t="s">
        <v>9</v>
      </c>
      <c r="AR4" s="15"/>
      <c r="AS4" s="17" t="s">
        <v>10</v>
      </c>
      <c r="BE4" s="18" t="s">
        <v>11</v>
      </c>
      <c r="BS4" s="12" t="s">
        <v>12</v>
      </c>
    </row>
    <row r="5" spans="1:74" ht="12" customHeight="1">
      <c r="B5" s="15"/>
      <c r="D5" s="19" t="s">
        <v>13</v>
      </c>
      <c r="K5" s="170" t="s">
        <v>14</v>
      </c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R5" s="15"/>
      <c r="BE5" s="167" t="s">
        <v>15</v>
      </c>
      <c r="BS5" s="12" t="s">
        <v>6</v>
      </c>
    </row>
    <row r="6" spans="1:74" ht="36.950000000000003" customHeight="1">
      <c r="B6" s="15"/>
      <c r="D6" s="21" t="s">
        <v>16</v>
      </c>
      <c r="K6" s="172" t="s">
        <v>17</v>
      </c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  <c r="AE6" s="171"/>
      <c r="AF6" s="171"/>
      <c r="AG6" s="171"/>
      <c r="AH6" s="171"/>
      <c r="AI6" s="171"/>
      <c r="AJ6" s="171"/>
      <c r="AK6" s="171"/>
      <c r="AL6" s="171"/>
      <c r="AM6" s="171"/>
      <c r="AN6" s="171"/>
      <c r="AO6" s="171"/>
      <c r="AR6" s="15"/>
      <c r="BE6" s="168"/>
      <c r="BS6" s="12" t="s">
        <v>6</v>
      </c>
    </row>
    <row r="7" spans="1:74" ht="12" customHeight="1">
      <c r="B7" s="15"/>
      <c r="D7" s="22" t="s">
        <v>18</v>
      </c>
      <c r="K7" s="20" t="s">
        <v>1</v>
      </c>
      <c r="AK7" s="22" t="s">
        <v>19</v>
      </c>
      <c r="AN7" s="20" t="s">
        <v>1</v>
      </c>
      <c r="AR7" s="15"/>
      <c r="BE7" s="168"/>
      <c r="BS7" s="12" t="s">
        <v>6</v>
      </c>
    </row>
    <row r="8" spans="1:74" ht="12" customHeight="1">
      <c r="B8" s="15"/>
      <c r="D8" s="22" t="s">
        <v>20</v>
      </c>
      <c r="K8" s="20" t="s">
        <v>21</v>
      </c>
      <c r="AK8" s="22" t="s">
        <v>22</v>
      </c>
      <c r="AN8" s="23" t="s">
        <v>23</v>
      </c>
      <c r="AR8" s="15"/>
      <c r="BE8" s="168"/>
      <c r="BS8" s="12" t="s">
        <v>6</v>
      </c>
    </row>
    <row r="9" spans="1:74" ht="14.45" customHeight="1">
      <c r="B9" s="15"/>
      <c r="AR9" s="15"/>
      <c r="BE9" s="168"/>
      <c r="BS9" s="12" t="s">
        <v>6</v>
      </c>
    </row>
    <row r="10" spans="1:74" ht="12" customHeight="1">
      <c r="B10" s="15"/>
      <c r="D10" s="22" t="s">
        <v>24</v>
      </c>
      <c r="AK10" s="22" t="s">
        <v>25</v>
      </c>
      <c r="AN10" s="20" t="s">
        <v>1</v>
      </c>
      <c r="AR10" s="15"/>
      <c r="BE10" s="168"/>
      <c r="BS10" s="12" t="s">
        <v>6</v>
      </c>
    </row>
    <row r="11" spans="1:74" ht="18.399999999999999" customHeight="1">
      <c r="B11" s="15"/>
      <c r="E11" s="20" t="s">
        <v>26</v>
      </c>
      <c r="AK11" s="22" t="s">
        <v>27</v>
      </c>
      <c r="AN11" s="20" t="s">
        <v>1</v>
      </c>
      <c r="AR11" s="15"/>
      <c r="BE11" s="168"/>
      <c r="BS11" s="12" t="s">
        <v>6</v>
      </c>
    </row>
    <row r="12" spans="1:74" ht="6.95" customHeight="1">
      <c r="B12" s="15"/>
      <c r="AR12" s="15"/>
      <c r="BE12" s="168"/>
      <c r="BS12" s="12" t="s">
        <v>6</v>
      </c>
    </row>
    <row r="13" spans="1:74" ht="12" customHeight="1">
      <c r="B13" s="15"/>
      <c r="D13" s="22" t="s">
        <v>28</v>
      </c>
      <c r="AK13" s="22" t="s">
        <v>25</v>
      </c>
      <c r="AN13" s="24" t="s">
        <v>29</v>
      </c>
      <c r="AR13" s="15"/>
      <c r="BE13" s="168"/>
      <c r="BS13" s="12" t="s">
        <v>6</v>
      </c>
    </row>
    <row r="14" spans="1:74" ht="12.75">
      <c r="B14" s="15"/>
      <c r="E14" s="173" t="s">
        <v>29</v>
      </c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22" t="s">
        <v>27</v>
      </c>
      <c r="AN14" s="24" t="s">
        <v>29</v>
      </c>
      <c r="AR14" s="15"/>
      <c r="BE14" s="168"/>
      <c r="BS14" s="12" t="s">
        <v>6</v>
      </c>
    </row>
    <row r="15" spans="1:74" ht="6.95" customHeight="1">
      <c r="B15" s="15"/>
      <c r="AR15" s="15"/>
      <c r="BE15" s="168"/>
      <c r="BS15" s="12" t="s">
        <v>3</v>
      </c>
    </row>
    <row r="16" spans="1:74" ht="12" customHeight="1">
      <c r="B16" s="15"/>
      <c r="D16" s="22" t="s">
        <v>30</v>
      </c>
      <c r="AK16" s="22" t="s">
        <v>25</v>
      </c>
      <c r="AN16" s="20" t="s">
        <v>1</v>
      </c>
      <c r="AR16" s="15"/>
      <c r="BE16" s="168"/>
      <c r="BS16" s="12" t="s">
        <v>3</v>
      </c>
    </row>
    <row r="17" spans="2:71" ht="18.399999999999999" customHeight="1">
      <c r="B17" s="15"/>
      <c r="E17" s="20" t="s">
        <v>31</v>
      </c>
      <c r="AK17" s="22" t="s">
        <v>27</v>
      </c>
      <c r="AN17" s="20" t="s">
        <v>1</v>
      </c>
      <c r="AR17" s="15"/>
      <c r="BE17" s="168"/>
      <c r="BS17" s="12" t="s">
        <v>32</v>
      </c>
    </row>
    <row r="18" spans="2:71" ht="6.95" customHeight="1">
      <c r="B18" s="15"/>
      <c r="AR18" s="15"/>
      <c r="BE18" s="168"/>
      <c r="BS18" s="12" t="s">
        <v>6</v>
      </c>
    </row>
    <row r="19" spans="2:71" ht="12" customHeight="1">
      <c r="B19" s="15"/>
      <c r="D19" s="22" t="s">
        <v>33</v>
      </c>
      <c r="AK19" s="22" t="s">
        <v>25</v>
      </c>
      <c r="AN19" s="20" t="s">
        <v>1</v>
      </c>
      <c r="AR19" s="15"/>
      <c r="BE19" s="168"/>
      <c r="BS19" s="12" t="s">
        <v>6</v>
      </c>
    </row>
    <row r="20" spans="2:71" ht="18.399999999999999" customHeight="1">
      <c r="B20" s="15"/>
      <c r="E20" s="20" t="s">
        <v>34</v>
      </c>
      <c r="AK20" s="22" t="s">
        <v>27</v>
      </c>
      <c r="AN20" s="20" t="s">
        <v>1</v>
      </c>
      <c r="AR20" s="15"/>
      <c r="BE20" s="168"/>
      <c r="BS20" s="12" t="s">
        <v>32</v>
      </c>
    </row>
    <row r="21" spans="2:71" ht="6.95" customHeight="1">
      <c r="B21" s="15"/>
      <c r="AR21" s="15"/>
      <c r="BE21" s="168"/>
    </row>
    <row r="22" spans="2:71" ht="12" customHeight="1">
      <c r="B22" s="15"/>
      <c r="D22" s="22" t="s">
        <v>35</v>
      </c>
      <c r="AR22" s="15"/>
      <c r="BE22" s="168"/>
    </row>
    <row r="23" spans="2:71" ht="16.5" customHeight="1">
      <c r="B23" s="15"/>
      <c r="E23" s="175" t="s">
        <v>1</v>
      </c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R23" s="15"/>
      <c r="BE23" s="168"/>
    </row>
    <row r="24" spans="2:71" ht="6.95" customHeight="1">
      <c r="B24" s="15"/>
      <c r="AR24" s="15"/>
      <c r="BE24" s="168"/>
    </row>
    <row r="25" spans="2:71" ht="6.95" customHeight="1">
      <c r="B25" s="15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R25" s="15"/>
      <c r="BE25" s="168"/>
    </row>
    <row r="26" spans="2:71" s="1" customFormat="1" ht="25.9" customHeight="1">
      <c r="B26" s="27"/>
      <c r="D26" s="28" t="s">
        <v>36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76">
        <f>ROUND(AG94,2)</f>
        <v>0</v>
      </c>
      <c r="AL26" s="177"/>
      <c r="AM26" s="177"/>
      <c r="AN26" s="177"/>
      <c r="AO26" s="177"/>
      <c r="AR26" s="27"/>
      <c r="BE26" s="168"/>
    </row>
    <row r="27" spans="2:71" s="1" customFormat="1" ht="6.95" customHeight="1">
      <c r="B27" s="27"/>
      <c r="AR27" s="27"/>
      <c r="BE27" s="168"/>
    </row>
    <row r="28" spans="2:71" s="1" customFormat="1" ht="12.75">
      <c r="B28" s="27"/>
      <c r="L28" s="178" t="s">
        <v>37</v>
      </c>
      <c r="M28" s="178"/>
      <c r="N28" s="178"/>
      <c r="O28" s="178"/>
      <c r="P28" s="178"/>
      <c r="W28" s="178" t="s">
        <v>38</v>
      </c>
      <c r="X28" s="178"/>
      <c r="Y28" s="178"/>
      <c r="Z28" s="178"/>
      <c r="AA28" s="178"/>
      <c r="AB28" s="178"/>
      <c r="AC28" s="178"/>
      <c r="AD28" s="178"/>
      <c r="AE28" s="178"/>
      <c r="AK28" s="178" t="s">
        <v>39</v>
      </c>
      <c r="AL28" s="178"/>
      <c r="AM28" s="178"/>
      <c r="AN28" s="178"/>
      <c r="AO28" s="178"/>
      <c r="AR28" s="27"/>
      <c r="BE28" s="168"/>
    </row>
    <row r="29" spans="2:71" s="2" customFormat="1" ht="14.45" customHeight="1">
      <c r="B29" s="31"/>
      <c r="D29" s="22" t="s">
        <v>40</v>
      </c>
      <c r="F29" s="22" t="s">
        <v>41</v>
      </c>
      <c r="L29" s="181">
        <v>0.21</v>
      </c>
      <c r="M29" s="180"/>
      <c r="N29" s="180"/>
      <c r="O29" s="180"/>
      <c r="P29" s="180"/>
      <c r="W29" s="179">
        <f>ROUND(AZ94, 2)</f>
        <v>0</v>
      </c>
      <c r="X29" s="180"/>
      <c r="Y29" s="180"/>
      <c r="Z29" s="180"/>
      <c r="AA29" s="180"/>
      <c r="AB29" s="180"/>
      <c r="AC29" s="180"/>
      <c r="AD29" s="180"/>
      <c r="AE29" s="180"/>
      <c r="AK29" s="179">
        <f>ROUND(AV94, 2)</f>
        <v>0</v>
      </c>
      <c r="AL29" s="180"/>
      <c r="AM29" s="180"/>
      <c r="AN29" s="180"/>
      <c r="AO29" s="180"/>
      <c r="AR29" s="31"/>
      <c r="BE29" s="169"/>
    </row>
    <row r="30" spans="2:71" s="2" customFormat="1" ht="14.45" customHeight="1">
      <c r="B30" s="31"/>
      <c r="F30" s="22" t="s">
        <v>42</v>
      </c>
      <c r="L30" s="181">
        <v>0.12</v>
      </c>
      <c r="M30" s="180"/>
      <c r="N30" s="180"/>
      <c r="O30" s="180"/>
      <c r="P30" s="180"/>
      <c r="W30" s="179">
        <f>ROUND(BA94, 2)</f>
        <v>0</v>
      </c>
      <c r="X30" s="180"/>
      <c r="Y30" s="180"/>
      <c r="Z30" s="180"/>
      <c r="AA30" s="180"/>
      <c r="AB30" s="180"/>
      <c r="AC30" s="180"/>
      <c r="AD30" s="180"/>
      <c r="AE30" s="180"/>
      <c r="AK30" s="179">
        <f>ROUND(AW94, 2)</f>
        <v>0</v>
      </c>
      <c r="AL30" s="180"/>
      <c r="AM30" s="180"/>
      <c r="AN30" s="180"/>
      <c r="AO30" s="180"/>
      <c r="AR30" s="31"/>
      <c r="BE30" s="169"/>
    </row>
    <row r="31" spans="2:71" s="2" customFormat="1" ht="14.45" hidden="1" customHeight="1">
      <c r="B31" s="31"/>
      <c r="F31" s="22" t="s">
        <v>43</v>
      </c>
      <c r="L31" s="181">
        <v>0.21</v>
      </c>
      <c r="M31" s="180"/>
      <c r="N31" s="180"/>
      <c r="O31" s="180"/>
      <c r="P31" s="180"/>
      <c r="W31" s="179">
        <f>ROUND(BB94, 2)</f>
        <v>0</v>
      </c>
      <c r="X31" s="180"/>
      <c r="Y31" s="180"/>
      <c r="Z31" s="180"/>
      <c r="AA31" s="180"/>
      <c r="AB31" s="180"/>
      <c r="AC31" s="180"/>
      <c r="AD31" s="180"/>
      <c r="AE31" s="180"/>
      <c r="AK31" s="179">
        <v>0</v>
      </c>
      <c r="AL31" s="180"/>
      <c r="AM31" s="180"/>
      <c r="AN31" s="180"/>
      <c r="AO31" s="180"/>
      <c r="AR31" s="31"/>
      <c r="BE31" s="169"/>
    </row>
    <row r="32" spans="2:71" s="2" customFormat="1" ht="14.45" hidden="1" customHeight="1">
      <c r="B32" s="31"/>
      <c r="F32" s="22" t="s">
        <v>44</v>
      </c>
      <c r="L32" s="181">
        <v>0.12</v>
      </c>
      <c r="M32" s="180"/>
      <c r="N32" s="180"/>
      <c r="O32" s="180"/>
      <c r="P32" s="180"/>
      <c r="W32" s="179">
        <f>ROUND(BC94, 2)</f>
        <v>0</v>
      </c>
      <c r="X32" s="180"/>
      <c r="Y32" s="180"/>
      <c r="Z32" s="180"/>
      <c r="AA32" s="180"/>
      <c r="AB32" s="180"/>
      <c r="AC32" s="180"/>
      <c r="AD32" s="180"/>
      <c r="AE32" s="180"/>
      <c r="AK32" s="179">
        <v>0</v>
      </c>
      <c r="AL32" s="180"/>
      <c r="AM32" s="180"/>
      <c r="AN32" s="180"/>
      <c r="AO32" s="180"/>
      <c r="AR32" s="31"/>
      <c r="BE32" s="169"/>
    </row>
    <row r="33" spans="2:57" s="2" customFormat="1" ht="14.45" hidden="1" customHeight="1">
      <c r="B33" s="31"/>
      <c r="F33" s="22" t="s">
        <v>45</v>
      </c>
      <c r="L33" s="181">
        <v>0</v>
      </c>
      <c r="M33" s="180"/>
      <c r="N33" s="180"/>
      <c r="O33" s="180"/>
      <c r="P33" s="180"/>
      <c r="W33" s="179">
        <f>ROUND(BD94, 2)</f>
        <v>0</v>
      </c>
      <c r="X33" s="180"/>
      <c r="Y33" s="180"/>
      <c r="Z33" s="180"/>
      <c r="AA33" s="180"/>
      <c r="AB33" s="180"/>
      <c r="AC33" s="180"/>
      <c r="AD33" s="180"/>
      <c r="AE33" s="180"/>
      <c r="AK33" s="179">
        <v>0</v>
      </c>
      <c r="AL33" s="180"/>
      <c r="AM33" s="180"/>
      <c r="AN33" s="180"/>
      <c r="AO33" s="180"/>
      <c r="AR33" s="31"/>
      <c r="BE33" s="169"/>
    </row>
    <row r="34" spans="2:57" s="1" customFormat="1" ht="6.95" customHeight="1">
      <c r="B34" s="27"/>
      <c r="AR34" s="27"/>
      <c r="BE34" s="168"/>
    </row>
    <row r="35" spans="2:57" s="1" customFormat="1" ht="25.9" customHeight="1">
      <c r="B35" s="27"/>
      <c r="C35" s="32"/>
      <c r="D35" s="33" t="s">
        <v>46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47</v>
      </c>
      <c r="U35" s="34"/>
      <c r="V35" s="34"/>
      <c r="W35" s="34"/>
      <c r="X35" s="185" t="s">
        <v>48</v>
      </c>
      <c r="Y35" s="183"/>
      <c r="Z35" s="183"/>
      <c r="AA35" s="183"/>
      <c r="AB35" s="183"/>
      <c r="AC35" s="34"/>
      <c r="AD35" s="34"/>
      <c r="AE35" s="34"/>
      <c r="AF35" s="34"/>
      <c r="AG35" s="34"/>
      <c r="AH35" s="34"/>
      <c r="AI35" s="34"/>
      <c r="AJ35" s="34"/>
      <c r="AK35" s="182">
        <f>SUM(AK26:AK33)</f>
        <v>0</v>
      </c>
      <c r="AL35" s="183"/>
      <c r="AM35" s="183"/>
      <c r="AN35" s="183"/>
      <c r="AO35" s="184"/>
      <c r="AP35" s="32"/>
      <c r="AQ35" s="32"/>
      <c r="AR35" s="27"/>
    </row>
    <row r="36" spans="2:57" s="1" customFormat="1" ht="6.95" customHeight="1">
      <c r="B36" s="27"/>
      <c r="AR36" s="27"/>
    </row>
    <row r="37" spans="2:57" s="1" customFormat="1" ht="14.45" customHeight="1">
      <c r="B37" s="27"/>
      <c r="AR37" s="27"/>
    </row>
    <row r="38" spans="2:57" ht="14.45" customHeight="1">
      <c r="B38" s="15"/>
      <c r="AR38" s="15"/>
    </row>
    <row r="39" spans="2:57" ht="14.45" customHeight="1">
      <c r="B39" s="15"/>
      <c r="AR39" s="15"/>
    </row>
    <row r="40" spans="2:57" ht="14.45" customHeight="1">
      <c r="B40" s="15"/>
      <c r="AR40" s="15"/>
    </row>
    <row r="41" spans="2:57" ht="14.45" customHeight="1">
      <c r="B41" s="15"/>
      <c r="AR41" s="15"/>
    </row>
    <row r="42" spans="2:57" ht="14.45" customHeight="1">
      <c r="B42" s="15"/>
      <c r="AR42" s="15"/>
    </row>
    <row r="43" spans="2:57" ht="14.45" customHeight="1">
      <c r="B43" s="15"/>
      <c r="AR43" s="15"/>
    </row>
    <row r="44" spans="2:57" ht="14.45" customHeight="1">
      <c r="B44" s="15"/>
      <c r="AR44" s="15"/>
    </row>
    <row r="45" spans="2:57" ht="14.45" customHeight="1">
      <c r="B45" s="15"/>
      <c r="AR45" s="15"/>
    </row>
    <row r="46" spans="2:57" ht="14.45" customHeight="1">
      <c r="B46" s="15"/>
      <c r="AR46" s="15"/>
    </row>
    <row r="47" spans="2:57" ht="14.45" customHeight="1">
      <c r="B47" s="15"/>
      <c r="AR47" s="15"/>
    </row>
    <row r="48" spans="2:57" ht="14.45" customHeight="1">
      <c r="B48" s="15"/>
      <c r="AR48" s="15"/>
    </row>
    <row r="49" spans="2:44" s="1" customFormat="1" ht="14.45" customHeight="1">
      <c r="B49" s="27"/>
      <c r="D49" s="36" t="s">
        <v>49</v>
      </c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6" t="s">
        <v>50</v>
      </c>
      <c r="AI49" s="37"/>
      <c r="AJ49" s="37"/>
      <c r="AK49" s="37"/>
      <c r="AL49" s="37"/>
      <c r="AM49" s="37"/>
      <c r="AN49" s="37"/>
      <c r="AO49" s="37"/>
      <c r="AR49" s="27"/>
    </row>
    <row r="50" spans="2:44">
      <c r="B50" s="15"/>
      <c r="AR50" s="15"/>
    </row>
    <row r="51" spans="2:44">
      <c r="B51" s="15"/>
      <c r="AR51" s="15"/>
    </row>
    <row r="52" spans="2:44">
      <c r="B52" s="15"/>
      <c r="AR52" s="15"/>
    </row>
    <row r="53" spans="2:44">
      <c r="B53" s="15"/>
      <c r="AR53" s="15"/>
    </row>
    <row r="54" spans="2:44">
      <c r="B54" s="15"/>
      <c r="AR54" s="15"/>
    </row>
    <row r="55" spans="2:44">
      <c r="B55" s="15"/>
      <c r="AR55" s="15"/>
    </row>
    <row r="56" spans="2:44">
      <c r="B56" s="15"/>
      <c r="AR56" s="15"/>
    </row>
    <row r="57" spans="2:44">
      <c r="B57" s="15"/>
      <c r="AR57" s="15"/>
    </row>
    <row r="58" spans="2:44">
      <c r="B58" s="15"/>
      <c r="AR58" s="15"/>
    </row>
    <row r="59" spans="2:44">
      <c r="B59" s="15"/>
      <c r="AR59" s="15"/>
    </row>
    <row r="60" spans="2:44" s="1" customFormat="1" ht="12.75">
      <c r="B60" s="27"/>
      <c r="D60" s="38" t="s">
        <v>51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8" t="s">
        <v>52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8" t="s">
        <v>51</v>
      </c>
      <c r="AI60" s="29"/>
      <c r="AJ60" s="29"/>
      <c r="AK60" s="29"/>
      <c r="AL60" s="29"/>
      <c r="AM60" s="38" t="s">
        <v>52</v>
      </c>
      <c r="AN60" s="29"/>
      <c r="AO60" s="29"/>
      <c r="AR60" s="27"/>
    </row>
    <row r="61" spans="2:44">
      <c r="B61" s="15"/>
      <c r="AR61" s="15"/>
    </row>
    <row r="62" spans="2:44">
      <c r="B62" s="15"/>
      <c r="AR62" s="15"/>
    </row>
    <row r="63" spans="2:44">
      <c r="B63" s="15"/>
      <c r="AR63" s="15"/>
    </row>
    <row r="64" spans="2:44" s="1" customFormat="1" ht="12.75">
      <c r="B64" s="27"/>
      <c r="D64" s="36" t="s">
        <v>53</v>
      </c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6" t="s">
        <v>54</v>
      </c>
      <c r="AI64" s="37"/>
      <c r="AJ64" s="37"/>
      <c r="AK64" s="37"/>
      <c r="AL64" s="37"/>
      <c r="AM64" s="37"/>
      <c r="AN64" s="37"/>
      <c r="AO64" s="37"/>
      <c r="AR64" s="27"/>
    </row>
    <row r="65" spans="2:44">
      <c r="B65" s="15"/>
      <c r="AR65" s="15"/>
    </row>
    <row r="66" spans="2:44">
      <c r="B66" s="15"/>
      <c r="AR66" s="15"/>
    </row>
    <row r="67" spans="2:44">
      <c r="B67" s="15"/>
      <c r="AR67" s="15"/>
    </row>
    <row r="68" spans="2:44">
      <c r="B68" s="15"/>
      <c r="AR68" s="15"/>
    </row>
    <row r="69" spans="2:44">
      <c r="B69" s="15"/>
      <c r="AR69" s="15"/>
    </row>
    <row r="70" spans="2:44">
      <c r="B70" s="15"/>
      <c r="AR70" s="15"/>
    </row>
    <row r="71" spans="2:44">
      <c r="B71" s="15"/>
      <c r="AR71" s="15"/>
    </row>
    <row r="72" spans="2:44">
      <c r="B72" s="15"/>
      <c r="AR72" s="15"/>
    </row>
    <row r="73" spans="2:44">
      <c r="B73" s="15"/>
      <c r="AR73" s="15"/>
    </row>
    <row r="74" spans="2:44">
      <c r="B74" s="15"/>
      <c r="AR74" s="15"/>
    </row>
    <row r="75" spans="2:44" s="1" customFormat="1" ht="12.75">
      <c r="B75" s="27"/>
      <c r="D75" s="38" t="s">
        <v>51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8" t="s">
        <v>52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8" t="s">
        <v>51</v>
      </c>
      <c r="AI75" s="29"/>
      <c r="AJ75" s="29"/>
      <c r="AK75" s="29"/>
      <c r="AL75" s="29"/>
      <c r="AM75" s="38" t="s">
        <v>52</v>
      </c>
      <c r="AN75" s="29"/>
      <c r="AO75" s="29"/>
      <c r="AR75" s="27"/>
    </row>
    <row r="76" spans="2:44" s="1" customFormat="1">
      <c r="B76" s="27"/>
      <c r="AR76" s="27"/>
    </row>
    <row r="77" spans="2:44" s="1" customFormat="1" ht="6.9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27"/>
    </row>
    <row r="81" spans="2:91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27"/>
    </row>
    <row r="82" spans="2:91" s="1" customFormat="1" ht="24.95" customHeight="1">
      <c r="B82" s="27"/>
      <c r="C82" s="16" t="s">
        <v>55</v>
      </c>
      <c r="AR82" s="27"/>
    </row>
    <row r="83" spans="2:91" s="1" customFormat="1" ht="6.95" customHeight="1">
      <c r="B83" s="27"/>
      <c r="AR83" s="27"/>
    </row>
    <row r="84" spans="2:91" s="3" customFormat="1" ht="12" customHeight="1">
      <c r="B84" s="43"/>
      <c r="C84" s="22" t="s">
        <v>13</v>
      </c>
      <c r="L84" s="3" t="str">
        <f>K5</f>
        <v>2298d</v>
      </c>
      <c r="AR84" s="43"/>
    </row>
    <row r="85" spans="2:91" s="4" customFormat="1" ht="36.950000000000003" customHeight="1">
      <c r="B85" s="44"/>
      <c r="C85" s="45" t="s">
        <v>16</v>
      </c>
      <c r="L85" s="143" t="str">
        <f>K6</f>
        <v>Zázemí pro městskou knihovnu Benešov-typový nábytek</v>
      </c>
      <c r="M85" s="144"/>
      <c r="N85" s="144"/>
      <c r="O85" s="144"/>
      <c r="P85" s="144"/>
      <c r="Q85" s="144"/>
      <c r="R85" s="144"/>
      <c r="S85" s="144"/>
      <c r="T85" s="144"/>
      <c r="U85" s="144"/>
      <c r="V85" s="144"/>
      <c r="W85" s="144"/>
      <c r="X85" s="144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  <c r="AK85" s="144"/>
      <c r="AL85" s="144"/>
      <c r="AM85" s="144"/>
      <c r="AN85" s="144"/>
      <c r="AO85" s="144"/>
      <c r="AR85" s="44"/>
    </row>
    <row r="86" spans="2:91" s="1" customFormat="1" ht="6.95" customHeight="1">
      <c r="B86" s="27"/>
      <c r="AR86" s="27"/>
    </row>
    <row r="87" spans="2:91" s="1" customFormat="1" ht="12" customHeight="1">
      <c r="B87" s="27"/>
      <c r="C87" s="22" t="s">
        <v>20</v>
      </c>
      <c r="L87" s="46" t="str">
        <f>IF(K8="","",K8)</f>
        <v>Benešov</v>
      </c>
      <c r="AI87" s="22" t="s">
        <v>22</v>
      </c>
      <c r="AM87" s="145" t="str">
        <f>IF(AN8= "","",AN8)</f>
        <v>23. 12. 2024</v>
      </c>
      <c r="AN87" s="145"/>
      <c r="AR87" s="27"/>
    </row>
    <row r="88" spans="2:91" s="1" customFormat="1" ht="6.95" customHeight="1">
      <c r="B88" s="27"/>
      <c r="AR88" s="27"/>
    </row>
    <row r="89" spans="2:91" s="1" customFormat="1" ht="15.2" customHeight="1">
      <c r="B89" s="27"/>
      <c r="C89" s="22" t="s">
        <v>24</v>
      </c>
      <c r="L89" s="3" t="str">
        <f>IF(E11= "","",E11)</f>
        <v>Město Benešov</v>
      </c>
      <c r="AI89" s="22" t="s">
        <v>30</v>
      </c>
      <c r="AM89" s="150" t="str">
        <f>IF(E17="","",E17)</f>
        <v>Ateliér Jasné s.r.o., Praha 1</v>
      </c>
      <c r="AN89" s="151"/>
      <c r="AO89" s="151"/>
      <c r="AP89" s="151"/>
      <c r="AR89" s="27"/>
      <c r="AS89" s="146" t="s">
        <v>56</v>
      </c>
      <c r="AT89" s="147"/>
      <c r="AU89" s="48"/>
      <c r="AV89" s="48"/>
      <c r="AW89" s="48"/>
      <c r="AX89" s="48"/>
      <c r="AY89" s="48"/>
      <c r="AZ89" s="48"/>
      <c r="BA89" s="48"/>
      <c r="BB89" s="48"/>
      <c r="BC89" s="48"/>
      <c r="BD89" s="49"/>
    </row>
    <row r="90" spans="2:91" s="1" customFormat="1" ht="15.2" customHeight="1">
      <c r="B90" s="27"/>
      <c r="C90" s="22" t="s">
        <v>28</v>
      </c>
      <c r="L90" s="3" t="str">
        <f>IF(E14= "Vyplň údaj","",E14)</f>
        <v/>
      </c>
      <c r="AI90" s="22" t="s">
        <v>33</v>
      </c>
      <c r="AM90" s="150" t="str">
        <f>IF(E20="","",E20)</f>
        <v>Ing. Lenka Kasperová</v>
      </c>
      <c r="AN90" s="151"/>
      <c r="AO90" s="151"/>
      <c r="AP90" s="151"/>
      <c r="AR90" s="27"/>
      <c r="AS90" s="148"/>
      <c r="AT90" s="149"/>
      <c r="BD90" s="51"/>
    </row>
    <row r="91" spans="2:91" s="1" customFormat="1" ht="10.9" customHeight="1">
      <c r="B91" s="27"/>
      <c r="AR91" s="27"/>
      <c r="AS91" s="148"/>
      <c r="AT91" s="149"/>
      <c r="BD91" s="51"/>
    </row>
    <row r="92" spans="2:91" s="1" customFormat="1" ht="29.25" customHeight="1">
      <c r="B92" s="27"/>
      <c r="C92" s="152" t="s">
        <v>57</v>
      </c>
      <c r="D92" s="153"/>
      <c r="E92" s="153"/>
      <c r="F92" s="153"/>
      <c r="G92" s="153"/>
      <c r="H92" s="52"/>
      <c r="I92" s="155" t="s">
        <v>58</v>
      </c>
      <c r="J92" s="153"/>
      <c r="K92" s="153"/>
      <c r="L92" s="153"/>
      <c r="M92" s="153"/>
      <c r="N92" s="153"/>
      <c r="O92" s="153"/>
      <c r="P92" s="153"/>
      <c r="Q92" s="153"/>
      <c r="R92" s="153"/>
      <c r="S92" s="153"/>
      <c r="T92" s="153"/>
      <c r="U92" s="153"/>
      <c r="V92" s="153"/>
      <c r="W92" s="153"/>
      <c r="X92" s="153"/>
      <c r="Y92" s="153"/>
      <c r="Z92" s="153"/>
      <c r="AA92" s="153"/>
      <c r="AB92" s="153"/>
      <c r="AC92" s="153"/>
      <c r="AD92" s="153"/>
      <c r="AE92" s="153"/>
      <c r="AF92" s="153"/>
      <c r="AG92" s="154" t="s">
        <v>59</v>
      </c>
      <c r="AH92" s="153"/>
      <c r="AI92" s="153"/>
      <c r="AJ92" s="153"/>
      <c r="AK92" s="153"/>
      <c r="AL92" s="153"/>
      <c r="AM92" s="153"/>
      <c r="AN92" s="155" t="s">
        <v>60</v>
      </c>
      <c r="AO92" s="153"/>
      <c r="AP92" s="156"/>
      <c r="AQ92" s="53" t="s">
        <v>61</v>
      </c>
      <c r="AR92" s="27"/>
      <c r="AS92" s="54" t="s">
        <v>62</v>
      </c>
      <c r="AT92" s="55" t="s">
        <v>63</v>
      </c>
      <c r="AU92" s="55" t="s">
        <v>64</v>
      </c>
      <c r="AV92" s="55" t="s">
        <v>65</v>
      </c>
      <c r="AW92" s="55" t="s">
        <v>66</v>
      </c>
      <c r="AX92" s="55" t="s">
        <v>67</v>
      </c>
      <c r="AY92" s="55" t="s">
        <v>68</v>
      </c>
      <c r="AZ92" s="55" t="s">
        <v>69</v>
      </c>
      <c r="BA92" s="55" t="s">
        <v>70</v>
      </c>
      <c r="BB92" s="55" t="s">
        <v>71</v>
      </c>
      <c r="BC92" s="55" t="s">
        <v>72</v>
      </c>
      <c r="BD92" s="56" t="s">
        <v>73</v>
      </c>
    </row>
    <row r="93" spans="2:91" s="1" customFormat="1" ht="10.9" customHeight="1">
      <c r="B93" s="27"/>
      <c r="AR93" s="27"/>
      <c r="AS93" s="57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9"/>
    </row>
    <row r="94" spans="2:91" s="5" customFormat="1" ht="32.450000000000003" customHeight="1">
      <c r="B94" s="58"/>
      <c r="C94" s="59" t="s">
        <v>74</v>
      </c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165">
        <f>ROUND(AG95,2)</f>
        <v>0</v>
      </c>
      <c r="AH94" s="165"/>
      <c r="AI94" s="165"/>
      <c r="AJ94" s="165"/>
      <c r="AK94" s="165"/>
      <c r="AL94" s="165"/>
      <c r="AM94" s="165"/>
      <c r="AN94" s="166">
        <f t="shared" ref="AN94:AN97" si="0">SUM(AG94,AT94)</f>
        <v>0</v>
      </c>
      <c r="AO94" s="166"/>
      <c r="AP94" s="166"/>
      <c r="AQ94" s="62" t="s">
        <v>1</v>
      </c>
      <c r="AR94" s="58"/>
      <c r="AS94" s="63">
        <f>ROUND(AS95,2)</f>
        <v>0</v>
      </c>
      <c r="AT94" s="64">
        <f t="shared" ref="AT94:AT97" si="1">ROUND(SUM(AV94:AW94),2)</f>
        <v>0</v>
      </c>
      <c r="AU94" s="65">
        <f>ROUND(AU95,5)</f>
        <v>0</v>
      </c>
      <c r="AV94" s="64">
        <f>ROUND(AZ94*L29,2)</f>
        <v>0</v>
      </c>
      <c r="AW94" s="64">
        <f>ROUND(BA94*L30,2)</f>
        <v>0</v>
      </c>
      <c r="AX94" s="64">
        <f>ROUND(BB94*L29,2)</f>
        <v>0</v>
      </c>
      <c r="AY94" s="64">
        <f>ROUND(BC94*L30,2)</f>
        <v>0</v>
      </c>
      <c r="AZ94" s="64">
        <f t="shared" ref="AZ94:BD95" si="2">ROUND(AZ95,2)</f>
        <v>0</v>
      </c>
      <c r="BA94" s="64">
        <f t="shared" si="2"/>
        <v>0</v>
      </c>
      <c r="BB94" s="64">
        <f t="shared" si="2"/>
        <v>0</v>
      </c>
      <c r="BC94" s="64">
        <f t="shared" si="2"/>
        <v>0</v>
      </c>
      <c r="BD94" s="66">
        <f t="shared" si="2"/>
        <v>0</v>
      </c>
      <c r="BS94" s="67" t="s">
        <v>75</v>
      </c>
      <c r="BT94" s="67" t="s">
        <v>76</v>
      </c>
      <c r="BU94" s="68" t="s">
        <v>77</v>
      </c>
      <c r="BV94" s="67" t="s">
        <v>78</v>
      </c>
      <c r="BW94" s="67" t="s">
        <v>4</v>
      </c>
      <c r="BX94" s="67" t="s">
        <v>79</v>
      </c>
      <c r="CL94" s="67" t="s">
        <v>1</v>
      </c>
    </row>
    <row r="95" spans="2:91" s="6" customFormat="1" ht="16.5" customHeight="1">
      <c r="B95" s="69"/>
      <c r="C95" s="70"/>
      <c r="D95" s="160" t="s">
        <v>80</v>
      </c>
      <c r="E95" s="160"/>
      <c r="F95" s="160"/>
      <c r="G95" s="160"/>
      <c r="H95" s="160"/>
      <c r="I95" s="71"/>
      <c r="J95" s="160" t="s">
        <v>81</v>
      </c>
      <c r="K95" s="160"/>
      <c r="L95" s="160"/>
      <c r="M95" s="160"/>
      <c r="N95" s="160"/>
      <c r="O95" s="160"/>
      <c r="P95" s="160"/>
      <c r="Q95" s="160"/>
      <c r="R95" s="160"/>
      <c r="S95" s="160"/>
      <c r="T95" s="160"/>
      <c r="U95" s="160"/>
      <c r="V95" s="160"/>
      <c r="W95" s="160"/>
      <c r="X95" s="160"/>
      <c r="Y95" s="160"/>
      <c r="Z95" s="160"/>
      <c r="AA95" s="160"/>
      <c r="AB95" s="160"/>
      <c r="AC95" s="160"/>
      <c r="AD95" s="160"/>
      <c r="AE95" s="160"/>
      <c r="AF95" s="160"/>
      <c r="AG95" s="157">
        <f>ROUND(AG96,2)</f>
        <v>0</v>
      </c>
      <c r="AH95" s="158"/>
      <c r="AI95" s="158"/>
      <c r="AJ95" s="158"/>
      <c r="AK95" s="158"/>
      <c r="AL95" s="158"/>
      <c r="AM95" s="158"/>
      <c r="AN95" s="159">
        <f t="shared" si="0"/>
        <v>0</v>
      </c>
      <c r="AO95" s="158"/>
      <c r="AP95" s="158"/>
      <c r="AQ95" s="72" t="s">
        <v>82</v>
      </c>
      <c r="AR95" s="69"/>
      <c r="AS95" s="73">
        <f>ROUND(AS96,2)</f>
        <v>0</v>
      </c>
      <c r="AT95" s="74">
        <f t="shared" si="1"/>
        <v>0</v>
      </c>
      <c r="AU95" s="75">
        <f>ROUND(AU96,5)</f>
        <v>0</v>
      </c>
      <c r="AV95" s="74">
        <f>ROUND(AZ95*L29,2)</f>
        <v>0</v>
      </c>
      <c r="AW95" s="74">
        <f>ROUND(BA95*L30,2)</f>
        <v>0</v>
      </c>
      <c r="AX95" s="74">
        <f>ROUND(BB95*L29,2)</f>
        <v>0</v>
      </c>
      <c r="AY95" s="74">
        <f>ROUND(BC95*L30,2)</f>
        <v>0</v>
      </c>
      <c r="AZ95" s="74">
        <f t="shared" si="2"/>
        <v>0</v>
      </c>
      <c r="BA95" s="74">
        <f t="shared" si="2"/>
        <v>0</v>
      </c>
      <c r="BB95" s="74">
        <f t="shared" si="2"/>
        <v>0</v>
      </c>
      <c r="BC95" s="74">
        <f t="shared" si="2"/>
        <v>0</v>
      </c>
      <c r="BD95" s="76">
        <f t="shared" si="2"/>
        <v>0</v>
      </c>
      <c r="BS95" s="77" t="s">
        <v>75</v>
      </c>
      <c r="BT95" s="77" t="s">
        <v>83</v>
      </c>
      <c r="BU95" s="77" t="s">
        <v>77</v>
      </c>
      <c r="BV95" s="77" t="s">
        <v>78</v>
      </c>
      <c r="BW95" s="77" t="s">
        <v>84</v>
      </c>
      <c r="BX95" s="77" t="s">
        <v>4</v>
      </c>
      <c r="CL95" s="77" t="s">
        <v>1</v>
      </c>
      <c r="CM95" s="77" t="s">
        <v>85</v>
      </c>
    </row>
    <row r="96" spans="2:91" s="3" customFormat="1" ht="16.5" customHeight="1">
      <c r="B96" s="43"/>
      <c r="C96" s="78"/>
      <c r="D96" s="78"/>
      <c r="E96" s="163" t="s">
        <v>86</v>
      </c>
      <c r="F96" s="163"/>
      <c r="G96" s="163"/>
      <c r="H96" s="163"/>
      <c r="I96" s="163"/>
      <c r="J96" s="78"/>
      <c r="K96" s="163" t="s">
        <v>87</v>
      </c>
      <c r="L96" s="163"/>
      <c r="M96" s="163"/>
      <c r="N96" s="163"/>
      <c r="O96" s="163"/>
      <c r="P96" s="163"/>
      <c r="Q96" s="163"/>
      <c r="R96" s="163"/>
      <c r="S96" s="163"/>
      <c r="T96" s="163"/>
      <c r="U96" s="163"/>
      <c r="V96" s="163"/>
      <c r="W96" s="163"/>
      <c r="X96" s="163"/>
      <c r="Y96" s="163"/>
      <c r="Z96" s="163"/>
      <c r="AA96" s="163"/>
      <c r="AB96" s="163"/>
      <c r="AC96" s="163"/>
      <c r="AD96" s="163"/>
      <c r="AE96" s="163"/>
      <c r="AF96" s="163"/>
      <c r="AG96" s="164">
        <f>ROUND(SUM(AG97:AG97),2)</f>
        <v>0</v>
      </c>
      <c r="AH96" s="162"/>
      <c r="AI96" s="162"/>
      <c r="AJ96" s="162"/>
      <c r="AK96" s="162"/>
      <c r="AL96" s="162"/>
      <c r="AM96" s="162"/>
      <c r="AN96" s="161">
        <f t="shared" si="0"/>
        <v>0</v>
      </c>
      <c r="AO96" s="162"/>
      <c r="AP96" s="162"/>
      <c r="AQ96" s="79" t="s">
        <v>88</v>
      </c>
      <c r="AR96" s="43"/>
      <c r="AS96" s="80">
        <f>ROUND(SUM(AS97:AS97),2)</f>
        <v>0</v>
      </c>
      <c r="AT96" s="81">
        <f t="shared" si="1"/>
        <v>0</v>
      </c>
      <c r="AU96" s="82">
        <f>ROUND(SUM(AU97:AU97),5)</f>
        <v>0</v>
      </c>
      <c r="AV96" s="81">
        <f>ROUND(AZ96*L29,2)</f>
        <v>0</v>
      </c>
      <c r="AW96" s="81">
        <f>ROUND(BA96*L30,2)</f>
        <v>0</v>
      </c>
      <c r="AX96" s="81">
        <f>ROUND(BB96*L29,2)</f>
        <v>0</v>
      </c>
      <c r="AY96" s="81">
        <f>ROUND(BC96*L30,2)</f>
        <v>0</v>
      </c>
      <c r="AZ96" s="81">
        <f>ROUND(SUM(AZ97:AZ97),2)</f>
        <v>0</v>
      </c>
      <c r="BA96" s="81">
        <f>ROUND(SUM(BA97:BA97),2)</f>
        <v>0</v>
      </c>
      <c r="BB96" s="81">
        <f>ROUND(SUM(BB97:BB97),2)</f>
        <v>0</v>
      </c>
      <c r="BC96" s="81">
        <f>ROUND(SUM(BC97:BC97),2)</f>
        <v>0</v>
      </c>
      <c r="BD96" s="83">
        <f>ROUND(SUM(BD97:BD97),2)</f>
        <v>0</v>
      </c>
      <c r="BS96" s="20" t="s">
        <v>75</v>
      </c>
      <c r="BT96" s="20" t="s">
        <v>85</v>
      </c>
      <c r="BU96" s="20" t="s">
        <v>77</v>
      </c>
      <c r="BV96" s="20" t="s">
        <v>78</v>
      </c>
      <c r="BW96" s="20" t="s">
        <v>89</v>
      </c>
      <c r="BX96" s="20" t="s">
        <v>84</v>
      </c>
      <c r="CL96" s="20" t="s">
        <v>1</v>
      </c>
    </row>
    <row r="97" spans="1:90" s="3" customFormat="1" ht="23.25" customHeight="1">
      <c r="A97" s="84" t="s">
        <v>90</v>
      </c>
      <c r="B97" s="43"/>
      <c r="C97" s="78"/>
      <c r="D97" s="78"/>
      <c r="E97" s="78"/>
      <c r="F97" s="163" t="s">
        <v>92</v>
      </c>
      <c r="G97" s="163"/>
      <c r="H97" s="163"/>
      <c r="I97" s="163"/>
      <c r="J97" s="163"/>
      <c r="K97" s="78"/>
      <c r="L97" s="163" t="s">
        <v>93</v>
      </c>
      <c r="M97" s="163"/>
      <c r="N97" s="163"/>
      <c r="O97" s="163"/>
      <c r="P97" s="163"/>
      <c r="Q97" s="163"/>
      <c r="R97" s="163"/>
      <c r="S97" s="163"/>
      <c r="T97" s="163"/>
      <c r="U97" s="163"/>
      <c r="V97" s="163"/>
      <c r="W97" s="163"/>
      <c r="X97" s="163"/>
      <c r="Y97" s="163"/>
      <c r="Z97" s="163"/>
      <c r="AA97" s="163"/>
      <c r="AB97" s="163"/>
      <c r="AC97" s="163"/>
      <c r="AD97" s="163"/>
      <c r="AE97" s="163"/>
      <c r="AF97" s="163"/>
      <c r="AG97" s="161">
        <f>'001-08-03 - Typový nábytek'!J34</f>
        <v>0</v>
      </c>
      <c r="AH97" s="162"/>
      <c r="AI97" s="162"/>
      <c r="AJ97" s="162"/>
      <c r="AK97" s="162"/>
      <c r="AL97" s="162"/>
      <c r="AM97" s="162"/>
      <c r="AN97" s="161">
        <f t="shared" si="0"/>
        <v>0</v>
      </c>
      <c r="AO97" s="162"/>
      <c r="AP97" s="162"/>
      <c r="AQ97" s="79" t="s">
        <v>88</v>
      </c>
      <c r="AR97" s="43"/>
      <c r="AS97" s="80">
        <v>0</v>
      </c>
      <c r="AT97" s="81">
        <f t="shared" si="1"/>
        <v>0</v>
      </c>
      <c r="AU97" s="82">
        <f>'001-08-03 - Typový nábytek'!P125</f>
        <v>0</v>
      </c>
      <c r="AV97" s="81">
        <f>'001-08-03 - Typový nábytek'!J37</f>
        <v>0</v>
      </c>
      <c r="AW97" s="81">
        <f>'001-08-03 - Typový nábytek'!J38</f>
        <v>0</v>
      </c>
      <c r="AX97" s="81">
        <f>'001-08-03 - Typový nábytek'!J39</f>
        <v>0</v>
      </c>
      <c r="AY97" s="81">
        <f>'001-08-03 - Typový nábytek'!J40</f>
        <v>0</v>
      </c>
      <c r="AZ97" s="81">
        <f>'001-08-03 - Typový nábytek'!F37</f>
        <v>0</v>
      </c>
      <c r="BA97" s="81">
        <f>'001-08-03 - Typový nábytek'!F38</f>
        <v>0</v>
      </c>
      <c r="BB97" s="81">
        <f>'001-08-03 - Typový nábytek'!F39</f>
        <v>0</v>
      </c>
      <c r="BC97" s="81">
        <f>'001-08-03 - Typový nábytek'!F40</f>
        <v>0</v>
      </c>
      <c r="BD97" s="83">
        <f>'001-08-03 - Typový nábytek'!F41</f>
        <v>0</v>
      </c>
      <c r="BT97" s="20" t="s">
        <v>91</v>
      </c>
      <c r="BV97" s="20" t="s">
        <v>78</v>
      </c>
      <c r="BW97" s="20" t="s">
        <v>94</v>
      </c>
      <c r="BX97" s="20" t="s">
        <v>89</v>
      </c>
      <c r="CL97" s="20" t="s">
        <v>1</v>
      </c>
    </row>
    <row r="98" spans="1:90" s="1" customFormat="1" ht="30" customHeight="1">
      <c r="B98" s="27"/>
      <c r="AR98" s="27"/>
    </row>
    <row r="99" spans="1:90" s="1" customFormat="1" ht="6.95" customHeight="1"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27"/>
    </row>
  </sheetData>
  <mergeCells count="50">
    <mergeCell ref="AR2:BE2"/>
    <mergeCell ref="L33:P33"/>
    <mergeCell ref="W33:AE33"/>
    <mergeCell ref="AK33:AO33"/>
    <mergeCell ref="AK35:AO35"/>
    <mergeCell ref="X35:AB35"/>
    <mergeCell ref="L31:P31"/>
    <mergeCell ref="W31:AE31"/>
    <mergeCell ref="L32:P32"/>
    <mergeCell ref="W32:AE32"/>
    <mergeCell ref="AK32:AO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AK30:AO30"/>
    <mergeCell ref="W30:AE30"/>
    <mergeCell ref="L30:P30"/>
    <mergeCell ref="AK31:AO31"/>
    <mergeCell ref="AG97:AM97"/>
    <mergeCell ref="AN97:AP97"/>
    <mergeCell ref="F97:J97"/>
    <mergeCell ref="L97:AF97"/>
    <mergeCell ref="AN96:AP96"/>
    <mergeCell ref="E96:I96"/>
    <mergeCell ref="K96:AF96"/>
    <mergeCell ref="AG96:AM96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AG94:AM94"/>
    <mergeCell ref="AN94:AP94"/>
    <mergeCell ref="L85:AO85"/>
    <mergeCell ref="AM87:AN87"/>
    <mergeCell ref="AS89:AT91"/>
    <mergeCell ref="AM89:AP89"/>
    <mergeCell ref="AM90:AP90"/>
  </mergeCells>
  <hyperlinks>
    <hyperlink ref="A97" location="'001-08-03 - Typový nábytek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79"/>
  <sheetViews>
    <sheetView showGridLines="0" topLeftCell="A96" workbookViewId="0">
      <selection activeCell="I127" sqref="I127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6" t="s">
        <v>5</v>
      </c>
      <c r="M2" s="171"/>
      <c r="N2" s="171"/>
      <c r="O2" s="171"/>
      <c r="P2" s="171"/>
      <c r="Q2" s="171"/>
      <c r="R2" s="171"/>
      <c r="S2" s="171"/>
      <c r="T2" s="171"/>
      <c r="U2" s="171"/>
      <c r="V2" s="171"/>
      <c r="AT2" s="12" t="s">
        <v>94</v>
      </c>
    </row>
    <row r="3" spans="2:46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85</v>
      </c>
    </row>
    <row r="4" spans="2:46" ht="24.95" customHeight="1">
      <c r="B4" s="15"/>
      <c r="D4" s="16" t="s">
        <v>95</v>
      </c>
      <c r="L4" s="15"/>
      <c r="M4" s="85" t="s">
        <v>10</v>
      </c>
      <c r="AT4" s="12" t="s">
        <v>3</v>
      </c>
    </row>
    <row r="5" spans="2:46" ht="6.95" customHeight="1">
      <c r="B5" s="15"/>
      <c r="L5" s="15"/>
    </row>
    <row r="6" spans="2:46" ht="12" customHeight="1">
      <c r="B6" s="15"/>
      <c r="D6" s="22" t="s">
        <v>16</v>
      </c>
      <c r="L6" s="15"/>
    </row>
    <row r="7" spans="2:46" ht="16.5" customHeight="1">
      <c r="B7" s="15"/>
      <c r="E7" s="187" t="str">
        <f>'Rekapitulace stavby'!K6</f>
        <v>Zázemí pro městskou knihovnu Benešov-typový nábytek</v>
      </c>
      <c r="F7" s="188"/>
      <c r="G7" s="188"/>
      <c r="H7" s="188"/>
      <c r="L7" s="15"/>
    </row>
    <row r="8" spans="2:46" ht="12.75">
      <c r="B8" s="15"/>
      <c r="D8" s="22" t="s">
        <v>96</v>
      </c>
      <c r="L8" s="15"/>
    </row>
    <row r="9" spans="2:46" ht="16.5" customHeight="1">
      <c r="B9" s="15"/>
      <c r="E9" s="187" t="s">
        <v>97</v>
      </c>
      <c r="F9" s="171"/>
      <c r="G9" s="171"/>
      <c r="H9" s="171"/>
      <c r="L9" s="15"/>
    </row>
    <row r="10" spans="2:46" ht="12" customHeight="1">
      <c r="B10" s="15"/>
      <c r="D10" s="22" t="s">
        <v>98</v>
      </c>
      <c r="L10" s="15"/>
    </row>
    <row r="11" spans="2:46" s="1" customFormat="1" ht="16.5" customHeight="1">
      <c r="B11" s="27"/>
      <c r="E11" s="149" t="s">
        <v>99</v>
      </c>
      <c r="F11" s="189"/>
      <c r="G11" s="189"/>
      <c r="H11" s="189"/>
      <c r="L11" s="27"/>
    </row>
    <row r="12" spans="2:46" s="1" customFormat="1" ht="12" customHeight="1">
      <c r="B12" s="27"/>
      <c r="D12" s="22" t="s">
        <v>100</v>
      </c>
      <c r="L12" s="27"/>
    </row>
    <row r="13" spans="2:46" s="1" customFormat="1" ht="16.5" customHeight="1">
      <c r="B13" s="27"/>
      <c r="E13" s="143" t="s">
        <v>153</v>
      </c>
      <c r="F13" s="189"/>
      <c r="G13" s="189"/>
      <c r="H13" s="189"/>
      <c r="L13" s="27"/>
    </row>
    <row r="14" spans="2:46" s="1" customFormat="1" ht="11.25">
      <c r="B14" s="27"/>
      <c r="L14" s="27"/>
    </row>
    <row r="15" spans="2:46" s="1" customFormat="1" ht="12" customHeight="1">
      <c r="B15" s="27"/>
      <c r="D15" s="22" t="s">
        <v>18</v>
      </c>
      <c r="F15" s="20" t="s">
        <v>1</v>
      </c>
      <c r="I15" s="22" t="s">
        <v>19</v>
      </c>
      <c r="J15" s="20" t="s">
        <v>1</v>
      </c>
      <c r="L15" s="27"/>
    </row>
    <row r="16" spans="2:46" s="1" customFormat="1" ht="12" customHeight="1">
      <c r="B16" s="27"/>
      <c r="D16" s="22" t="s">
        <v>20</v>
      </c>
      <c r="F16" s="20" t="s">
        <v>101</v>
      </c>
      <c r="I16" s="22" t="s">
        <v>22</v>
      </c>
      <c r="J16" s="47" t="str">
        <f>'Rekapitulace stavby'!AN8</f>
        <v>23. 12. 2024</v>
      </c>
      <c r="L16" s="27"/>
    </row>
    <row r="17" spans="2:12" s="1" customFormat="1" ht="10.9" customHeight="1">
      <c r="B17" s="27"/>
      <c r="L17" s="27"/>
    </row>
    <row r="18" spans="2:12" s="1" customFormat="1" ht="12" customHeight="1">
      <c r="B18" s="27"/>
      <c r="D18" s="22" t="s">
        <v>24</v>
      </c>
      <c r="I18" s="22" t="s">
        <v>25</v>
      </c>
      <c r="J18" s="20" t="str">
        <f>IF('Rekapitulace stavby'!AN10="","",'Rekapitulace stavby'!AN10)</f>
        <v/>
      </c>
      <c r="L18" s="27"/>
    </row>
    <row r="19" spans="2:12" s="1" customFormat="1" ht="18" customHeight="1">
      <c r="B19" s="27"/>
      <c r="E19" s="20" t="str">
        <f>IF('Rekapitulace stavby'!E11="","",'Rekapitulace stavby'!E11)</f>
        <v>Město Benešov</v>
      </c>
      <c r="I19" s="22" t="s">
        <v>27</v>
      </c>
      <c r="J19" s="20" t="str">
        <f>IF('Rekapitulace stavby'!AN11="","",'Rekapitulace stavby'!AN11)</f>
        <v/>
      </c>
      <c r="L19" s="27"/>
    </row>
    <row r="20" spans="2:12" s="1" customFormat="1" ht="6.95" customHeight="1">
      <c r="B20" s="27"/>
      <c r="L20" s="27"/>
    </row>
    <row r="21" spans="2:12" s="1" customFormat="1" ht="12" customHeight="1">
      <c r="B21" s="27"/>
      <c r="D21" s="22" t="s">
        <v>28</v>
      </c>
      <c r="I21" s="22" t="s">
        <v>25</v>
      </c>
      <c r="J21" s="23" t="str">
        <f>'Rekapitulace stavby'!AN13</f>
        <v>Vyplň údaj</v>
      </c>
      <c r="L21" s="27"/>
    </row>
    <row r="22" spans="2:12" s="1" customFormat="1" ht="18" customHeight="1">
      <c r="B22" s="27"/>
      <c r="E22" s="190" t="str">
        <f>'Rekapitulace stavby'!E14</f>
        <v>Vyplň údaj</v>
      </c>
      <c r="F22" s="170"/>
      <c r="G22" s="170"/>
      <c r="H22" s="170"/>
      <c r="I22" s="22" t="s">
        <v>27</v>
      </c>
      <c r="J22" s="23" t="str">
        <f>'Rekapitulace stavby'!AN14</f>
        <v>Vyplň údaj</v>
      </c>
      <c r="L22" s="27"/>
    </row>
    <row r="23" spans="2:12" s="1" customFormat="1" ht="6.95" customHeight="1">
      <c r="B23" s="27"/>
      <c r="L23" s="27"/>
    </row>
    <row r="24" spans="2:12" s="1" customFormat="1" ht="12" customHeight="1">
      <c r="B24" s="27"/>
      <c r="D24" s="22" t="s">
        <v>30</v>
      </c>
      <c r="I24" s="22" t="s">
        <v>25</v>
      </c>
      <c r="J24" s="20" t="str">
        <f>IF('Rekapitulace stavby'!AN16="","",'Rekapitulace stavby'!AN16)</f>
        <v/>
      </c>
      <c r="L24" s="27"/>
    </row>
    <row r="25" spans="2:12" s="1" customFormat="1" ht="18" customHeight="1">
      <c r="B25" s="27"/>
      <c r="E25" s="20" t="str">
        <f>IF('Rekapitulace stavby'!E17="","",'Rekapitulace stavby'!E17)</f>
        <v>Ateliér Jasné s.r.o., Praha 1</v>
      </c>
      <c r="I25" s="22" t="s">
        <v>27</v>
      </c>
      <c r="J25" s="20" t="str">
        <f>IF('Rekapitulace stavby'!AN17="","",'Rekapitulace stavby'!AN17)</f>
        <v/>
      </c>
      <c r="L25" s="27"/>
    </row>
    <row r="26" spans="2:12" s="1" customFormat="1" ht="6.95" customHeight="1">
      <c r="B26" s="27"/>
      <c r="L26" s="27"/>
    </row>
    <row r="27" spans="2:12" s="1" customFormat="1" ht="12" customHeight="1">
      <c r="B27" s="27"/>
      <c r="D27" s="22" t="s">
        <v>33</v>
      </c>
      <c r="I27" s="22" t="s">
        <v>25</v>
      </c>
      <c r="J27" s="20" t="str">
        <f>IF('Rekapitulace stavby'!AN19="","",'Rekapitulace stavby'!AN19)</f>
        <v/>
      </c>
      <c r="L27" s="27"/>
    </row>
    <row r="28" spans="2:12" s="1" customFormat="1" ht="18" customHeight="1">
      <c r="B28" s="27"/>
      <c r="E28" s="20" t="str">
        <f>IF('Rekapitulace stavby'!E20="","",'Rekapitulace stavby'!E20)</f>
        <v>Ing. Lenka Kasperová</v>
      </c>
      <c r="I28" s="22" t="s">
        <v>27</v>
      </c>
      <c r="J28" s="20" t="str">
        <f>IF('Rekapitulace stavby'!AN20="","",'Rekapitulace stavby'!AN20)</f>
        <v/>
      </c>
      <c r="L28" s="27"/>
    </row>
    <row r="29" spans="2:12" s="1" customFormat="1" ht="6.95" customHeight="1">
      <c r="B29" s="27"/>
      <c r="L29" s="27"/>
    </row>
    <row r="30" spans="2:12" s="1" customFormat="1" ht="12" customHeight="1">
      <c r="B30" s="27"/>
      <c r="D30" s="22" t="s">
        <v>35</v>
      </c>
      <c r="L30" s="27"/>
    </row>
    <row r="31" spans="2:12" s="7" customFormat="1" ht="16.5" customHeight="1">
      <c r="B31" s="86"/>
      <c r="E31" s="175" t="s">
        <v>1</v>
      </c>
      <c r="F31" s="175"/>
      <c r="G31" s="175"/>
      <c r="H31" s="175"/>
      <c r="L31" s="86"/>
    </row>
    <row r="32" spans="2:12" s="1" customFormat="1" ht="6.95" customHeight="1">
      <c r="B32" s="27"/>
      <c r="L32" s="27"/>
    </row>
    <row r="33" spans="2:12" s="1" customFormat="1" ht="6.95" customHeight="1">
      <c r="B33" s="27"/>
      <c r="D33" s="48"/>
      <c r="E33" s="48"/>
      <c r="F33" s="48"/>
      <c r="G33" s="48"/>
      <c r="H33" s="48"/>
      <c r="I33" s="48"/>
      <c r="J33" s="48"/>
      <c r="K33" s="48"/>
      <c r="L33" s="27"/>
    </row>
    <row r="34" spans="2:12" s="1" customFormat="1" ht="25.35" customHeight="1">
      <c r="B34" s="27"/>
      <c r="D34" s="87" t="s">
        <v>36</v>
      </c>
      <c r="J34" s="61">
        <f>ROUND(J125, 2)</f>
        <v>0</v>
      </c>
      <c r="L34" s="27"/>
    </row>
    <row r="35" spans="2:12" s="1" customFormat="1" ht="6.95" customHeight="1">
      <c r="B35" s="27"/>
      <c r="D35" s="48"/>
      <c r="E35" s="48"/>
      <c r="F35" s="48"/>
      <c r="G35" s="48"/>
      <c r="H35" s="48"/>
      <c r="I35" s="48"/>
      <c r="J35" s="48"/>
      <c r="K35" s="48"/>
      <c r="L35" s="27"/>
    </row>
    <row r="36" spans="2:12" s="1" customFormat="1" ht="14.45" customHeight="1">
      <c r="B36" s="27"/>
      <c r="F36" s="30" t="s">
        <v>38</v>
      </c>
      <c r="I36" s="30" t="s">
        <v>37</v>
      </c>
      <c r="J36" s="30" t="s">
        <v>39</v>
      </c>
      <c r="L36" s="27"/>
    </row>
    <row r="37" spans="2:12" s="1" customFormat="1" ht="14.45" customHeight="1">
      <c r="B37" s="27"/>
      <c r="D37" s="50" t="s">
        <v>40</v>
      </c>
      <c r="E37" s="22" t="s">
        <v>41</v>
      </c>
      <c r="F37" s="81">
        <f>ROUND((SUM(BE125:BE278)),  2)</f>
        <v>0</v>
      </c>
      <c r="I37" s="88">
        <v>0.21</v>
      </c>
      <c r="J37" s="81">
        <f>ROUND(((SUM(BE125:BE278))*I37),  2)</f>
        <v>0</v>
      </c>
      <c r="L37" s="27"/>
    </row>
    <row r="38" spans="2:12" s="1" customFormat="1" ht="14.45" customHeight="1">
      <c r="B38" s="27"/>
      <c r="E38" s="22" t="s">
        <v>42</v>
      </c>
      <c r="F38" s="81">
        <f>ROUND((SUM(BF125:BF278)),  2)</f>
        <v>0</v>
      </c>
      <c r="I38" s="88">
        <v>0.12</v>
      </c>
      <c r="J38" s="81">
        <f>ROUND(((SUM(BF125:BF278))*I38),  2)</f>
        <v>0</v>
      </c>
      <c r="L38" s="27"/>
    </row>
    <row r="39" spans="2:12" s="1" customFormat="1" ht="14.45" hidden="1" customHeight="1">
      <c r="B39" s="27"/>
      <c r="E39" s="22" t="s">
        <v>43</v>
      </c>
      <c r="F39" s="81">
        <f>ROUND((SUM(BG125:BG278)),  2)</f>
        <v>0</v>
      </c>
      <c r="I39" s="88">
        <v>0.21</v>
      </c>
      <c r="J39" s="81">
        <f>0</f>
        <v>0</v>
      </c>
      <c r="L39" s="27"/>
    </row>
    <row r="40" spans="2:12" s="1" customFormat="1" ht="14.45" hidden="1" customHeight="1">
      <c r="B40" s="27"/>
      <c r="E40" s="22" t="s">
        <v>44</v>
      </c>
      <c r="F40" s="81">
        <f>ROUND((SUM(BH125:BH278)),  2)</f>
        <v>0</v>
      </c>
      <c r="I40" s="88">
        <v>0.12</v>
      </c>
      <c r="J40" s="81">
        <f>0</f>
        <v>0</v>
      </c>
      <c r="L40" s="27"/>
    </row>
    <row r="41" spans="2:12" s="1" customFormat="1" ht="14.45" hidden="1" customHeight="1">
      <c r="B41" s="27"/>
      <c r="E41" s="22" t="s">
        <v>45</v>
      </c>
      <c r="F41" s="81">
        <f>ROUND((SUM(BI125:BI278)),  2)</f>
        <v>0</v>
      </c>
      <c r="I41" s="88">
        <v>0</v>
      </c>
      <c r="J41" s="81">
        <f>0</f>
        <v>0</v>
      </c>
      <c r="L41" s="27"/>
    </row>
    <row r="42" spans="2:12" s="1" customFormat="1" ht="6.95" customHeight="1">
      <c r="B42" s="27"/>
      <c r="L42" s="27"/>
    </row>
    <row r="43" spans="2:12" s="1" customFormat="1" ht="25.35" customHeight="1">
      <c r="B43" s="27"/>
      <c r="C43" s="89"/>
      <c r="D43" s="90" t="s">
        <v>46</v>
      </c>
      <c r="E43" s="52"/>
      <c r="F43" s="52"/>
      <c r="G43" s="91" t="s">
        <v>47</v>
      </c>
      <c r="H43" s="92" t="s">
        <v>48</v>
      </c>
      <c r="I43" s="52"/>
      <c r="J43" s="93">
        <f>SUM(J34:J41)</f>
        <v>0</v>
      </c>
      <c r="K43" s="94"/>
      <c r="L43" s="27"/>
    </row>
    <row r="44" spans="2:12" s="1" customFormat="1" ht="14.45" customHeight="1">
      <c r="B44" s="27"/>
      <c r="L44" s="27"/>
    </row>
    <row r="45" spans="2:12" ht="14.45" customHeight="1">
      <c r="B45" s="15"/>
      <c r="L45" s="15"/>
    </row>
    <row r="46" spans="2:12" ht="14.45" customHeight="1">
      <c r="B46" s="15"/>
      <c r="L46" s="15"/>
    </row>
    <row r="47" spans="2:12" ht="14.45" customHeight="1">
      <c r="B47" s="15"/>
      <c r="L47" s="15"/>
    </row>
    <row r="48" spans="2:12" ht="14.45" customHeight="1">
      <c r="B48" s="15"/>
      <c r="L48" s="15"/>
    </row>
    <row r="49" spans="2:12" ht="14.45" customHeight="1">
      <c r="B49" s="15"/>
      <c r="L49" s="15"/>
    </row>
    <row r="50" spans="2:12" s="1" customFormat="1" ht="14.45" customHeight="1">
      <c r="B50" s="27"/>
      <c r="D50" s="36" t="s">
        <v>49</v>
      </c>
      <c r="E50" s="37"/>
      <c r="F50" s="37"/>
      <c r="G50" s="36" t="s">
        <v>50</v>
      </c>
      <c r="H50" s="37"/>
      <c r="I50" s="37"/>
      <c r="J50" s="37"/>
      <c r="K50" s="37"/>
      <c r="L50" s="27"/>
    </row>
    <row r="51" spans="2:12" ht="11.25">
      <c r="B51" s="15"/>
      <c r="L51" s="15"/>
    </row>
    <row r="52" spans="2:12" ht="11.25">
      <c r="B52" s="15"/>
      <c r="L52" s="15"/>
    </row>
    <row r="53" spans="2:12" ht="11.25">
      <c r="B53" s="15"/>
      <c r="L53" s="15"/>
    </row>
    <row r="54" spans="2:12" ht="11.25">
      <c r="B54" s="15"/>
      <c r="L54" s="15"/>
    </row>
    <row r="55" spans="2:12" ht="11.25">
      <c r="B55" s="15"/>
      <c r="L55" s="15"/>
    </row>
    <row r="56" spans="2:12" ht="11.25">
      <c r="B56" s="15"/>
      <c r="L56" s="15"/>
    </row>
    <row r="57" spans="2:12" ht="11.25">
      <c r="B57" s="15"/>
      <c r="L57" s="15"/>
    </row>
    <row r="58" spans="2:12" ht="11.25">
      <c r="B58" s="15"/>
      <c r="L58" s="15"/>
    </row>
    <row r="59" spans="2:12" ht="11.25">
      <c r="B59" s="15"/>
      <c r="L59" s="15"/>
    </row>
    <row r="60" spans="2:12" ht="11.25">
      <c r="B60" s="15"/>
      <c r="L60" s="15"/>
    </row>
    <row r="61" spans="2:12" s="1" customFormat="1" ht="12.75">
      <c r="B61" s="27"/>
      <c r="D61" s="38" t="s">
        <v>51</v>
      </c>
      <c r="E61" s="29"/>
      <c r="F61" s="95" t="s">
        <v>52</v>
      </c>
      <c r="G61" s="38" t="s">
        <v>51</v>
      </c>
      <c r="H61" s="29"/>
      <c r="I61" s="29"/>
      <c r="J61" s="96" t="s">
        <v>52</v>
      </c>
      <c r="K61" s="29"/>
      <c r="L61" s="27"/>
    </row>
    <row r="62" spans="2:12" ht="11.25">
      <c r="B62" s="15"/>
      <c r="L62" s="15"/>
    </row>
    <row r="63" spans="2:12" ht="11.25">
      <c r="B63" s="15"/>
      <c r="L63" s="15"/>
    </row>
    <row r="64" spans="2:12" ht="11.25">
      <c r="B64" s="15"/>
      <c r="L64" s="15"/>
    </row>
    <row r="65" spans="2:12" s="1" customFormat="1" ht="12.75">
      <c r="B65" s="27"/>
      <c r="D65" s="36" t="s">
        <v>53</v>
      </c>
      <c r="E65" s="37"/>
      <c r="F65" s="37"/>
      <c r="G65" s="36" t="s">
        <v>54</v>
      </c>
      <c r="H65" s="37"/>
      <c r="I65" s="37"/>
      <c r="J65" s="37"/>
      <c r="K65" s="37"/>
      <c r="L65" s="27"/>
    </row>
    <row r="66" spans="2:12" ht="11.25">
      <c r="B66" s="15"/>
      <c r="L66" s="15"/>
    </row>
    <row r="67" spans="2:12" ht="11.25">
      <c r="B67" s="15"/>
      <c r="L67" s="15"/>
    </row>
    <row r="68" spans="2:12" ht="11.25">
      <c r="B68" s="15"/>
      <c r="L68" s="15"/>
    </row>
    <row r="69" spans="2:12" ht="11.25">
      <c r="B69" s="15"/>
      <c r="L69" s="15"/>
    </row>
    <row r="70" spans="2:12" ht="11.25">
      <c r="B70" s="15"/>
      <c r="L70" s="15"/>
    </row>
    <row r="71" spans="2:12" ht="11.25">
      <c r="B71" s="15"/>
      <c r="L71" s="15"/>
    </row>
    <row r="72" spans="2:12" ht="11.25">
      <c r="B72" s="15"/>
      <c r="L72" s="15"/>
    </row>
    <row r="73" spans="2:12" ht="11.25">
      <c r="B73" s="15"/>
      <c r="L73" s="15"/>
    </row>
    <row r="74" spans="2:12" ht="11.25">
      <c r="B74" s="15"/>
      <c r="L74" s="15"/>
    </row>
    <row r="75" spans="2:12" ht="11.25">
      <c r="B75" s="15"/>
      <c r="L75" s="15"/>
    </row>
    <row r="76" spans="2:12" s="1" customFormat="1" ht="12.75">
      <c r="B76" s="27"/>
      <c r="D76" s="38" t="s">
        <v>51</v>
      </c>
      <c r="E76" s="29"/>
      <c r="F76" s="95" t="s">
        <v>52</v>
      </c>
      <c r="G76" s="38" t="s">
        <v>51</v>
      </c>
      <c r="H76" s="29"/>
      <c r="I76" s="29"/>
      <c r="J76" s="96" t="s">
        <v>52</v>
      </c>
      <c r="K76" s="29"/>
      <c r="L76" s="27"/>
    </row>
    <row r="77" spans="2:12" s="1" customFormat="1" ht="14.4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7"/>
    </row>
    <row r="81" spans="2:12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7"/>
    </row>
    <row r="82" spans="2:12" s="1" customFormat="1" ht="24.95" customHeight="1">
      <c r="B82" s="27"/>
      <c r="C82" s="16" t="s">
        <v>102</v>
      </c>
      <c r="L82" s="27"/>
    </row>
    <row r="83" spans="2:12" s="1" customFormat="1" ht="6.95" customHeight="1">
      <c r="B83" s="27"/>
      <c r="L83" s="27"/>
    </row>
    <row r="84" spans="2:12" s="1" customFormat="1" ht="12" customHeight="1">
      <c r="B84" s="27"/>
      <c r="C84" s="22" t="s">
        <v>16</v>
      </c>
      <c r="L84" s="27"/>
    </row>
    <row r="85" spans="2:12" s="1" customFormat="1" ht="16.5" customHeight="1">
      <c r="B85" s="27"/>
      <c r="E85" s="187" t="str">
        <f>E7</f>
        <v>Zázemí pro městskou knihovnu Benešov-typový nábytek</v>
      </c>
      <c r="F85" s="188"/>
      <c r="G85" s="188"/>
      <c r="H85" s="188"/>
      <c r="L85" s="27"/>
    </row>
    <row r="86" spans="2:12" ht="12" customHeight="1">
      <c r="B86" s="15"/>
      <c r="C86" s="22" t="s">
        <v>96</v>
      </c>
      <c r="L86" s="15"/>
    </row>
    <row r="87" spans="2:12" ht="16.5" customHeight="1">
      <c r="B87" s="15"/>
      <c r="E87" s="187" t="s">
        <v>97</v>
      </c>
      <c r="F87" s="171"/>
      <c r="G87" s="171"/>
      <c r="H87" s="171"/>
      <c r="L87" s="15"/>
    </row>
    <row r="88" spans="2:12" ht="12" customHeight="1">
      <c r="B88" s="15"/>
      <c r="C88" s="22" t="s">
        <v>98</v>
      </c>
      <c r="L88" s="15"/>
    </row>
    <row r="89" spans="2:12" s="1" customFormat="1" ht="16.5" customHeight="1">
      <c r="B89" s="27"/>
      <c r="E89" s="149" t="s">
        <v>99</v>
      </c>
      <c r="F89" s="189"/>
      <c r="G89" s="189"/>
      <c r="H89" s="189"/>
      <c r="L89" s="27"/>
    </row>
    <row r="90" spans="2:12" s="1" customFormat="1" ht="12" customHeight="1">
      <c r="B90" s="27"/>
      <c r="C90" s="22" t="s">
        <v>100</v>
      </c>
      <c r="L90" s="27"/>
    </row>
    <row r="91" spans="2:12" s="1" customFormat="1" ht="16.5" customHeight="1">
      <c r="B91" s="27"/>
      <c r="E91" s="143" t="str">
        <f>E13</f>
        <v>001-08-03 - Typový nábytek</v>
      </c>
      <c r="F91" s="189"/>
      <c r="G91" s="189"/>
      <c r="H91" s="189"/>
      <c r="L91" s="27"/>
    </row>
    <row r="92" spans="2:12" s="1" customFormat="1" ht="6.95" customHeight="1">
      <c r="B92" s="27"/>
      <c r="L92" s="27"/>
    </row>
    <row r="93" spans="2:12" s="1" customFormat="1" ht="12" customHeight="1">
      <c r="B93" s="27"/>
      <c r="C93" s="22" t="s">
        <v>20</v>
      </c>
      <c r="F93" s="20" t="str">
        <f>F16</f>
        <v xml:space="preserve"> </v>
      </c>
      <c r="I93" s="22" t="s">
        <v>22</v>
      </c>
      <c r="J93" s="47" t="str">
        <f>IF(J16="","",J16)</f>
        <v>23. 12. 2024</v>
      </c>
      <c r="L93" s="27"/>
    </row>
    <row r="94" spans="2:12" s="1" customFormat="1" ht="6.95" customHeight="1">
      <c r="B94" s="27"/>
      <c r="L94" s="27"/>
    </row>
    <row r="95" spans="2:12" s="1" customFormat="1" ht="25.7" customHeight="1">
      <c r="B95" s="27"/>
      <c r="C95" s="22" t="s">
        <v>24</v>
      </c>
      <c r="F95" s="20" t="str">
        <f>E19</f>
        <v>Město Benešov</v>
      </c>
      <c r="I95" s="22" t="s">
        <v>30</v>
      </c>
      <c r="J95" s="25" t="str">
        <f>E25</f>
        <v>Ateliér Jasné s.r.o., Praha 1</v>
      </c>
      <c r="L95" s="27"/>
    </row>
    <row r="96" spans="2:12" s="1" customFormat="1" ht="15.2" customHeight="1">
      <c r="B96" s="27"/>
      <c r="C96" s="22" t="s">
        <v>28</v>
      </c>
      <c r="F96" s="20" t="str">
        <f>IF(E22="","",E22)</f>
        <v>Vyplň údaj</v>
      </c>
      <c r="I96" s="22" t="s">
        <v>33</v>
      </c>
      <c r="J96" s="25" t="str">
        <f>E28</f>
        <v>Ing. Lenka Kasperová</v>
      </c>
      <c r="L96" s="27"/>
    </row>
    <row r="97" spans="2:47" s="1" customFormat="1" ht="10.35" customHeight="1">
      <c r="B97" s="27"/>
      <c r="L97" s="27"/>
    </row>
    <row r="98" spans="2:47" s="1" customFormat="1" ht="29.25" customHeight="1">
      <c r="B98" s="27"/>
      <c r="C98" s="97" t="s">
        <v>103</v>
      </c>
      <c r="D98" s="89"/>
      <c r="E98" s="89"/>
      <c r="F98" s="89"/>
      <c r="G98" s="89"/>
      <c r="H98" s="89"/>
      <c r="I98" s="89"/>
      <c r="J98" s="98" t="s">
        <v>104</v>
      </c>
      <c r="K98" s="89"/>
      <c r="L98" s="27"/>
    </row>
    <row r="99" spans="2:47" s="1" customFormat="1" ht="10.35" customHeight="1">
      <c r="B99" s="27"/>
      <c r="L99" s="27"/>
    </row>
    <row r="100" spans="2:47" s="1" customFormat="1" ht="22.9" customHeight="1">
      <c r="B100" s="27"/>
      <c r="C100" s="99" t="s">
        <v>105</v>
      </c>
      <c r="J100" s="61">
        <f>J125</f>
        <v>0</v>
      </c>
      <c r="L100" s="27"/>
      <c r="AU100" s="12" t="s">
        <v>106</v>
      </c>
    </row>
    <row r="101" spans="2:47" s="9" customFormat="1" ht="24.95" customHeight="1">
      <c r="B101" s="127"/>
      <c r="D101" s="128" t="s">
        <v>154</v>
      </c>
      <c r="E101" s="129"/>
      <c r="F101" s="129"/>
      <c r="G101" s="129"/>
      <c r="H101" s="129"/>
      <c r="I101" s="129"/>
      <c r="J101" s="130">
        <f>J126</f>
        <v>0</v>
      </c>
      <c r="L101" s="127"/>
    </row>
    <row r="102" spans="2:47" s="1" customFormat="1" ht="21.75" customHeight="1">
      <c r="B102" s="27"/>
      <c r="L102" s="27"/>
    </row>
    <row r="103" spans="2:47" s="1" customFormat="1" ht="6.95" customHeight="1"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27"/>
    </row>
    <row r="107" spans="2:47" s="1" customFormat="1" ht="6.95" customHeight="1"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27"/>
    </row>
    <row r="108" spans="2:47" s="1" customFormat="1" ht="24.95" customHeight="1">
      <c r="B108" s="27"/>
      <c r="C108" s="16" t="s">
        <v>107</v>
      </c>
      <c r="L108" s="27"/>
    </row>
    <row r="109" spans="2:47" s="1" customFormat="1" ht="6.95" customHeight="1">
      <c r="B109" s="27"/>
      <c r="L109" s="27"/>
    </row>
    <row r="110" spans="2:47" s="1" customFormat="1" ht="12" customHeight="1">
      <c r="B110" s="27"/>
      <c r="C110" s="22" t="s">
        <v>16</v>
      </c>
      <c r="L110" s="27"/>
    </row>
    <row r="111" spans="2:47" s="1" customFormat="1" ht="16.5" customHeight="1">
      <c r="B111" s="27"/>
      <c r="E111" s="187" t="str">
        <f>E7</f>
        <v>Zázemí pro městskou knihovnu Benešov-typový nábytek</v>
      </c>
      <c r="F111" s="188"/>
      <c r="G111" s="188"/>
      <c r="H111" s="188"/>
      <c r="L111" s="27"/>
    </row>
    <row r="112" spans="2:47" ht="12" customHeight="1">
      <c r="B112" s="15"/>
      <c r="C112" s="22" t="s">
        <v>96</v>
      </c>
      <c r="L112" s="15"/>
    </row>
    <row r="113" spans="2:65" ht="16.5" customHeight="1">
      <c r="B113" s="15"/>
      <c r="E113" s="187" t="s">
        <v>97</v>
      </c>
      <c r="F113" s="171"/>
      <c r="G113" s="171"/>
      <c r="H113" s="171"/>
      <c r="L113" s="15"/>
    </row>
    <row r="114" spans="2:65" ht="12" customHeight="1">
      <c r="B114" s="15"/>
      <c r="C114" s="22" t="s">
        <v>98</v>
      </c>
      <c r="L114" s="15"/>
    </row>
    <row r="115" spans="2:65" s="1" customFormat="1" ht="16.5" customHeight="1">
      <c r="B115" s="27"/>
      <c r="E115" s="149" t="s">
        <v>99</v>
      </c>
      <c r="F115" s="189"/>
      <c r="G115" s="189"/>
      <c r="H115" s="189"/>
      <c r="L115" s="27"/>
    </row>
    <row r="116" spans="2:65" s="1" customFormat="1" ht="12" customHeight="1">
      <c r="B116" s="27"/>
      <c r="C116" s="22" t="s">
        <v>100</v>
      </c>
      <c r="L116" s="27"/>
    </row>
    <row r="117" spans="2:65" s="1" customFormat="1" ht="16.5" customHeight="1">
      <c r="B117" s="27"/>
      <c r="E117" s="143" t="str">
        <f>E13</f>
        <v>001-08-03 - Typový nábytek</v>
      </c>
      <c r="F117" s="189"/>
      <c r="G117" s="189"/>
      <c r="H117" s="189"/>
      <c r="L117" s="27"/>
    </row>
    <row r="118" spans="2:65" s="1" customFormat="1" ht="6.95" customHeight="1">
      <c r="B118" s="27"/>
      <c r="L118" s="27"/>
    </row>
    <row r="119" spans="2:65" s="1" customFormat="1" ht="12" customHeight="1">
      <c r="B119" s="27"/>
      <c r="C119" s="22" t="s">
        <v>20</v>
      </c>
      <c r="F119" s="20" t="str">
        <f>F16</f>
        <v xml:space="preserve"> </v>
      </c>
      <c r="I119" s="22" t="s">
        <v>22</v>
      </c>
      <c r="J119" s="47" t="str">
        <f>IF(J16="","",J16)</f>
        <v>23. 12. 2024</v>
      </c>
      <c r="L119" s="27"/>
    </row>
    <row r="120" spans="2:65" s="1" customFormat="1" ht="6.95" customHeight="1">
      <c r="B120" s="27"/>
      <c r="L120" s="27"/>
    </row>
    <row r="121" spans="2:65" s="1" customFormat="1" ht="25.7" customHeight="1">
      <c r="B121" s="27"/>
      <c r="C121" s="22" t="s">
        <v>24</v>
      </c>
      <c r="F121" s="20" t="str">
        <f>E19</f>
        <v>Město Benešov</v>
      </c>
      <c r="I121" s="22" t="s">
        <v>30</v>
      </c>
      <c r="J121" s="25" t="str">
        <f>E25</f>
        <v>Ateliér Jasné s.r.o., Praha 1</v>
      </c>
      <c r="L121" s="27"/>
    </row>
    <row r="122" spans="2:65" s="1" customFormat="1" ht="15.2" customHeight="1">
      <c r="B122" s="27"/>
      <c r="C122" s="22" t="s">
        <v>28</v>
      </c>
      <c r="F122" s="20" t="str">
        <f>IF(E22="","",E22)</f>
        <v>Vyplň údaj</v>
      </c>
      <c r="I122" s="22" t="s">
        <v>33</v>
      </c>
      <c r="J122" s="25" t="str">
        <f>E28</f>
        <v>Ing. Lenka Kasperová</v>
      </c>
      <c r="L122" s="27"/>
    </row>
    <row r="123" spans="2:65" s="1" customFormat="1" ht="10.35" customHeight="1">
      <c r="B123" s="27"/>
      <c r="L123" s="27"/>
    </row>
    <row r="124" spans="2:65" s="8" customFormat="1" ht="29.25" customHeight="1">
      <c r="B124" s="100"/>
      <c r="C124" s="101" t="s">
        <v>108</v>
      </c>
      <c r="D124" s="102" t="s">
        <v>61</v>
      </c>
      <c r="E124" s="102" t="s">
        <v>57</v>
      </c>
      <c r="F124" s="102" t="s">
        <v>58</v>
      </c>
      <c r="G124" s="102" t="s">
        <v>109</v>
      </c>
      <c r="H124" s="102" t="s">
        <v>110</v>
      </c>
      <c r="I124" s="102" t="s">
        <v>111</v>
      </c>
      <c r="J124" s="102" t="s">
        <v>104</v>
      </c>
      <c r="K124" s="103" t="s">
        <v>112</v>
      </c>
      <c r="L124" s="100"/>
      <c r="M124" s="54" t="s">
        <v>1</v>
      </c>
      <c r="N124" s="55" t="s">
        <v>40</v>
      </c>
      <c r="O124" s="55" t="s">
        <v>113</v>
      </c>
      <c r="P124" s="55" t="s">
        <v>114</v>
      </c>
      <c r="Q124" s="55" t="s">
        <v>115</v>
      </c>
      <c r="R124" s="55" t="s">
        <v>116</v>
      </c>
      <c r="S124" s="55" t="s">
        <v>117</v>
      </c>
      <c r="T124" s="56" t="s">
        <v>118</v>
      </c>
    </row>
    <row r="125" spans="2:65" s="1" customFormat="1" ht="22.9" customHeight="1">
      <c r="B125" s="27"/>
      <c r="C125" s="59" t="s">
        <v>119</v>
      </c>
      <c r="J125" s="104">
        <f>BK125</f>
        <v>0</v>
      </c>
      <c r="L125" s="27"/>
      <c r="M125" s="57"/>
      <c r="N125" s="48"/>
      <c r="O125" s="48"/>
      <c r="P125" s="105">
        <f>P126</f>
        <v>0</v>
      </c>
      <c r="Q125" s="48"/>
      <c r="R125" s="105">
        <f>R126</f>
        <v>0</v>
      </c>
      <c r="S125" s="48"/>
      <c r="T125" s="106">
        <f>T126</f>
        <v>0</v>
      </c>
      <c r="AT125" s="12" t="s">
        <v>75</v>
      </c>
      <c r="AU125" s="12" t="s">
        <v>106</v>
      </c>
      <c r="BK125" s="107">
        <f>BK126</f>
        <v>0</v>
      </c>
    </row>
    <row r="126" spans="2:65" s="10" customFormat="1" ht="25.9" customHeight="1">
      <c r="B126" s="131"/>
      <c r="D126" s="132" t="s">
        <v>75</v>
      </c>
      <c r="E126" s="133" t="s">
        <v>155</v>
      </c>
      <c r="F126" s="133" t="s">
        <v>156</v>
      </c>
      <c r="I126" s="134"/>
      <c r="J126" s="135">
        <f>BK126</f>
        <v>0</v>
      </c>
      <c r="L126" s="131"/>
      <c r="M126" s="136"/>
      <c r="P126" s="137">
        <f>SUM(P127:P278)</f>
        <v>0</v>
      </c>
      <c r="R126" s="137">
        <f>SUM(R127:R278)</f>
        <v>0</v>
      </c>
      <c r="T126" s="138">
        <f>SUM(T127:T278)</f>
        <v>0</v>
      </c>
      <c r="AR126" s="132" t="s">
        <v>122</v>
      </c>
      <c r="AT126" s="139" t="s">
        <v>75</v>
      </c>
      <c r="AU126" s="139" t="s">
        <v>76</v>
      </c>
      <c r="AY126" s="132" t="s">
        <v>123</v>
      </c>
      <c r="BK126" s="140">
        <f>SUM(BK127:BK278)</f>
        <v>0</v>
      </c>
    </row>
    <row r="127" spans="2:65" s="1" customFormat="1" ht="16.5" customHeight="1">
      <c r="B127" s="108"/>
      <c r="C127" s="109" t="s">
        <v>83</v>
      </c>
      <c r="D127" s="109" t="s">
        <v>120</v>
      </c>
      <c r="E127" s="110" t="s">
        <v>157</v>
      </c>
      <c r="F127" s="111" t="s">
        <v>158</v>
      </c>
      <c r="G127" s="112" t="s">
        <v>121</v>
      </c>
      <c r="H127" s="113">
        <v>4</v>
      </c>
      <c r="I127" s="114"/>
      <c r="J127" s="115">
        <f>ROUND(I127*H127,2)</f>
        <v>0</v>
      </c>
      <c r="K127" s="111" t="s">
        <v>1</v>
      </c>
      <c r="L127" s="27"/>
      <c r="M127" s="116" t="s">
        <v>1</v>
      </c>
      <c r="N127" s="117" t="s">
        <v>41</v>
      </c>
      <c r="P127" s="118">
        <f>O127*H127</f>
        <v>0</v>
      </c>
      <c r="Q127" s="118">
        <v>0</v>
      </c>
      <c r="R127" s="118">
        <f>Q127*H127</f>
        <v>0</v>
      </c>
      <c r="S127" s="118">
        <v>0</v>
      </c>
      <c r="T127" s="119">
        <f>S127*H127</f>
        <v>0</v>
      </c>
      <c r="AR127" s="120" t="s">
        <v>159</v>
      </c>
      <c r="AT127" s="120" t="s">
        <v>120</v>
      </c>
      <c r="AU127" s="120" t="s">
        <v>83</v>
      </c>
      <c r="AY127" s="12" t="s">
        <v>123</v>
      </c>
      <c r="BE127" s="121">
        <f>IF(N127="základní",J127,0)</f>
        <v>0</v>
      </c>
      <c r="BF127" s="121">
        <f>IF(N127="snížená",J127,0)</f>
        <v>0</v>
      </c>
      <c r="BG127" s="121">
        <f>IF(N127="zákl. přenesená",J127,0)</f>
        <v>0</v>
      </c>
      <c r="BH127" s="121">
        <f>IF(N127="sníž. přenesená",J127,0)</f>
        <v>0</v>
      </c>
      <c r="BI127" s="121">
        <f>IF(N127="nulová",J127,0)</f>
        <v>0</v>
      </c>
      <c r="BJ127" s="12" t="s">
        <v>83</v>
      </c>
      <c r="BK127" s="121">
        <f>ROUND(I127*H127,2)</f>
        <v>0</v>
      </c>
      <c r="BL127" s="12" t="s">
        <v>159</v>
      </c>
      <c r="BM127" s="120" t="s">
        <v>85</v>
      </c>
    </row>
    <row r="128" spans="2:65" s="1" customFormat="1" ht="87.75">
      <c r="B128" s="27"/>
      <c r="D128" s="122" t="s">
        <v>124</v>
      </c>
      <c r="F128" s="123" t="s">
        <v>160</v>
      </c>
      <c r="I128" s="124"/>
      <c r="L128" s="27"/>
      <c r="M128" s="125"/>
      <c r="T128" s="51"/>
      <c r="AT128" s="12" t="s">
        <v>124</v>
      </c>
      <c r="AU128" s="12" t="s">
        <v>83</v>
      </c>
    </row>
    <row r="129" spans="2:65" s="1" customFormat="1" ht="16.5" customHeight="1">
      <c r="B129" s="108"/>
      <c r="C129" s="109" t="s">
        <v>85</v>
      </c>
      <c r="D129" s="109" t="s">
        <v>120</v>
      </c>
      <c r="E129" s="110" t="s">
        <v>161</v>
      </c>
      <c r="F129" s="111" t="s">
        <v>162</v>
      </c>
      <c r="G129" s="112" t="s">
        <v>121</v>
      </c>
      <c r="H129" s="113">
        <v>4</v>
      </c>
      <c r="I129" s="114"/>
      <c r="J129" s="115">
        <f>ROUND(I129*H129,2)</f>
        <v>0</v>
      </c>
      <c r="K129" s="111" t="s">
        <v>1</v>
      </c>
      <c r="L129" s="27"/>
      <c r="M129" s="116" t="s">
        <v>1</v>
      </c>
      <c r="N129" s="117" t="s">
        <v>41</v>
      </c>
      <c r="P129" s="118">
        <f>O129*H129</f>
        <v>0</v>
      </c>
      <c r="Q129" s="118">
        <v>0</v>
      </c>
      <c r="R129" s="118">
        <f>Q129*H129</f>
        <v>0</v>
      </c>
      <c r="S129" s="118">
        <v>0</v>
      </c>
      <c r="T129" s="119">
        <f>S129*H129</f>
        <v>0</v>
      </c>
      <c r="AR129" s="120" t="s">
        <v>159</v>
      </c>
      <c r="AT129" s="120" t="s">
        <v>120</v>
      </c>
      <c r="AU129" s="120" t="s">
        <v>83</v>
      </c>
      <c r="AY129" s="12" t="s">
        <v>123</v>
      </c>
      <c r="BE129" s="121">
        <f>IF(N129="základní",J129,0)</f>
        <v>0</v>
      </c>
      <c r="BF129" s="121">
        <f>IF(N129="snížená",J129,0)</f>
        <v>0</v>
      </c>
      <c r="BG129" s="121">
        <f>IF(N129="zákl. přenesená",J129,0)</f>
        <v>0</v>
      </c>
      <c r="BH129" s="121">
        <f>IF(N129="sníž. přenesená",J129,0)</f>
        <v>0</v>
      </c>
      <c r="BI129" s="121">
        <f>IF(N129="nulová",J129,0)</f>
        <v>0</v>
      </c>
      <c r="BJ129" s="12" t="s">
        <v>83</v>
      </c>
      <c r="BK129" s="121">
        <f>ROUND(I129*H129,2)</f>
        <v>0</v>
      </c>
      <c r="BL129" s="12" t="s">
        <v>159</v>
      </c>
      <c r="BM129" s="120" t="s">
        <v>122</v>
      </c>
    </row>
    <row r="130" spans="2:65" s="1" customFormat="1" ht="19.5">
      <c r="B130" s="27"/>
      <c r="D130" s="122" t="s">
        <v>124</v>
      </c>
      <c r="F130" s="123" t="s">
        <v>163</v>
      </c>
      <c r="I130" s="124"/>
      <c r="L130" s="27"/>
      <c r="M130" s="125"/>
      <c r="T130" s="51"/>
      <c r="AT130" s="12" t="s">
        <v>124</v>
      </c>
      <c r="AU130" s="12" t="s">
        <v>83</v>
      </c>
    </row>
    <row r="131" spans="2:65" s="1" customFormat="1" ht="16.5" customHeight="1">
      <c r="B131" s="108"/>
      <c r="C131" s="109" t="s">
        <v>91</v>
      </c>
      <c r="D131" s="109" t="s">
        <v>120</v>
      </c>
      <c r="E131" s="110" t="s">
        <v>164</v>
      </c>
      <c r="F131" s="111" t="s">
        <v>165</v>
      </c>
      <c r="G131" s="112" t="s">
        <v>121</v>
      </c>
      <c r="H131" s="113">
        <v>4</v>
      </c>
      <c r="I131" s="114"/>
      <c r="J131" s="115">
        <f>ROUND(I131*H131,2)</f>
        <v>0</v>
      </c>
      <c r="K131" s="111" t="s">
        <v>1</v>
      </c>
      <c r="L131" s="27"/>
      <c r="M131" s="116" t="s">
        <v>1</v>
      </c>
      <c r="N131" s="117" t="s">
        <v>41</v>
      </c>
      <c r="P131" s="118">
        <f>O131*H131</f>
        <v>0</v>
      </c>
      <c r="Q131" s="118">
        <v>0</v>
      </c>
      <c r="R131" s="118">
        <f>Q131*H131</f>
        <v>0</v>
      </c>
      <c r="S131" s="118">
        <v>0</v>
      </c>
      <c r="T131" s="119">
        <f>S131*H131</f>
        <v>0</v>
      </c>
      <c r="AR131" s="120" t="s">
        <v>159</v>
      </c>
      <c r="AT131" s="120" t="s">
        <v>120</v>
      </c>
      <c r="AU131" s="120" t="s">
        <v>83</v>
      </c>
      <c r="AY131" s="12" t="s">
        <v>123</v>
      </c>
      <c r="BE131" s="121">
        <f>IF(N131="základní",J131,0)</f>
        <v>0</v>
      </c>
      <c r="BF131" s="121">
        <f>IF(N131="snížená",J131,0)</f>
        <v>0</v>
      </c>
      <c r="BG131" s="121">
        <f>IF(N131="zákl. přenesená",J131,0)</f>
        <v>0</v>
      </c>
      <c r="BH131" s="121">
        <f>IF(N131="sníž. přenesená",J131,0)</f>
        <v>0</v>
      </c>
      <c r="BI131" s="121">
        <f>IF(N131="nulová",J131,0)</f>
        <v>0</v>
      </c>
      <c r="BJ131" s="12" t="s">
        <v>83</v>
      </c>
      <c r="BK131" s="121">
        <f>ROUND(I131*H131,2)</f>
        <v>0</v>
      </c>
      <c r="BL131" s="12" t="s">
        <v>159</v>
      </c>
      <c r="BM131" s="120" t="s">
        <v>125</v>
      </c>
    </row>
    <row r="132" spans="2:65" s="1" customFormat="1" ht="78">
      <c r="B132" s="27"/>
      <c r="D132" s="122" t="s">
        <v>124</v>
      </c>
      <c r="F132" s="123" t="s">
        <v>166</v>
      </c>
      <c r="I132" s="124"/>
      <c r="L132" s="27"/>
      <c r="M132" s="125"/>
      <c r="T132" s="51"/>
      <c r="AT132" s="12" t="s">
        <v>124</v>
      </c>
      <c r="AU132" s="12" t="s">
        <v>83</v>
      </c>
    </row>
    <row r="133" spans="2:65" s="1" customFormat="1" ht="16.5" customHeight="1">
      <c r="B133" s="108"/>
      <c r="C133" s="109" t="s">
        <v>122</v>
      </c>
      <c r="D133" s="109" t="s">
        <v>120</v>
      </c>
      <c r="E133" s="110" t="s">
        <v>167</v>
      </c>
      <c r="F133" s="111" t="s">
        <v>168</v>
      </c>
      <c r="G133" s="112" t="s">
        <v>121</v>
      </c>
      <c r="H133" s="113">
        <v>5</v>
      </c>
      <c r="I133" s="114"/>
      <c r="J133" s="115">
        <f>ROUND(I133*H133,2)</f>
        <v>0</v>
      </c>
      <c r="K133" s="111" t="s">
        <v>1</v>
      </c>
      <c r="L133" s="27"/>
      <c r="M133" s="116" t="s">
        <v>1</v>
      </c>
      <c r="N133" s="117" t="s">
        <v>41</v>
      </c>
      <c r="P133" s="118">
        <f>O133*H133</f>
        <v>0</v>
      </c>
      <c r="Q133" s="118">
        <v>0</v>
      </c>
      <c r="R133" s="118">
        <f>Q133*H133</f>
        <v>0</v>
      </c>
      <c r="S133" s="118">
        <v>0</v>
      </c>
      <c r="T133" s="119">
        <f>S133*H133</f>
        <v>0</v>
      </c>
      <c r="AR133" s="120" t="s">
        <v>159</v>
      </c>
      <c r="AT133" s="120" t="s">
        <v>120</v>
      </c>
      <c r="AU133" s="120" t="s">
        <v>83</v>
      </c>
      <c r="AY133" s="12" t="s">
        <v>123</v>
      </c>
      <c r="BE133" s="121">
        <f>IF(N133="základní",J133,0)</f>
        <v>0</v>
      </c>
      <c r="BF133" s="121">
        <f>IF(N133="snížená",J133,0)</f>
        <v>0</v>
      </c>
      <c r="BG133" s="121">
        <f>IF(N133="zákl. přenesená",J133,0)</f>
        <v>0</v>
      </c>
      <c r="BH133" s="121">
        <f>IF(N133="sníž. přenesená",J133,0)</f>
        <v>0</v>
      </c>
      <c r="BI133" s="121">
        <f>IF(N133="nulová",J133,0)</f>
        <v>0</v>
      </c>
      <c r="BJ133" s="12" t="s">
        <v>83</v>
      </c>
      <c r="BK133" s="121">
        <f>ROUND(I133*H133,2)</f>
        <v>0</v>
      </c>
      <c r="BL133" s="12" t="s">
        <v>159</v>
      </c>
      <c r="BM133" s="120" t="s">
        <v>126</v>
      </c>
    </row>
    <row r="134" spans="2:65" s="1" customFormat="1" ht="58.5">
      <c r="B134" s="27"/>
      <c r="D134" s="122" t="s">
        <v>124</v>
      </c>
      <c r="F134" s="123" t="s">
        <v>169</v>
      </c>
      <c r="I134" s="124"/>
      <c r="L134" s="27"/>
      <c r="M134" s="125"/>
      <c r="T134" s="51"/>
      <c r="AT134" s="12" t="s">
        <v>124</v>
      </c>
      <c r="AU134" s="12" t="s">
        <v>83</v>
      </c>
    </row>
    <row r="135" spans="2:65" s="1" customFormat="1" ht="16.5" customHeight="1">
      <c r="B135" s="108"/>
      <c r="C135" s="109" t="s">
        <v>127</v>
      </c>
      <c r="D135" s="109" t="s">
        <v>120</v>
      </c>
      <c r="E135" s="110" t="s">
        <v>170</v>
      </c>
      <c r="F135" s="111" t="s">
        <v>147</v>
      </c>
      <c r="G135" s="112" t="s">
        <v>121</v>
      </c>
      <c r="H135" s="113">
        <v>2</v>
      </c>
      <c r="I135" s="114"/>
      <c r="J135" s="115">
        <f>ROUND(I135*H135,2)</f>
        <v>0</v>
      </c>
      <c r="K135" s="111" t="s">
        <v>1</v>
      </c>
      <c r="L135" s="27"/>
      <c r="M135" s="116" t="s">
        <v>1</v>
      </c>
      <c r="N135" s="117" t="s">
        <v>41</v>
      </c>
      <c r="P135" s="118">
        <f>O135*H135</f>
        <v>0</v>
      </c>
      <c r="Q135" s="118">
        <v>0</v>
      </c>
      <c r="R135" s="118">
        <f>Q135*H135</f>
        <v>0</v>
      </c>
      <c r="S135" s="118">
        <v>0</v>
      </c>
      <c r="T135" s="119">
        <f>S135*H135</f>
        <v>0</v>
      </c>
      <c r="AR135" s="120" t="s">
        <v>159</v>
      </c>
      <c r="AT135" s="120" t="s">
        <v>120</v>
      </c>
      <c r="AU135" s="120" t="s">
        <v>83</v>
      </c>
      <c r="AY135" s="12" t="s">
        <v>123</v>
      </c>
      <c r="BE135" s="121">
        <f>IF(N135="základní",J135,0)</f>
        <v>0</v>
      </c>
      <c r="BF135" s="121">
        <f>IF(N135="snížená",J135,0)</f>
        <v>0</v>
      </c>
      <c r="BG135" s="121">
        <f>IF(N135="zákl. přenesená",J135,0)</f>
        <v>0</v>
      </c>
      <c r="BH135" s="121">
        <f>IF(N135="sníž. přenesená",J135,0)</f>
        <v>0</v>
      </c>
      <c r="BI135" s="121">
        <f>IF(N135="nulová",J135,0)</f>
        <v>0</v>
      </c>
      <c r="BJ135" s="12" t="s">
        <v>83</v>
      </c>
      <c r="BK135" s="121">
        <f>ROUND(I135*H135,2)</f>
        <v>0</v>
      </c>
      <c r="BL135" s="12" t="s">
        <v>159</v>
      </c>
      <c r="BM135" s="120" t="s">
        <v>129</v>
      </c>
    </row>
    <row r="136" spans="2:65" s="1" customFormat="1" ht="48.75">
      <c r="B136" s="27"/>
      <c r="D136" s="122" t="s">
        <v>124</v>
      </c>
      <c r="F136" s="123" t="s">
        <v>171</v>
      </c>
      <c r="I136" s="124"/>
      <c r="L136" s="27"/>
      <c r="M136" s="125"/>
      <c r="T136" s="51"/>
      <c r="AT136" s="12" t="s">
        <v>124</v>
      </c>
      <c r="AU136" s="12" t="s">
        <v>83</v>
      </c>
    </row>
    <row r="137" spans="2:65" s="1" customFormat="1" ht="16.5" customHeight="1">
      <c r="B137" s="108"/>
      <c r="C137" s="109" t="s">
        <v>125</v>
      </c>
      <c r="D137" s="109" t="s">
        <v>120</v>
      </c>
      <c r="E137" s="110" t="s">
        <v>172</v>
      </c>
      <c r="F137" s="111" t="s">
        <v>173</v>
      </c>
      <c r="G137" s="112" t="s">
        <v>121</v>
      </c>
      <c r="H137" s="113">
        <v>4</v>
      </c>
      <c r="I137" s="114"/>
      <c r="J137" s="115">
        <f>ROUND(I137*H137,2)</f>
        <v>0</v>
      </c>
      <c r="K137" s="111" t="s">
        <v>1</v>
      </c>
      <c r="L137" s="27"/>
      <c r="M137" s="116" t="s">
        <v>1</v>
      </c>
      <c r="N137" s="117" t="s">
        <v>41</v>
      </c>
      <c r="P137" s="118">
        <f>O137*H137</f>
        <v>0</v>
      </c>
      <c r="Q137" s="118">
        <v>0</v>
      </c>
      <c r="R137" s="118">
        <f>Q137*H137</f>
        <v>0</v>
      </c>
      <c r="S137" s="118">
        <v>0</v>
      </c>
      <c r="T137" s="119">
        <f>S137*H137</f>
        <v>0</v>
      </c>
      <c r="AR137" s="120" t="s">
        <v>159</v>
      </c>
      <c r="AT137" s="120" t="s">
        <v>120</v>
      </c>
      <c r="AU137" s="120" t="s">
        <v>83</v>
      </c>
      <c r="AY137" s="12" t="s">
        <v>123</v>
      </c>
      <c r="BE137" s="121">
        <f>IF(N137="základní",J137,0)</f>
        <v>0</v>
      </c>
      <c r="BF137" s="121">
        <f>IF(N137="snížená",J137,0)</f>
        <v>0</v>
      </c>
      <c r="BG137" s="121">
        <f>IF(N137="zákl. přenesená",J137,0)</f>
        <v>0</v>
      </c>
      <c r="BH137" s="121">
        <f>IF(N137="sníž. přenesená",J137,0)</f>
        <v>0</v>
      </c>
      <c r="BI137" s="121">
        <f>IF(N137="nulová",J137,0)</f>
        <v>0</v>
      </c>
      <c r="BJ137" s="12" t="s">
        <v>83</v>
      </c>
      <c r="BK137" s="121">
        <f>ROUND(I137*H137,2)</f>
        <v>0</v>
      </c>
      <c r="BL137" s="12" t="s">
        <v>159</v>
      </c>
      <c r="BM137" s="120" t="s">
        <v>8</v>
      </c>
    </row>
    <row r="138" spans="2:65" s="1" customFormat="1" ht="78">
      <c r="B138" s="27"/>
      <c r="D138" s="122" t="s">
        <v>124</v>
      </c>
      <c r="F138" s="123" t="s">
        <v>174</v>
      </c>
      <c r="I138" s="124"/>
      <c r="L138" s="27"/>
      <c r="M138" s="125"/>
      <c r="T138" s="51"/>
      <c r="AT138" s="12" t="s">
        <v>124</v>
      </c>
      <c r="AU138" s="12" t="s">
        <v>83</v>
      </c>
    </row>
    <row r="139" spans="2:65" s="1" customFormat="1" ht="16.5" customHeight="1">
      <c r="B139" s="108"/>
      <c r="C139" s="109" t="s">
        <v>130</v>
      </c>
      <c r="D139" s="109" t="s">
        <v>120</v>
      </c>
      <c r="E139" s="110" t="s">
        <v>175</v>
      </c>
      <c r="F139" s="111" t="s">
        <v>176</v>
      </c>
      <c r="G139" s="112" t="s">
        <v>121</v>
      </c>
      <c r="H139" s="113">
        <v>4</v>
      </c>
      <c r="I139" s="114"/>
      <c r="J139" s="115">
        <f>ROUND(I139*H139,2)</f>
        <v>0</v>
      </c>
      <c r="K139" s="111" t="s">
        <v>1</v>
      </c>
      <c r="L139" s="27"/>
      <c r="M139" s="116" t="s">
        <v>1</v>
      </c>
      <c r="N139" s="117" t="s">
        <v>41</v>
      </c>
      <c r="P139" s="118">
        <f>O139*H139</f>
        <v>0</v>
      </c>
      <c r="Q139" s="118">
        <v>0</v>
      </c>
      <c r="R139" s="118">
        <f>Q139*H139</f>
        <v>0</v>
      </c>
      <c r="S139" s="118">
        <v>0</v>
      </c>
      <c r="T139" s="119">
        <f>S139*H139</f>
        <v>0</v>
      </c>
      <c r="AR139" s="120" t="s">
        <v>159</v>
      </c>
      <c r="AT139" s="120" t="s">
        <v>120</v>
      </c>
      <c r="AU139" s="120" t="s">
        <v>83</v>
      </c>
      <c r="AY139" s="12" t="s">
        <v>123</v>
      </c>
      <c r="BE139" s="121">
        <f>IF(N139="základní",J139,0)</f>
        <v>0</v>
      </c>
      <c r="BF139" s="121">
        <f>IF(N139="snížená",J139,0)</f>
        <v>0</v>
      </c>
      <c r="BG139" s="121">
        <f>IF(N139="zákl. přenesená",J139,0)</f>
        <v>0</v>
      </c>
      <c r="BH139" s="121">
        <f>IF(N139="sníž. přenesená",J139,0)</f>
        <v>0</v>
      </c>
      <c r="BI139" s="121">
        <f>IF(N139="nulová",J139,0)</f>
        <v>0</v>
      </c>
      <c r="BJ139" s="12" t="s">
        <v>83</v>
      </c>
      <c r="BK139" s="121">
        <f>ROUND(I139*H139,2)</f>
        <v>0</v>
      </c>
      <c r="BL139" s="12" t="s">
        <v>159</v>
      </c>
      <c r="BM139" s="120" t="s">
        <v>131</v>
      </c>
    </row>
    <row r="140" spans="2:65" s="1" customFormat="1" ht="78">
      <c r="B140" s="27"/>
      <c r="D140" s="122" t="s">
        <v>124</v>
      </c>
      <c r="F140" s="123" t="s">
        <v>177</v>
      </c>
      <c r="I140" s="124"/>
      <c r="L140" s="27"/>
      <c r="M140" s="125"/>
      <c r="T140" s="51"/>
      <c r="AT140" s="12" t="s">
        <v>124</v>
      </c>
      <c r="AU140" s="12" t="s">
        <v>83</v>
      </c>
    </row>
    <row r="141" spans="2:65" s="1" customFormat="1" ht="16.5" customHeight="1">
      <c r="B141" s="108"/>
      <c r="C141" s="109" t="s">
        <v>126</v>
      </c>
      <c r="D141" s="109" t="s">
        <v>120</v>
      </c>
      <c r="E141" s="110" t="s">
        <v>178</v>
      </c>
      <c r="F141" s="111" t="s">
        <v>179</v>
      </c>
      <c r="G141" s="112" t="s">
        <v>121</v>
      </c>
      <c r="H141" s="113">
        <v>3</v>
      </c>
      <c r="I141" s="114"/>
      <c r="J141" s="115">
        <f>ROUND(I141*H141,2)</f>
        <v>0</v>
      </c>
      <c r="K141" s="111" t="s">
        <v>1</v>
      </c>
      <c r="L141" s="27"/>
      <c r="M141" s="116" t="s">
        <v>1</v>
      </c>
      <c r="N141" s="117" t="s">
        <v>41</v>
      </c>
      <c r="P141" s="118">
        <f>O141*H141</f>
        <v>0</v>
      </c>
      <c r="Q141" s="118">
        <v>0</v>
      </c>
      <c r="R141" s="118">
        <f>Q141*H141</f>
        <v>0</v>
      </c>
      <c r="S141" s="118">
        <v>0</v>
      </c>
      <c r="T141" s="119">
        <f>S141*H141</f>
        <v>0</v>
      </c>
      <c r="AR141" s="120" t="s">
        <v>159</v>
      </c>
      <c r="AT141" s="120" t="s">
        <v>120</v>
      </c>
      <c r="AU141" s="120" t="s">
        <v>83</v>
      </c>
      <c r="AY141" s="12" t="s">
        <v>123</v>
      </c>
      <c r="BE141" s="121">
        <f>IF(N141="základní",J141,0)</f>
        <v>0</v>
      </c>
      <c r="BF141" s="121">
        <f>IF(N141="snížená",J141,0)</f>
        <v>0</v>
      </c>
      <c r="BG141" s="121">
        <f>IF(N141="zákl. přenesená",J141,0)</f>
        <v>0</v>
      </c>
      <c r="BH141" s="121">
        <f>IF(N141="sníž. přenesená",J141,0)</f>
        <v>0</v>
      </c>
      <c r="BI141" s="121">
        <f>IF(N141="nulová",J141,0)</f>
        <v>0</v>
      </c>
      <c r="BJ141" s="12" t="s">
        <v>83</v>
      </c>
      <c r="BK141" s="121">
        <f>ROUND(I141*H141,2)</f>
        <v>0</v>
      </c>
      <c r="BL141" s="12" t="s">
        <v>159</v>
      </c>
      <c r="BM141" s="120" t="s">
        <v>132</v>
      </c>
    </row>
    <row r="142" spans="2:65" s="1" customFormat="1" ht="39">
      <c r="B142" s="27"/>
      <c r="D142" s="122" t="s">
        <v>124</v>
      </c>
      <c r="F142" s="123" t="s">
        <v>180</v>
      </c>
      <c r="I142" s="124"/>
      <c r="L142" s="27"/>
      <c r="M142" s="125"/>
      <c r="T142" s="51"/>
      <c r="AT142" s="12" t="s">
        <v>124</v>
      </c>
      <c r="AU142" s="12" t="s">
        <v>83</v>
      </c>
    </row>
    <row r="143" spans="2:65" s="1" customFormat="1" ht="16.5" customHeight="1">
      <c r="B143" s="108"/>
      <c r="C143" s="109" t="s">
        <v>133</v>
      </c>
      <c r="D143" s="109" t="s">
        <v>120</v>
      </c>
      <c r="E143" s="110" t="s">
        <v>129</v>
      </c>
      <c r="F143" s="111" t="s">
        <v>181</v>
      </c>
      <c r="G143" s="112" t="s">
        <v>121</v>
      </c>
      <c r="H143" s="113">
        <v>1</v>
      </c>
      <c r="I143" s="114"/>
      <c r="J143" s="115">
        <f>ROUND(I143*H143,2)</f>
        <v>0</v>
      </c>
      <c r="K143" s="111" t="s">
        <v>1</v>
      </c>
      <c r="L143" s="27"/>
      <c r="M143" s="116" t="s">
        <v>1</v>
      </c>
      <c r="N143" s="117" t="s">
        <v>41</v>
      </c>
      <c r="P143" s="118">
        <f>O143*H143</f>
        <v>0</v>
      </c>
      <c r="Q143" s="118">
        <v>0</v>
      </c>
      <c r="R143" s="118">
        <f>Q143*H143</f>
        <v>0</v>
      </c>
      <c r="S143" s="118">
        <v>0</v>
      </c>
      <c r="T143" s="119">
        <f>S143*H143</f>
        <v>0</v>
      </c>
      <c r="AR143" s="120" t="s">
        <v>159</v>
      </c>
      <c r="AT143" s="120" t="s">
        <v>120</v>
      </c>
      <c r="AU143" s="120" t="s">
        <v>83</v>
      </c>
      <c r="AY143" s="12" t="s">
        <v>123</v>
      </c>
      <c r="BE143" s="121">
        <f>IF(N143="základní",J143,0)</f>
        <v>0</v>
      </c>
      <c r="BF143" s="121">
        <f>IF(N143="snížená",J143,0)</f>
        <v>0</v>
      </c>
      <c r="BG143" s="121">
        <f>IF(N143="zákl. přenesená",J143,0)</f>
        <v>0</v>
      </c>
      <c r="BH143" s="121">
        <f>IF(N143="sníž. přenesená",J143,0)</f>
        <v>0</v>
      </c>
      <c r="BI143" s="121">
        <f>IF(N143="nulová",J143,0)</f>
        <v>0</v>
      </c>
      <c r="BJ143" s="12" t="s">
        <v>83</v>
      </c>
      <c r="BK143" s="121">
        <f>ROUND(I143*H143,2)</f>
        <v>0</v>
      </c>
      <c r="BL143" s="12" t="s">
        <v>159</v>
      </c>
      <c r="BM143" s="120" t="s">
        <v>134</v>
      </c>
    </row>
    <row r="144" spans="2:65" s="1" customFormat="1" ht="78">
      <c r="B144" s="27"/>
      <c r="D144" s="122" t="s">
        <v>124</v>
      </c>
      <c r="F144" s="123" t="s">
        <v>182</v>
      </c>
      <c r="I144" s="124"/>
      <c r="L144" s="27"/>
      <c r="M144" s="125"/>
      <c r="T144" s="51"/>
      <c r="AT144" s="12" t="s">
        <v>124</v>
      </c>
      <c r="AU144" s="12" t="s">
        <v>83</v>
      </c>
    </row>
    <row r="145" spans="2:65" s="1" customFormat="1" ht="16.5" customHeight="1">
      <c r="B145" s="108"/>
      <c r="C145" s="109" t="s">
        <v>129</v>
      </c>
      <c r="D145" s="109" t="s">
        <v>120</v>
      </c>
      <c r="E145" s="110" t="s">
        <v>183</v>
      </c>
      <c r="F145" s="111" t="s">
        <v>184</v>
      </c>
      <c r="G145" s="112" t="s">
        <v>121</v>
      </c>
      <c r="H145" s="113">
        <v>10</v>
      </c>
      <c r="I145" s="114"/>
      <c r="J145" s="115">
        <f>ROUND(I145*H145,2)</f>
        <v>0</v>
      </c>
      <c r="K145" s="111" t="s">
        <v>1</v>
      </c>
      <c r="L145" s="27"/>
      <c r="M145" s="116" t="s">
        <v>1</v>
      </c>
      <c r="N145" s="117" t="s">
        <v>41</v>
      </c>
      <c r="P145" s="118">
        <f>O145*H145</f>
        <v>0</v>
      </c>
      <c r="Q145" s="118">
        <v>0</v>
      </c>
      <c r="R145" s="118">
        <f>Q145*H145</f>
        <v>0</v>
      </c>
      <c r="S145" s="118">
        <v>0</v>
      </c>
      <c r="T145" s="119">
        <f>S145*H145</f>
        <v>0</v>
      </c>
      <c r="AR145" s="120" t="s">
        <v>159</v>
      </c>
      <c r="AT145" s="120" t="s">
        <v>120</v>
      </c>
      <c r="AU145" s="120" t="s">
        <v>83</v>
      </c>
      <c r="AY145" s="12" t="s">
        <v>123</v>
      </c>
      <c r="BE145" s="121">
        <f>IF(N145="základní",J145,0)</f>
        <v>0</v>
      </c>
      <c r="BF145" s="121">
        <f>IF(N145="snížená",J145,0)</f>
        <v>0</v>
      </c>
      <c r="BG145" s="121">
        <f>IF(N145="zákl. přenesená",J145,0)</f>
        <v>0</v>
      </c>
      <c r="BH145" s="121">
        <f>IF(N145="sníž. přenesená",J145,0)</f>
        <v>0</v>
      </c>
      <c r="BI145" s="121">
        <f>IF(N145="nulová",J145,0)</f>
        <v>0</v>
      </c>
      <c r="BJ145" s="12" t="s">
        <v>83</v>
      </c>
      <c r="BK145" s="121">
        <f>ROUND(I145*H145,2)</f>
        <v>0</v>
      </c>
      <c r="BL145" s="12" t="s">
        <v>159</v>
      </c>
      <c r="BM145" s="120" t="s">
        <v>135</v>
      </c>
    </row>
    <row r="146" spans="2:65" s="1" customFormat="1" ht="68.25">
      <c r="B146" s="27"/>
      <c r="D146" s="122" t="s">
        <v>124</v>
      </c>
      <c r="F146" s="123" t="s">
        <v>185</v>
      </c>
      <c r="I146" s="124"/>
      <c r="L146" s="27"/>
      <c r="M146" s="125"/>
      <c r="T146" s="51"/>
      <c r="AT146" s="12" t="s">
        <v>124</v>
      </c>
      <c r="AU146" s="12" t="s">
        <v>83</v>
      </c>
    </row>
    <row r="147" spans="2:65" s="1" customFormat="1" ht="16.5" customHeight="1">
      <c r="B147" s="108"/>
      <c r="C147" s="109" t="s">
        <v>136</v>
      </c>
      <c r="D147" s="109" t="s">
        <v>120</v>
      </c>
      <c r="E147" s="110" t="s">
        <v>136</v>
      </c>
      <c r="F147" s="111" t="s">
        <v>184</v>
      </c>
      <c r="G147" s="112" t="s">
        <v>121</v>
      </c>
      <c r="H147" s="113">
        <v>10</v>
      </c>
      <c r="I147" s="114"/>
      <c r="J147" s="115">
        <f>ROUND(I147*H147,2)</f>
        <v>0</v>
      </c>
      <c r="K147" s="111" t="s">
        <v>1</v>
      </c>
      <c r="L147" s="27"/>
      <c r="M147" s="116" t="s">
        <v>1</v>
      </c>
      <c r="N147" s="117" t="s">
        <v>41</v>
      </c>
      <c r="P147" s="118">
        <f>O147*H147</f>
        <v>0</v>
      </c>
      <c r="Q147" s="118">
        <v>0</v>
      </c>
      <c r="R147" s="118">
        <f>Q147*H147</f>
        <v>0</v>
      </c>
      <c r="S147" s="118">
        <v>0</v>
      </c>
      <c r="T147" s="119">
        <f>S147*H147</f>
        <v>0</v>
      </c>
      <c r="AR147" s="120" t="s">
        <v>159</v>
      </c>
      <c r="AT147" s="120" t="s">
        <v>120</v>
      </c>
      <c r="AU147" s="120" t="s">
        <v>83</v>
      </c>
      <c r="AY147" s="12" t="s">
        <v>123</v>
      </c>
      <c r="BE147" s="121">
        <f>IF(N147="základní",J147,0)</f>
        <v>0</v>
      </c>
      <c r="BF147" s="121">
        <f>IF(N147="snížená",J147,0)</f>
        <v>0</v>
      </c>
      <c r="BG147" s="121">
        <f>IF(N147="zákl. přenesená",J147,0)</f>
        <v>0</v>
      </c>
      <c r="BH147" s="121">
        <f>IF(N147="sníž. přenesená",J147,0)</f>
        <v>0</v>
      </c>
      <c r="BI147" s="121">
        <f>IF(N147="nulová",J147,0)</f>
        <v>0</v>
      </c>
      <c r="BJ147" s="12" t="s">
        <v>83</v>
      </c>
      <c r="BK147" s="121">
        <f>ROUND(I147*H147,2)</f>
        <v>0</v>
      </c>
      <c r="BL147" s="12" t="s">
        <v>159</v>
      </c>
      <c r="BM147" s="120" t="s">
        <v>137</v>
      </c>
    </row>
    <row r="148" spans="2:65" s="1" customFormat="1" ht="68.25">
      <c r="B148" s="27"/>
      <c r="D148" s="122" t="s">
        <v>124</v>
      </c>
      <c r="F148" s="123" t="s">
        <v>186</v>
      </c>
      <c r="I148" s="124"/>
      <c r="L148" s="27"/>
      <c r="M148" s="125"/>
      <c r="T148" s="51"/>
      <c r="AT148" s="12" t="s">
        <v>124</v>
      </c>
      <c r="AU148" s="12" t="s">
        <v>83</v>
      </c>
    </row>
    <row r="149" spans="2:65" s="1" customFormat="1" ht="16.5" customHeight="1">
      <c r="B149" s="108"/>
      <c r="C149" s="109" t="s">
        <v>8</v>
      </c>
      <c r="D149" s="109" t="s">
        <v>120</v>
      </c>
      <c r="E149" s="110" t="s">
        <v>8</v>
      </c>
      <c r="F149" s="111" t="s">
        <v>184</v>
      </c>
      <c r="G149" s="112" t="s">
        <v>121</v>
      </c>
      <c r="H149" s="113">
        <v>10</v>
      </c>
      <c r="I149" s="114"/>
      <c r="J149" s="115">
        <f>ROUND(I149*H149,2)</f>
        <v>0</v>
      </c>
      <c r="K149" s="111" t="s">
        <v>1</v>
      </c>
      <c r="L149" s="27"/>
      <c r="M149" s="116" t="s">
        <v>1</v>
      </c>
      <c r="N149" s="117" t="s">
        <v>41</v>
      </c>
      <c r="P149" s="118">
        <f>O149*H149</f>
        <v>0</v>
      </c>
      <c r="Q149" s="118">
        <v>0</v>
      </c>
      <c r="R149" s="118">
        <f>Q149*H149</f>
        <v>0</v>
      </c>
      <c r="S149" s="118">
        <v>0</v>
      </c>
      <c r="T149" s="119">
        <f>S149*H149</f>
        <v>0</v>
      </c>
      <c r="AR149" s="120" t="s">
        <v>159</v>
      </c>
      <c r="AT149" s="120" t="s">
        <v>120</v>
      </c>
      <c r="AU149" s="120" t="s">
        <v>83</v>
      </c>
      <c r="AY149" s="12" t="s">
        <v>123</v>
      </c>
      <c r="BE149" s="121">
        <f>IF(N149="základní",J149,0)</f>
        <v>0</v>
      </c>
      <c r="BF149" s="121">
        <f>IF(N149="snížená",J149,0)</f>
        <v>0</v>
      </c>
      <c r="BG149" s="121">
        <f>IF(N149="zákl. přenesená",J149,0)</f>
        <v>0</v>
      </c>
      <c r="BH149" s="121">
        <f>IF(N149="sníž. přenesená",J149,0)</f>
        <v>0</v>
      </c>
      <c r="BI149" s="121">
        <f>IF(N149="nulová",J149,0)</f>
        <v>0</v>
      </c>
      <c r="BJ149" s="12" t="s">
        <v>83</v>
      </c>
      <c r="BK149" s="121">
        <f>ROUND(I149*H149,2)</f>
        <v>0</v>
      </c>
      <c r="BL149" s="12" t="s">
        <v>159</v>
      </c>
      <c r="BM149" s="120" t="s">
        <v>138</v>
      </c>
    </row>
    <row r="150" spans="2:65" s="1" customFormat="1" ht="68.25">
      <c r="B150" s="27"/>
      <c r="D150" s="122" t="s">
        <v>124</v>
      </c>
      <c r="F150" s="123" t="s">
        <v>187</v>
      </c>
      <c r="I150" s="124"/>
      <c r="L150" s="27"/>
      <c r="M150" s="125"/>
      <c r="T150" s="51"/>
      <c r="AT150" s="12" t="s">
        <v>124</v>
      </c>
      <c r="AU150" s="12" t="s">
        <v>83</v>
      </c>
    </row>
    <row r="151" spans="2:65" s="1" customFormat="1" ht="16.5" customHeight="1">
      <c r="B151" s="108"/>
      <c r="C151" s="109" t="s">
        <v>139</v>
      </c>
      <c r="D151" s="109" t="s">
        <v>120</v>
      </c>
      <c r="E151" s="110" t="s">
        <v>139</v>
      </c>
      <c r="F151" s="111" t="s">
        <v>188</v>
      </c>
      <c r="G151" s="112" t="s">
        <v>121</v>
      </c>
      <c r="H151" s="113">
        <v>3</v>
      </c>
      <c r="I151" s="114"/>
      <c r="J151" s="115">
        <f>ROUND(I151*H151,2)</f>
        <v>0</v>
      </c>
      <c r="K151" s="111" t="s">
        <v>1</v>
      </c>
      <c r="L151" s="27"/>
      <c r="M151" s="116" t="s">
        <v>1</v>
      </c>
      <c r="N151" s="117" t="s">
        <v>41</v>
      </c>
      <c r="P151" s="118">
        <f>O151*H151</f>
        <v>0</v>
      </c>
      <c r="Q151" s="118">
        <v>0</v>
      </c>
      <c r="R151" s="118">
        <f>Q151*H151</f>
        <v>0</v>
      </c>
      <c r="S151" s="118">
        <v>0</v>
      </c>
      <c r="T151" s="119">
        <f>S151*H151</f>
        <v>0</v>
      </c>
      <c r="AR151" s="120" t="s">
        <v>159</v>
      </c>
      <c r="AT151" s="120" t="s">
        <v>120</v>
      </c>
      <c r="AU151" s="120" t="s">
        <v>83</v>
      </c>
      <c r="AY151" s="12" t="s">
        <v>123</v>
      </c>
      <c r="BE151" s="121">
        <f>IF(N151="základní",J151,0)</f>
        <v>0</v>
      </c>
      <c r="BF151" s="121">
        <f>IF(N151="snížená",J151,0)</f>
        <v>0</v>
      </c>
      <c r="BG151" s="121">
        <f>IF(N151="zákl. přenesená",J151,0)</f>
        <v>0</v>
      </c>
      <c r="BH151" s="121">
        <f>IF(N151="sníž. přenesená",J151,0)</f>
        <v>0</v>
      </c>
      <c r="BI151" s="121">
        <f>IF(N151="nulová",J151,0)</f>
        <v>0</v>
      </c>
      <c r="BJ151" s="12" t="s">
        <v>83</v>
      </c>
      <c r="BK151" s="121">
        <f>ROUND(I151*H151,2)</f>
        <v>0</v>
      </c>
      <c r="BL151" s="12" t="s">
        <v>159</v>
      </c>
      <c r="BM151" s="120" t="s">
        <v>140</v>
      </c>
    </row>
    <row r="152" spans="2:65" s="1" customFormat="1" ht="48.75">
      <c r="B152" s="27"/>
      <c r="D152" s="122" t="s">
        <v>124</v>
      </c>
      <c r="F152" s="123" t="s">
        <v>189</v>
      </c>
      <c r="I152" s="124"/>
      <c r="L152" s="27"/>
      <c r="M152" s="125"/>
      <c r="T152" s="51"/>
      <c r="AT152" s="12" t="s">
        <v>124</v>
      </c>
      <c r="AU152" s="12" t="s">
        <v>83</v>
      </c>
    </row>
    <row r="153" spans="2:65" s="1" customFormat="1" ht="16.5" customHeight="1">
      <c r="B153" s="108"/>
      <c r="C153" s="109" t="s">
        <v>131</v>
      </c>
      <c r="D153" s="109" t="s">
        <v>120</v>
      </c>
      <c r="E153" s="110" t="s">
        <v>131</v>
      </c>
      <c r="F153" s="111" t="s">
        <v>190</v>
      </c>
      <c r="G153" s="112" t="s">
        <v>121</v>
      </c>
      <c r="H153" s="113">
        <v>1</v>
      </c>
      <c r="I153" s="114"/>
      <c r="J153" s="115">
        <f>ROUND(I153*H153,2)</f>
        <v>0</v>
      </c>
      <c r="K153" s="111" t="s">
        <v>1</v>
      </c>
      <c r="L153" s="27"/>
      <c r="M153" s="116" t="s">
        <v>1</v>
      </c>
      <c r="N153" s="117" t="s">
        <v>41</v>
      </c>
      <c r="P153" s="118">
        <f>O153*H153</f>
        <v>0</v>
      </c>
      <c r="Q153" s="118">
        <v>0</v>
      </c>
      <c r="R153" s="118">
        <f>Q153*H153</f>
        <v>0</v>
      </c>
      <c r="S153" s="118">
        <v>0</v>
      </c>
      <c r="T153" s="119">
        <f>S153*H153</f>
        <v>0</v>
      </c>
      <c r="AR153" s="120" t="s">
        <v>159</v>
      </c>
      <c r="AT153" s="120" t="s">
        <v>120</v>
      </c>
      <c r="AU153" s="120" t="s">
        <v>83</v>
      </c>
      <c r="AY153" s="12" t="s">
        <v>123</v>
      </c>
      <c r="BE153" s="121">
        <f>IF(N153="základní",J153,0)</f>
        <v>0</v>
      </c>
      <c r="BF153" s="121">
        <f>IF(N153="snížená",J153,0)</f>
        <v>0</v>
      </c>
      <c r="BG153" s="121">
        <f>IF(N153="zákl. přenesená",J153,0)</f>
        <v>0</v>
      </c>
      <c r="BH153" s="121">
        <f>IF(N153="sníž. přenesená",J153,0)</f>
        <v>0</v>
      </c>
      <c r="BI153" s="121">
        <f>IF(N153="nulová",J153,0)</f>
        <v>0</v>
      </c>
      <c r="BJ153" s="12" t="s">
        <v>83</v>
      </c>
      <c r="BK153" s="121">
        <f>ROUND(I153*H153,2)</f>
        <v>0</v>
      </c>
      <c r="BL153" s="12" t="s">
        <v>159</v>
      </c>
      <c r="BM153" s="120" t="s">
        <v>141</v>
      </c>
    </row>
    <row r="154" spans="2:65" s="1" customFormat="1" ht="68.25">
      <c r="B154" s="27"/>
      <c r="D154" s="122" t="s">
        <v>124</v>
      </c>
      <c r="F154" s="123" t="s">
        <v>191</v>
      </c>
      <c r="I154" s="124"/>
      <c r="L154" s="27"/>
      <c r="M154" s="125"/>
      <c r="T154" s="51"/>
      <c r="AT154" s="12" t="s">
        <v>124</v>
      </c>
      <c r="AU154" s="12" t="s">
        <v>83</v>
      </c>
    </row>
    <row r="155" spans="2:65" s="1" customFormat="1" ht="16.5" customHeight="1">
      <c r="B155" s="108"/>
      <c r="C155" s="109" t="s">
        <v>142</v>
      </c>
      <c r="D155" s="109" t="s">
        <v>120</v>
      </c>
      <c r="E155" s="110" t="s">
        <v>142</v>
      </c>
      <c r="F155" s="111" t="s">
        <v>190</v>
      </c>
      <c r="G155" s="112" t="s">
        <v>121</v>
      </c>
      <c r="H155" s="113">
        <v>2</v>
      </c>
      <c r="I155" s="114"/>
      <c r="J155" s="115">
        <f>ROUND(I155*H155,2)</f>
        <v>0</v>
      </c>
      <c r="K155" s="111" t="s">
        <v>1</v>
      </c>
      <c r="L155" s="27"/>
      <c r="M155" s="116" t="s">
        <v>1</v>
      </c>
      <c r="N155" s="117" t="s">
        <v>41</v>
      </c>
      <c r="P155" s="118">
        <f>O155*H155</f>
        <v>0</v>
      </c>
      <c r="Q155" s="118">
        <v>0</v>
      </c>
      <c r="R155" s="118">
        <f>Q155*H155</f>
        <v>0</v>
      </c>
      <c r="S155" s="118">
        <v>0</v>
      </c>
      <c r="T155" s="119">
        <f>S155*H155</f>
        <v>0</v>
      </c>
      <c r="AR155" s="120" t="s">
        <v>159</v>
      </c>
      <c r="AT155" s="120" t="s">
        <v>120</v>
      </c>
      <c r="AU155" s="120" t="s">
        <v>83</v>
      </c>
      <c r="AY155" s="12" t="s">
        <v>123</v>
      </c>
      <c r="BE155" s="121">
        <f>IF(N155="základní",J155,0)</f>
        <v>0</v>
      </c>
      <c r="BF155" s="121">
        <f>IF(N155="snížená",J155,0)</f>
        <v>0</v>
      </c>
      <c r="BG155" s="121">
        <f>IF(N155="zákl. přenesená",J155,0)</f>
        <v>0</v>
      </c>
      <c r="BH155" s="121">
        <f>IF(N155="sníž. přenesená",J155,0)</f>
        <v>0</v>
      </c>
      <c r="BI155" s="121">
        <f>IF(N155="nulová",J155,0)</f>
        <v>0</v>
      </c>
      <c r="BJ155" s="12" t="s">
        <v>83</v>
      </c>
      <c r="BK155" s="121">
        <f>ROUND(I155*H155,2)</f>
        <v>0</v>
      </c>
      <c r="BL155" s="12" t="s">
        <v>159</v>
      </c>
      <c r="BM155" s="120" t="s">
        <v>144</v>
      </c>
    </row>
    <row r="156" spans="2:65" s="1" customFormat="1" ht="68.25">
      <c r="B156" s="27"/>
      <c r="D156" s="122" t="s">
        <v>124</v>
      </c>
      <c r="F156" s="123" t="s">
        <v>192</v>
      </c>
      <c r="I156" s="124"/>
      <c r="L156" s="27"/>
      <c r="M156" s="125"/>
      <c r="T156" s="51"/>
      <c r="AT156" s="12" t="s">
        <v>124</v>
      </c>
      <c r="AU156" s="12" t="s">
        <v>83</v>
      </c>
    </row>
    <row r="157" spans="2:65" s="1" customFormat="1" ht="16.5" customHeight="1">
      <c r="B157" s="108"/>
      <c r="C157" s="109" t="s">
        <v>132</v>
      </c>
      <c r="D157" s="109" t="s">
        <v>120</v>
      </c>
      <c r="E157" s="110" t="s">
        <v>132</v>
      </c>
      <c r="F157" s="111" t="s">
        <v>190</v>
      </c>
      <c r="G157" s="112" t="s">
        <v>121</v>
      </c>
      <c r="H157" s="113">
        <v>3</v>
      </c>
      <c r="I157" s="114"/>
      <c r="J157" s="115">
        <f>ROUND(I157*H157,2)</f>
        <v>0</v>
      </c>
      <c r="K157" s="111" t="s">
        <v>1</v>
      </c>
      <c r="L157" s="27"/>
      <c r="M157" s="116" t="s">
        <v>1</v>
      </c>
      <c r="N157" s="117" t="s">
        <v>41</v>
      </c>
      <c r="P157" s="118">
        <f>O157*H157</f>
        <v>0</v>
      </c>
      <c r="Q157" s="118">
        <v>0</v>
      </c>
      <c r="R157" s="118">
        <f>Q157*H157</f>
        <v>0</v>
      </c>
      <c r="S157" s="118">
        <v>0</v>
      </c>
      <c r="T157" s="119">
        <f>S157*H157</f>
        <v>0</v>
      </c>
      <c r="AR157" s="120" t="s">
        <v>159</v>
      </c>
      <c r="AT157" s="120" t="s">
        <v>120</v>
      </c>
      <c r="AU157" s="120" t="s">
        <v>83</v>
      </c>
      <c r="AY157" s="12" t="s">
        <v>123</v>
      </c>
      <c r="BE157" s="121">
        <f>IF(N157="základní",J157,0)</f>
        <v>0</v>
      </c>
      <c r="BF157" s="121">
        <f>IF(N157="snížená",J157,0)</f>
        <v>0</v>
      </c>
      <c r="BG157" s="121">
        <f>IF(N157="zákl. přenesená",J157,0)</f>
        <v>0</v>
      </c>
      <c r="BH157" s="121">
        <f>IF(N157="sníž. přenesená",J157,0)</f>
        <v>0</v>
      </c>
      <c r="BI157" s="121">
        <f>IF(N157="nulová",J157,0)</f>
        <v>0</v>
      </c>
      <c r="BJ157" s="12" t="s">
        <v>83</v>
      </c>
      <c r="BK157" s="121">
        <f>ROUND(I157*H157,2)</f>
        <v>0</v>
      </c>
      <c r="BL157" s="12" t="s">
        <v>159</v>
      </c>
      <c r="BM157" s="120" t="s">
        <v>145</v>
      </c>
    </row>
    <row r="158" spans="2:65" s="1" customFormat="1" ht="68.25">
      <c r="B158" s="27"/>
      <c r="D158" s="122" t="s">
        <v>124</v>
      </c>
      <c r="F158" s="123" t="s">
        <v>193</v>
      </c>
      <c r="I158" s="124"/>
      <c r="L158" s="27"/>
      <c r="M158" s="125"/>
      <c r="T158" s="51"/>
      <c r="AT158" s="12" t="s">
        <v>124</v>
      </c>
      <c r="AU158" s="12" t="s">
        <v>83</v>
      </c>
    </row>
    <row r="159" spans="2:65" s="1" customFormat="1" ht="16.5" customHeight="1">
      <c r="B159" s="108"/>
      <c r="C159" s="109" t="s">
        <v>146</v>
      </c>
      <c r="D159" s="109" t="s">
        <v>120</v>
      </c>
      <c r="E159" s="110" t="s">
        <v>194</v>
      </c>
      <c r="F159" s="111" t="s">
        <v>195</v>
      </c>
      <c r="G159" s="112" t="s">
        <v>121</v>
      </c>
      <c r="H159" s="113">
        <v>2</v>
      </c>
      <c r="I159" s="114"/>
      <c r="J159" s="115">
        <f>ROUND(I159*H159,2)</f>
        <v>0</v>
      </c>
      <c r="K159" s="111" t="s">
        <v>1</v>
      </c>
      <c r="L159" s="27"/>
      <c r="M159" s="116" t="s">
        <v>1</v>
      </c>
      <c r="N159" s="117" t="s">
        <v>41</v>
      </c>
      <c r="P159" s="118">
        <f>O159*H159</f>
        <v>0</v>
      </c>
      <c r="Q159" s="118">
        <v>0</v>
      </c>
      <c r="R159" s="118">
        <f>Q159*H159</f>
        <v>0</v>
      </c>
      <c r="S159" s="118">
        <v>0</v>
      </c>
      <c r="T159" s="119">
        <f>S159*H159</f>
        <v>0</v>
      </c>
      <c r="AR159" s="120" t="s">
        <v>159</v>
      </c>
      <c r="AT159" s="120" t="s">
        <v>120</v>
      </c>
      <c r="AU159" s="120" t="s">
        <v>83</v>
      </c>
      <c r="AY159" s="12" t="s">
        <v>123</v>
      </c>
      <c r="BE159" s="121">
        <f>IF(N159="základní",J159,0)</f>
        <v>0</v>
      </c>
      <c r="BF159" s="121">
        <f>IF(N159="snížená",J159,0)</f>
        <v>0</v>
      </c>
      <c r="BG159" s="121">
        <f>IF(N159="zákl. přenesená",J159,0)</f>
        <v>0</v>
      </c>
      <c r="BH159" s="121">
        <f>IF(N159="sníž. přenesená",J159,0)</f>
        <v>0</v>
      </c>
      <c r="BI159" s="121">
        <f>IF(N159="nulová",J159,0)</f>
        <v>0</v>
      </c>
      <c r="BJ159" s="12" t="s">
        <v>83</v>
      </c>
      <c r="BK159" s="121">
        <f>ROUND(I159*H159,2)</f>
        <v>0</v>
      </c>
      <c r="BL159" s="12" t="s">
        <v>159</v>
      </c>
      <c r="BM159" s="120" t="s">
        <v>148</v>
      </c>
    </row>
    <row r="160" spans="2:65" s="1" customFormat="1" ht="29.25">
      <c r="B160" s="27"/>
      <c r="D160" s="122" t="s">
        <v>124</v>
      </c>
      <c r="F160" s="123" t="s">
        <v>196</v>
      </c>
      <c r="I160" s="124"/>
      <c r="L160" s="27"/>
      <c r="M160" s="125"/>
      <c r="T160" s="51"/>
      <c r="AT160" s="12" t="s">
        <v>124</v>
      </c>
      <c r="AU160" s="12" t="s">
        <v>83</v>
      </c>
    </row>
    <row r="161" spans="2:65" s="1" customFormat="1" ht="16.5" customHeight="1">
      <c r="B161" s="108"/>
      <c r="C161" s="109" t="s">
        <v>134</v>
      </c>
      <c r="D161" s="109" t="s">
        <v>120</v>
      </c>
      <c r="E161" s="110" t="s">
        <v>134</v>
      </c>
      <c r="F161" s="111" t="s">
        <v>197</v>
      </c>
      <c r="G161" s="112" t="s">
        <v>121</v>
      </c>
      <c r="H161" s="113">
        <v>5</v>
      </c>
      <c r="I161" s="114"/>
      <c r="J161" s="115">
        <f>ROUND(I161*H161,2)</f>
        <v>0</v>
      </c>
      <c r="K161" s="111" t="s">
        <v>1</v>
      </c>
      <c r="L161" s="27"/>
      <c r="M161" s="116" t="s">
        <v>1</v>
      </c>
      <c r="N161" s="117" t="s">
        <v>41</v>
      </c>
      <c r="P161" s="118">
        <f>O161*H161</f>
        <v>0</v>
      </c>
      <c r="Q161" s="118">
        <v>0</v>
      </c>
      <c r="R161" s="118">
        <f>Q161*H161</f>
        <v>0</v>
      </c>
      <c r="S161" s="118">
        <v>0</v>
      </c>
      <c r="T161" s="119">
        <f>S161*H161</f>
        <v>0</v>
      </c>
      <c r="AR161" s="120" t="s">
        <v>159</v>
      </c>
      <c r="AT161" s="120" t="s">
        <v>120</v>
      </c>
      <c r="AU161" s="120" t="s">
        <v>83</v>
      </c>
      <c r="AY161" s="12" t="s">
        <v>123</v>
      </c>
      <c r="BE161" s="121">
        <f>IF(N161="základní",J161,0)</f>
        <v>0</v>
      </c>
      <c r="BF161" s="121">
        <f>IF(N161="snížená",J161,0)</f>
        <v>0</v>
      </c>
      <c r="BG161" s="121">
        <f>IF(N161="zákl. přenesená",J161,0)</f>
        <v>0</v>
      </c>
      <c r="BH161" s="121">
        <f>IF(N161="sníž. přenesená",J161,0)</f>
        <v>0</v>
      </c>
      <c r="BI161" s="121">
        <f>IF(N161="nulová",J161,0)</f>
        <v>0</v>
      </c>
      <c r="BJ161" s="12" t="s">
        <v>83</v>
      </c>
      <c r="BK161" s="121">
        <f>ROUND(I161*H161,2)</f>
        <v>0</v>
      </c>
      <c r="BL161" s="12" t="s">
        <v>159</v>
      </c>
      <c r="BM161" s="120" t="s">
        <v>149</v>
      </c>
    </row>
    <row r="162" spans="2:65" s="1" customFormat="1" ht="78">
      <c r="B162" s="27"/>
      <c r="D162" s="122" t="s">
        <v>124</v>
      </c>
      <c r="F162" s="123" t="s">
        <v>198</v>
      </c>
      <c r="I162" s="124"/>
      <c r="L162" s="27"/>
      <c r="M162" s="125"/>
      <c r="T162" s="51"/>
      <c r="AT162" s="12" t="s">
        <v>124</v>
      </c>
      <c r="AU162" s="12" t="s">
        <v>83</v>
      </c>
    </row>
    <row r="163" spans="2:65" s="1" customFormat="1" ht="16.5" customHeight="1">
      <c r="B163" s="108"/>
      <c r="C163" s="109" t="s">
        <v>150</v>
      </c>
      <c r="D163" s="109" t="s">
        <v>120</v>
      </c>
      <c r="E163" s="110" t="s">
        <v>150</v>
      </c>
      <c r="F163" s="111" t="s">
        <v>199</v>
      </c>
      <c r="G163" s="112" t="s">
        <v>121</v>
      </c>
      <c r="H163" s="113">
        <v>6</v>
      </c>
      <c r="I163" s="114"/>
      <c r="J163" s="115">
        <f>ROUND(I163*H163,2)</f>
        <v>0</v>
      </c>
      <c r="K163" s="111" t="s">
        <v>1</v>
      </c>
      <c r="L163" s="27"/>
      <c r="M163" s="116" t="s">
        <v>1</v>
      </c>
      <c r="N163" s="117" t="s">
        <v>41</v>
      </c>
      <c r="P163" s="118">
        <f>O163*H163</f>
        <v>0</v>
      </c>
      <c r="Q163" s="118">
        <v>0</v>
      </c>
      <c r="R163" s="118">
        <f>Q163*H163</f>
        <v>0</v>
      </c>
      <c r="S163" s="118">
        <v>0</v>
      </c>
      <c r="T163" s="119">
        <f>S163*H163</f>
        <v>0</v>
      </c>
      <c r="AR163" s="120" t="s">
        <v>159</v>
      </c>
      <c r="AT163" s="120" t="s">
        <v>120</v>
      </c>
      <c r="AU163" s="120" t="s">
        <v>83</v>
      </c>
      <c r="AY163" s="12" t="s">
        <v>123</v>
      </c>
      <c r="BE163" s="121">
        <f>IF(N163="základní",J163,0)</f>
        <v>0</v>
      </c>
      <c r="BF163" s="121">
        <f>IF(N163="snížená",J163,0)</f>
        <v>0</v>
      </c>
      <c r="BG163" s="121">
        <f>IF(N163="zákl. přenesená",J163,0)</f>
        <v>0</v>
      </c>
      <c r="BH163" s="121">
        <f>IF(N163="sníž. přenesená",J163,0)</f>
        <v>0</v>
      </c>
      <c r="BI163" s="121">
        <f>IF(N163="nulová",J163,0)</f>
        <v>0</v>
      </c>
      <c r="BJ163" s="12" t="s">
        <v>83</v>
      </c>
      <c r="BK163" s="121">
        <f>ROUND(I163*H163,2)</f>
        <v>0</v>
      </c>
      <c r="BL163" s="12" t="s">
        <v>159</v>
      </c>
      <c r="BM163" s="120" t="s">
        <v>151</v>
      </c>
    </row>
    <row r="164" spans="2:65" s="1" customFormat="1" ht="29.25">
      <c r="B164" s="27"/>
      <c r="D164" s="122" t="s">
        <v>124</v>
      </c>
      <c r="F164" s="123" t="s">
        <v>200</v>
      </c>
      <c r="I164" s="124"/>
      <c r="L164" s="27"/>
      <c r="M164" s="125"/>
      <c r="T164" s="51"/>
      <c r="AT164" s="12" t="s">
        <v>124</v>
      </c>
      <c r="AU164" s="12" t="s">
        <v>83</v>
      </c>
    </row>
    <row r="165" spans="2:65" s="1" customFormat="1" ht="16.5" customHeight="1">
      <c r="B165" s="108"/>
      <c r="C165" s="109" t="s">
        <v>135</v>
      </c>
      <c r="D165" s="109" t="s">
        <v>120</v>
      </c>
      <c r="E165" s="110" t="s">
        <v>135</v>
      </c>
      <c r="F165" s="111" t="s">
        <v>201</v>
      </c>
      <c r="G165" s="112" t="s">
        <v>121</v>
      </c>
      <c r="H165" s="113">
        <v>1</v>
      </c>
      <c r="I165" s="114"/>
      <c r="J165" s="115">
        <f>ROUND(I165*H165,2)</f>
        <v>0</v>
      </c>
      <c r="K165" s="111" t="s">
        <v>1</v>
      </c>
      <c r="L165" s="27"/>
      <c r="M165" s="116" t="s">
        <v>1</v>
      </c>
      <c r="N165" s="117" t="s">
        <v>41</v>
      </c>
      <c r="P165" s="118">
        <f>O165*H165</f>
        <v>0</v>
      </c>
      <c r="Q165" s="118">
        <v>0</v>
      </c>
      <c r="R165" s="118">
        <f>Q165*H165</f>
        <v>0</v>
      </c>
      <c r="S165" s="118">
        <v>0</v>
      </c>
      <c r="T165" s="119">
        <f>S165*H165</f>
        <v>0</v>
      </c>
      <c r="AR165" s="120" t="s">
        <v>159</v>
      </c>
      <c r="AT165" s="120" t="s">
        <v>120</v>
      </c>
      <c r="AU165" s="120" t="s">
        <v>83</v>
      </c>
      <c r="AY165" s="12" t="s">
        <v>123</v>
      </c>
      <c r="BE165" s="121">
        <f>IF(N165="základní",J165,0)</f>
        <v>0</v>
      </c>
      <c r="BF165" s="121">
        <f>IF(N165="snížená",J165,0)</f>
        <v>0</v>
      </c>
      <c r="BG165" s="121">
        <f>IF(N165="zákl. přenesená",J165,0)</f>
        <v>0</v>
      </c>
      <c r="BH165" s="121">
        <f>IF(N165="sníž. přenesená",J165,0)</f>
        <v>0</v>
      </c>
      <c r="BI165" s="121">
        <f>IF(N165="nulová",J165,0)</f>
        <v>0</v>
      </c>
      <c r="BJ165" s="12" t="s">
        <v>83</v>
      </c>
      <c r="BK165" s="121">
        <f>ROUND(I165*H165,2)</f>
        <v>0</v>
      </c>
      <c r="BL165" s="12" t="s">
        <v>159</v>
      </c>
      <c r="BM165" s="120" t="s">
        <v>152</v>
      </c>
    </row>
    <row r="166" spans="2:65" s="1" customFormat="1" ht="19.5">
      <c r="B166" s="27"/>
      <c r="D166" s="122" t="s">
        <v>124</v>
      </c>
      <c r="F166" s="123" t="s">
        <v>202</v>
      </c>
      <c r="I166" s="124"/>
      <c r="L166" s="27"/>
      <c r="M166" s="125"/>
      <c r="T166" s="51"/>
      <c r="AT166" s="12" t="s">
        <v>124</v>
      </c>
      <c r="AU166" s="12" t="s">
        <v>83</v>
      </c>
    </row>
    <row r="167" spans="2:65" s="1" customFormat="1" ht="16.5" customHeight="1">
      <c r="B167" s="108"/>
      <c r="C167" s="109" t="s">
        <v>7</v>
      </c>
      <c r="D167" s="109" t="s">
        <v>120</v>
      </c>
      <c r="E167" s="110" t="s">
        <v>7</v>
      </c>
      <c r="F167" s="111" t="s">
        <v>203</v>
      </c>
      <c r="G167" s="112" t="s">
        <v>121</v>
      </c>
      <c r="H167" s="113">
        <v>1</v>
      </c>
      <c r="I167" s="114"/>
      <c r="J167" s="115">
        <f>ROUND(I167*H167,2)</f>
        <v>0</v>
      </c>
      <c r="K167" s="111" t="s">
        <v>1</v>
      </c>
      <c r="L167" s="27"/>
      <c r="M167" s="116" t="s">
        <v>1</v>
      </c>
      <c r="N167" s="117" t="s">
        <v>41</v>
      </c>
      <c r="P167" s="118">
        <f>O167*H167</f>
        <v>0</v>
      </c>
      <c r="Q167" s="118">
        <v>0</v>
      </c>
      <c r="R167" s="118">
        <f>Q167*H167</f>
        <v>0</v>
      </c>
      <c r="S167" s="118">
        <v>0</v>
      </c>
      <c r="T167" s="119">
        <f>S167*H167</f>
        <v>0</v>
      </c>
      <c r="AR167" s="120" t="s">
        <v>159</v>
      </c>
      <c r="AT167" s="120" t="s">
        <v>120</v>
      </c>
      <c r="AU167" s="120" t="s">
        <v>83</v>
      </c>
      <c r="AY167" s="12" t="s">
        <v>123</v>
      </c>
      <c r="BE167" s="121">
        <f>IF(N167="základní",J167,0)</f>
        <v>0</v>
      </c>
      <c r="BF167" s="121">
        <f>IF(N167="snížená",J167,0)</f>
        <v>0</v>
      </c>
      <c r="BG167" s="121">
        <f>IF(N167="zákl. přenesená",J167,0)</f>
        <v>0</v>
      </c>
      <c r="BH167" s="121">
        <f>IF(N167="sníž. přenesená",J167,0)</f>
        <v>0</v>
      </c>
      <c r="BI167" s="121">
        <f>IF(N167="nulová",J167,0)</f>
        <v>0</v>
      </c>
      <c r="BJ167" s="12" t="s">
        <v>83</v>
      </c>
      <c r="BK167" s="121">
        <f>ROUND(I167*H167,2)</f>
        <v>0</v>
      </c>
      <c r="BL167" s="12" t="s">
        <v>159</v>
      </c>
      <c r="BM167" s="120" t="s">
        <v>204</v>
      </c>
    </row>
    <row r="168" spans="2:65" s="1" customFormat="1" ht="97.5">
      <c r="B168" s="27"/>
      <c r="D168" s="122" t="s">
        <v>124</v>
      </c>
      <c r="F168" s="123" t="s">
        <v>205</v>
      </c>
      <c r="I168" s="124"/>
      <c r="L168" s="27"/>
      <c r="M168" s="125"/>
      <c r="T168" s="51"/>
      <c r="AT168" s="12" t="s">
        <v>124</v>
      </c>
      <c r="AU168" s="12" t="s">
        <v>83</v>
      </c>
    </row>
    <row r="169" spans="2:65" s="1" customFormat="1" ht="16.5" customHeight="1">
      <c r="B169" s="108"/>
      <c r="C169" s="109" t="s">
        <v>137</v>
      </c>
      <c r="D169" s="109" t="s">
        <v>120</v>
      </c>
      <c r="E169" s="110" t="s">
        <v>137</v>
      </c>
      <c r="F169" s="111" t="s">
        <v>179</v>
      </c>
      <c r="G169" s="112" t="s">
        <v>121</v>
      </c>
      <c r="H169" s="113">
        <v>1</v>
      </c>
      <c r="I169" s="114"/>
      <c r="J169" s="115">
        <f>ROUND(I169*H169,2)</f>
        <v>0</v>
      </c>
      <c r="K169" s="111" t="s">
        <v>1</v>
      </c>
      <c r="L169" s="27"/>
      <c r="M169" s="116" t="s">
        <v>1</v>
      </c>
      <c r="N169" s="117" t="s">
        <v>41</v>
      </c>
      <c r="P169" s="118">
        <f>O169*H169</f>
        <v>0</v>
      </c>
      <c r="Q169" s="118">
        <v>0</v>
      </c>
      <c r="R169" s="118">
        <f>Q169*H169</f>
        <v>0</v>
      </c>
      <c r="S169" s="118">
        <v>0</v>
      </c>
      <c r="T169" s="119">
        <f>S169*H169</f>
        <v>0</v>
      </c>
      <c r="AR169" s="120" t="s">
        <v>159</v>
      </c>
      <c r="AT169" s="120" t="s">
        <v>120</v>
      </c>
      <c r="AU169" s="120" t="s">
        <v>83</v>
      </c>
      <c r="AY169" s="12" t="s">
        <v>123</v>
      </c>
      <c r="BE169" s="121">
        <f>IF(N169="základní",J169,0)</f>
        <v>0</v>
      </c>
      <c r="BF169" s="121">
        <f>IF(N169="snížená",J169,0)</f>
        <v>0</v>
      </c>
      <c r="BG169" s="121">
        <f>IF(N169="zákl. přenesená",J169,0)</f>
        <v>0</v>
      </c>
      <c r="BH169" s="121">
        <f>IF(N169="sníž. přenesená",J169,0)</f>
        <v>0</v>
      </c>
      <c r="BI169" s="121">
        <f>IF(N169="nulová",J169,0)</f>
        <v>0</v>
      </c>
      <c r="BJ169" s="12" t="s">
        <v>83</v>
      </c>
      <c r="BK169" s="121">
        <f>ROUND(I169*H169,2)</f>
        <v>0</v>
      </c>
      <c r="BL169" s="12" t="s">
        <v>159</v>
      </c>
      <c r="BM169" s="120" t="s">
        <v>206</v>
      </c>
    </row>
    <row r="170" spans="2:65" s="1" customFormat="1" ht="39">
      <c r="B170" s="27"/>
      <c r="D170" s="122" t="s">
        <v>124</v>
      </c>
      <c r="F170" s="123" t="s">
        <v>207</v>
      </c>
      <c r="I170" s="124"/>
      <c r="L170" s="27"/>
      <c r="M170" s="125"/>
      <c r="T170" s="51"/>
      <c r="AT170" s="12" t="s">
        <v>124</v>
      </c>
      <c r="AU170" s="12" t="s">
        <v>83</v>
      </c>
    </row>
    <row r="171" spans="2:65" s="1" customFormat="1" ht="16.5" customHeight="1">
      <c r="B171" s="108"/>
      <c r="C171" s="109" t="s">
        <v>208</v>
      </c>
      <c r="D171" s="109" t="s">
        <v>120</v>
      </c>
      <c r="E171" s="110" t="s">
        <v>208</v>
      </c>
      <c r="F171" s="111" t="s">
        <v>209</v>
      </c>
      <c r="G171" s="112" t="s">
        <v>121</v>
      </c>
      <c r="H171" s="113">
        <v>3</v>
      </c>
      <c r="I171" s="114"/>
      <c r="J171" s="115">
        <f>ROUND(I171*H171,2)</f>
        <v>0</v>
      </c>
      <c r="K171" s="111" t="s">
        <v>1</v>
      </c>
      <c r="L171" s="27"/>
      <c r="M171" s="116" t="s">
        <v>1</v>
      </c>
      <c r="N171" s="117" t="s">
        <v>41</v>
      </c>
      <c r="P171" s="118">
        <f>O171*H171</f>
        <v>0</v>
      </c>
      <c r="Q171" s="118">
        <v>0</v>
      </c>
      <c r="R171" s="118">
        <f>Q171*H171</f>
        <v>0</v>
      </c>
      <c r="S171" s="118">
        <v>0</v>
      </c>
      <c r="T171" s="119">
        <f>S171*H171</f>
        <v>0</v>
      </c>
      <c r="AR171" s="120" t="s">
        <v>159</v>
      </c>
      <c r="AT171" s="120" t="s">
        <v>120</v>
      </c>
      <c r="AU171" s="120" t="s">
        <v>83</v>
      </c>
      <c r="AY171" s="12" t="s">
        <v>123</v>
      </c>
      <c r="BE171" s="121">
        <f>IF(N171="základní",J171,0)</f>
        <v>0</v>
      </c>
      <c r="BF171" s="121">
        <f>IF(N171="snížená",J171,0)</f>
        <v>0</v>
      </c>
      <c r="BG171" s="121">
        <f>IF(N171="zákl. přenesená",J171,0)</f>
        <v>0</v>
      </c>
      <c r="BH171" s="121">
        <f>IF(N171="sníž. přenesená",J171,0)</f>
        <v>0</v>
      </c>
      <c r="BI171" s="121">
        <f>IF(N171="nulová",J171,0)</f>
        <v>0</v>
      </c>
      <c r="BJ171" s="12" t="s">
        <v>83</v>
      </c>
      <c r="BK171" s="121">
        <f>ROUND(I171*H171,2)</f>
        <v>0</v>
      </c>
      <c r="BL171" s="12" t="s">
        <v>159</v>
      </c>
      <c r="BM171" s="120" t="s">
        <v>210</v>
      </c>
    </row>
    <row r="172" spans="2:65" s="1" customFormat="1" ht="78">
      <c r="B172" s="27"/>
      <c r="D172" s="122" t="s">
        <v>124</v>
      </c>
      <c r="F172" s="123" t="s">
        <v>211</v>
      </c>
      <c r="I172" s="124"/>
      <c r="L172" s="27"/>
      <c r="M172" s="125"/>
      <c r="T172" s="51"/>
      <c r="AT172" s="12" t="s">
        <v>124</v>
      </c>
      <c r="AU172" s="12" t="s">
        <v>83</v>
      </c>
    </row>
    <row r="173" spans="2:65" s="1" customFormat="1" ht="16.5" customHeight="1">
      <c r="B173" s="108"/>
      <c r="C173" s="109" t="s">
        <v>138</v>
      </c>
      <c r="D173" s="109" t="s">
        <v>120</v>
      </c>
      <c r="E173" s="110" t="s">
        <v>138</v>
      </c>
      <c r="F173" s="111" t="s">
        <v>212</v>
      </c>
      <c r="G173" s="112" t="s">
        <v>121</v>
      </c>
      <c r="H173" s="113">
        <v>2</v>
      </c>
      <c r="I173" s="114"/>
      <c r="J173" s="115">
        <f>ROUND(I173*H173,2)</f>
        <v>0</v>
      </c>
      <c r="K173" s="111" t="s">
        <v>1</v>
      </c>
      <c r="L173" s="27"/>
      <c r="M173" s="116" t="s">
        <v>1</v>
      </c>
      <c r="N173" s="117" t="s">
        <v>41</v>
      </c>
      <c r="P173" s="118">
        <f>O173*H173</f>
        <v>0</v>
      </c>
      <c r="Q173" s="118">
        <v>0</v>
      </c>
      <c r="R173" s="118">
        <f>Q173*H173</f>
        <v>0</v>
      </c>
      <c r="S173" s="118">
        <v>0</v>
      </c>
      <c r="T173" s="119">
        <f>S173*H173</f>
        <v>0</v>
      </c>
      <c r="AR173" s="120" t="s">
        <v>159</v>
      </c>
      <c r="AT173" s="120" t="s">
        <v>120</v>
      </c>
      <c r="AU173" s="120" t="s">
        <v>83</v>
      </c>
      <c r="AY173" s="12" t="s">
        <v>123</v>
      </c>
      <c r="BE173" s="121">
        <f>IF(N173="základní",J173,0)</f>
        <v>0</v>
      </c>
      <c r="BF173" s="121">
        <f>IF(N173="snížená",J173,0)</f>
        <v>0</v>
      </c>
      <c r="BG173" s="121">
        <f>IF(N173="zákl. přenesená",J173,0)</f>
        <v>0</v>
      </c>
      <c r="BH173" s="121">
        <f>IF(N173="sníž. přenesená",J173,0)</f>
        <v>0</v>
      </c>
      <c r="BI173" s="121">
        <f>IF(N173="nulová",J173,0)</f>
        <v>0</v>
      </c>
      <c r="BJ173" s="12" t="s">
        <v>83</v>
      </c>
      <c r="BK173" s="121">
        <f>ROUND(I173*H173,2)</f>
        <v>0</v>
      </c>
      <c r="BL173" s="12" t="s">
        <v>159</v>
      </c>
      <c r="BM173" s="120" t="s">
        <v>213</v>
      </c>
    </row>
    <row r="174" spans="2:65" s="1" customFormat="1" ht="39">
      <c r="B174" s="27"/>
      <c r="D174" s="122" t="s">
        <v>124</v>
      </c>
      <c r="F174" s="123" t="s">
        <v>214</v>
      </c>
      <c r="I174" s="124"/>
      <c r="L174" s="27"/>
      <c r="M174" s="125"/>
      <c r="T174" s="51"/>
      <c r="AT174" s="12" t="s">
        <v>124</v>
      </c>
      <c r="AU174" s="12" t="s">
        <v>83</v>
      </c>
    </row>
    <row r="175" spans="2:65" s="1" customFormat="1" ht="16.5" customHeight="1">
      <c r="B175" s="108"/>
      <c r="C175" s="109" t="s">
        <v>215</v>
      </c>
      <c r="D175" s="109" t="s">
        <v>120</v>
      </c>
      <c r="E175" s="110" t="s">
        <v>215</v>
      </c>
      <c r="F175" s="111" t="s">
        <v>158</v>
      </c>
      <c r="G175" s="112" t="s">
        <v>121</v>
      </c>
      <c r="H175" s="113">
        <v>4</v>
      </c>
      <c r="I175" s="114"/>
      <c r="J175" s="115">
        <f>ROUND(I175*H175,2)</f>
        <v>0</v>
      </c>
      <c r="K175" s="111" t="s">
        <v>1</v>
      </c>
      <c r="L175" s="27"/>
      <c r="M175" s="116" t="s">
        <v>1</v>
      </c>
      <c r="N175" s="117" t="s">
        <v>41</v>
      </c>
      <c r="P175" s="118">
        <f>O175*H175</f>
        <v>0</v>
      </c>
      <c r="Q175" s="118">
        <v>0</v>
      </c>
      <c r="R175" s="118">
        <f>Q175*H175</f>
        <v>0</v>
      </c>
      <c r="S175" s="118">
        <v>0</v>
      </c>
      <c r="T175" s="119">
        <f>S175*H175</f>
        <v>0</v>
      </c>
      <c r="AR175" s="120" t="s">
        <v>159</v>
      </c>
      <c r="AT175" s="120" t="s">
        <v>120</v>
      </c>
      <c r="AU175" s="120" t="s">
        <v>83</v>
      </c>
      <c r="AY175" s="12" t="s">
        <v>123</v>
      </c>
      <c r="BE175" s="121">
        <f>IF(N175="základní",J175,0)</f>
        <v>0</v>
      </c>
      <c r="BF175" s="121">
        <f>IF(N175="snížená",J175,0)</f>
        <v>0</v>
      </c>
      <c r="BG175" s="121">
        <f>IF(N175="zákl. přenesená",J175,0)</f>
        <v>0</v>
      </c>
      <c r="BH175" s="121">
        <f>IF(N175="sníž. přenesená",J175,0)</f>
        <v>0</v>
      </c>
      <c r="BI175" s="121">
        <f>IF(N175="nulová",J175,0)</f>
        <v>0</v>
      </c>
      <c r="BJ175" s="12" t="s">
        <v>83</v>
      </c>
      <c r="BK175" s="121">
        <f>ROUND(I175*H175,2)</f>
        <v>0</v>
      </c>
      <c r="BL175" s="12" t="s">
        <v>159</v>
      </c>
      <c r="BM175" s="120" t="s">
        <v>216</v>
      </c>
    </row>
    <row r="176" spans="2:65" s="1" customFormat="1" ht="87.75">
      <c r="B176" s="27"/>
      <c r="D176" s="122" t="s">
        <v>124</v>
      </c>
      <c r="F176" s="123" t="s">
        <v>217</v>
      </c>
      <c r="I176" s="124"/>
      <c r="L176" s="27"/>
      <c r="M176" s="125"/>
      <c r="T176" s="51"/>
      <c r="AT176" s="12" t="s">
        <v>124</v>
      </c>
      <c r="AU176" s="12" t="s">
        <v>83</v>
      </c>
    </row>
    <row r="177" spans="2:65" s="1" customFormat="1" ht="16.5" customHeight="1">
      <c r="B177" s="108"/>
      <c r="C177" s="109" t="s">
        <v>140</v>
      </c>
      <c r="D177" s="109" t="s">
        <v>120</v>
      </c>
      <c r="E177" s="110" t="s">
        <v>140</v>
      </c>
      <c r="F177" s="111" t="s">
        <v>165</v>
      </c>
      <c r="G177" s="112" t="s">
        <v>121</v>
      </c>
      <c r="H177" s="113">
        <v>4</v>
      </c>
      <c r="I177" s="114"/>
      <c r="J177" s="115">
        <f>ROUND(I177*H177,2)</f>
        <v>0</v>
      </c>
      <c r="K177" s="111" t="s">
        <v>1</v>
      </c>
      <c r="L177" s="27"/>
      <c r="M177" s="116" t="s">
        <v>1</v>
      </c>
      <c r="N177" s="117" t="s">
        <v>41</v>
      </c>
      <c r="P177" s="118">
        <f>O177*H177</f>
        <v>0</v>
      </c>
      <c r="Q177" s="118">
        <v>0</v>
      </c>
      <c r="R177" s="118">
        <f>Q177*H177</f>
        <v>0</v>
      </c>
      <c r="S177" s="118">
        <v>0</v>
      </c>
      <c r="T177" s="119">
        <f>S177*H177</f>
        <v>0</v>
      </c>
      <c r="AR177" s="120" t="s">
        <v>159</v>
      </c>
      <c r="AT177" s="120" t="s">
        <v>120</v>
      </c>
      <c r="AU177" s="120" t="s">
        <v>83</v>
      </c>
      <c r="AY177" s="12" t="s">
        <v>123</v>
      </c>
      <c r="BE177" s="121">
        <f>IF(N177="základní",J177,0)</f>
        <v>0</v>
      </c>
      <c r="BF177" s="121">
        <f>IF(N177="snížená",J177,0)</f>
        <v>0</v>
      </c>
      <c r="BG177" s="121">
        <f>IF(N177="zákl. přenesená",J177,0)</f>
        <v>0</v>
      </c>
      <c r="BH177" s="121">
        <f>IF(N177="sníž. přenesená",J177,0)</f>
        <v>0</v>
      </c>
      <c r="BI177" s="121">
        <f>IF(N177="nulová",J177,0)</f>
        <v>0</v>
      </c>
      <c r="BJ177" s="12" t="s">
        <v>83</v>
      </c>
      <c r="BK177" s="121">
        <f>ROUND(I177*H177,2)</f>
        <v>0</v>
      </c>
      <c r="BL177" s="12" t="s">
        <v>159</v>
      </c>
      <c r="BM177" s="120" t="s">
        <v>218</v>
      </c>
    </row>
    <row r="178" spans="2:65" s="1" customFormat="1" ht="78">
      <c r="B178" s="27"/>
      <c r="D178" s="122" t="s">
        <v>124</v>
      </c>
      <c r="F178" s="123" t="s">
        <v>219</v>
      </c>
      <c r="I178" s="124"/>
      <c r="L178" s="27"/>
      <c r="M178" s="125"/>
      <c r="T178" s="51"/>
      <c r="AT178" s="12" t="s">
        <v>124</v>
      </c>
      <c r="AU178" s="12" t="s">
        <v>83</v>
      </c>
    </row>
    <row r="179" spans="2:65" s="1" customFormat="1" ht="16.5" customHeight="1">
      <c r="B179" s="108"/>
      <c r="C179" s="109" t="s">
        <v>220</v>
      </c>
      <c r="D179" s="109" t="s">
        <v>120</v>
      </c>
      <c r="E179" s="110" t="s">
        <v>220</v>
      </c>
      <c r="F179" s="111" t="s">
        <v>128</v>
      </c>
      <c r="G179" s="112" t="s">
        <v>121</v>
      </c>
      <c r="H179" s="113">
        <v>8</v>
      </c>
      <c r="I179" s="114"/>
      <c r="J179" s="115">
        <f>ROUND(I179*H179,2)</f>
        <v>0</v>
      </c>
      <c r="K179" s="111" t="s">
        <v>1</v>
      </c>
      <c r="L179" s="27"/>
      <c r="M179" s="116" t="s">
        <v>1</v>
      </c>
      <c r="N179" s="117" t="s">
        <v>41</v>
      </c>
      <c r="P179" s="118">
        <f>O179*H179</f>
        <v>0</v>
      </c>
      <c r="Q179" s="118">
        <v>0</v>
      </c>
      <c r="R179" s="118">
        <f>Q179*H179</f>
        <v>0</v>
      </c>
      <c r="S179" s="118">
        <v>0</v>
      </c>
      <c r="T179" s="119">
        <f>S179*H179</f>
        <v>0</v>
      </c>
      <c r="AR179" s="120" t="s">
        <v>159</v>
      </c>
      <c r="AT179" s="120" t="s">
        <v>120</v>
      </c>
      <c r="AU179" s="120" t="s">
        <v>83</v>
      </c>
      <c r="AY179" s="12" t="s">
        <v>123</v>
      </c>
      <c r="BE179" s="121">
        <f>IF(N179="základní",J179,0)</f>
        <v>0</v>
      </c>
      <c r="BF179" s="121">
        <f>IF(N179="snížená",J179,0)</f>
        <v>0</v>
      </c>
      <c r="BG179" s="121">
        <f>IF(N179="zákl. přenesená",J179,0)</f>
        <v>0</v>
      </c>
      <c r="BH179" s="121">
        <f>IF(N179="sníž. přenesená",J179,0)</f>
        <v>0</v>
      </c>
      <c r="BI179" s="121">
        <f>IF(N179="nulová",J179,0)</f>
        <v>0</v>
      </c>
      <c r="BJ179" s="12" t="s">
        <v>83</v>
      </c>
      <c r="BK179" s="121">
        <f>ROUND(I179*H179,2)</f>
        <v>0</v>
      </c>
      <c r="BL179" s="12" t="s">
        <v>159</v>
      </c>
      <c r="BM179" s="120" t="s">
        <v>221</v>
      </c>
    </row>
    <row r="180" spans="2:65" s="1" customFormat="1" ht="78">
      <c r="B180" s="27"/>
      <c r="D180" s="122" t="s">
        <v>124</v>
      </c>
      <c r="F180" s="123" t="s">
        <v>222</v>
      </c>
      <c r="I180" s="124"/>
      <c r="L180" s="27"/>
      <c r="M180" s="125"/>
      <c r="T180" s="51"/>
      <c r="AT180" s="12" t="s">
        <v>124</v>
      </c>
      <c r="AU180" s="12" t="s">
        <v>83</v>
      </c>
    </row>
    <row r="181" spans="2:65" s="1" customFormat="1" ht="16.5" customHeight="1">
      <c r="B181" s="108"/>
      <c r="C181" s="109" t="s">
        <v>141</v>
      </c>
      <c r="D181" s="109" t="s">
        <v>120</v>
      </c>
      <c r="E181" s="110" t="s">
        <v>141</v>
      </c>
      <c r="F181" s="111" t="s">
        <v>162</v>
      </c>
      <c r="G181" s="112" t="s">
        <v>121</v>
      </c>
      <c r="H181" s="113">
        <v>4</v>
      </c>
      <c r="I181" s="114"/>
      <c r="J181" s="115">
        <f>ROUND(I181*H181,2)</f>
        <v>0</v>
      </c>
      <c r="K181" s="111" t="s">
        <v>1</v>
      </c>
      <c r="L181" s="27"/>
      <c r="M181" s="116" t="s">
        <v>1</v>
      </c>
      <c r="N181" s="117" t="s">
        <v>41</v>
      </c>
      <c r="P181" s="118">
        <f>O181*H181</f>
        <v>0</v>
      </c>
      <c r="Q181" s="118">
        <v>0</v>
      </c>
      <c r="R181" s="118">
        <f>Q181*H181</f>
        <v>0</v>
      </c>
      <c r="S181" s="118">
        <v>0</v>
      </c>
      <c r="T181" s="119">
        <f>S181*H181</f>
        <v>0</v>
      </c>
      <c r="AR181" s="120" t="s">
        <v>159</v>
      </c>
      <c r="AT181" s="120" t="s">
        <v>120</v>
      </c>
      <c r="AU181" s="120" t="s">
        <v>83</v>
      </c>
      <c r="AY181" s="12" t="s">
        <v>123</v>
      </c>
      <c r="BE181" s="121">
        <f>IF(N181="základní",J181,0)</f>
        <v>0</v>
      </c>
      <c r="BF181" s="121">
        <f>IF(N181="snížená",J181,0)</f>
        <v>0</v>
      </c>
      <c r="BG181" s="121">
        <f>IF(N181="zákl. přenesená",J181,0)</f>
        <v>0</v>
      </c>
      <c r="BH181" s="121">
        <f>IF(N181="sníž. přenesená",J181,0)</f>
        <v>0</v>
      </c>
      <c r="BI181" s="121">
        <f>IF(N181="nulová",J181,0)</f>
        <v>0</v>
      </c>
      <c r="BJ181" s="12" t="s">
        <v>83</v>
      </c>
      <c r="BK181" s="121">
        <f>ROUND(I181*H181,2)</f>
        <v>0</v>
      </c>
      <c r="BL181" s="12" t="s">
        <v>159</v>
      </c>
      <c r="BM181" s="120" t="s">
        <v>223</v>
      </c>
    </row>
    <row r="182" spans="2:65" s="1" customFormat="1" ht="78">
      <c r="B182" s="27"/>
      <c r="D182" s="122" t="s">
        <v>124</v>
      </c>
      <c r="F182" s="123" t="s">
        <v>224</v>
      </c>
      <c r="I182" s="124"/>
      <c r="L182" s="27"/>
      <c r="M182" s="125"/>
      <c r="T182" s="51"/>
      <c r="AT182" s="12" t="s">
        <v>124</v>
      </c>
      <c r="AU182" s="12" t="s">
        <v>83</v>
      </c>
    </row>
    <row r="183" spans="2:65" s="1" customFormat="1" ht="16.5" customHeight="1">
      <c r="B183" s="108"/>
      <c r="C183" s="109" t="s">
        <v>225</v>
      </c>
      <c r="D183" s="109" t="s">
        <v>120</v>
      </c>
      <c r="E183" s="110" t="s">
        <v>225</v>
      </c>
      <c r="F183" s="111" t="s">
        <v>209</v>
      </c>
      <c r="G183" s="112" t="s">
        <v>121</v>
      </c>
      <c r="H183" s="113">
        <v>2</v>
      </c>
      <c r="I183" s="114"/>
      <c r="J183" s="115">
        <f>ROUND(I183*H183,2)</f>
        <v>0</v>
      </c>
      <c r="K183" s="111" t="s">
        <v>1</v>
      </c>
      <c r="L183" s="27"/>
      <c r="M183" s="116" t="s">
        <v>1</v>
      </c>
      <c r="N183" s="117" t="s">
        <v>41</v>
      </c>
      <c r="P183" s="118">
        <f>O183*H183</f>
        <v>0</v>
      </c>
      <c r="Q183" s="118">
        <v>0</v>
      </c>
      <c r="R183" s="118">
        <f>Q183*H183</f>
        <v>0</v>
      </c>
      <c r="S183" s="118">
        <v>0</v>
      </c>
      <c r="T183" s="119">
        <f>S183*H183</f>
        <v>0</v>
      </c>
      <c r="AR183" s="120" t="s">
        <v>159</v>
      </c>
      <c r="AT183" s="120" t="s">
        <v>120</v>
      </c>
      <c r="AU183" s="120" t="s">
        <v>83</v>
      </c>
      <c r="AY183" s="12" t="s">
        <v>123</v>
      </c>
      <c r="BE183" s="121">
        <f>IF(N183="základní",J183,0)</f>
        <v>0</v>
      </c>
      <c r="BF183" s="121">
        <f>IF(N183="snížená",J183,0)</f>
        <v>0</v>
      </c>
      <c r="BG183" s="121">
        <f>IF(N183="zákl. přenesená",J183,0)</f>
        <v>0</v>
      </c>
      <c r="BH183" s="121">
        <f>IF(N183="sníž. přenesená",J183,0)</f>
        <v>0</v>
      </c>
      <c r="BI183" s="121">
        <f>IF(N183="nulová",J183,0)</f>
        <v>0</v>
      </c>
      <c r="BJ183" s="12" t="s">
        <v>83</v>
      </c>
      <c r="BK183" s="121">
        <f>ROUND(I183*H183,2)</f>
        <v>0</v>
      </c>
      <c r="BL183" s="12" t="s">
        <v>159</v>
      </c>
      <c r="BM183" s="120" t="s">
        <v>226</v>
      </c>
    </row>
    <row r="184" spans="2:65" s="1" customFormat="1" ht="78">
      <c r="B184" s="27"/>
      <c r="D184" s="122" t="s">
        <v>124</v>
      </c>
      <c r="F184" s="123" t="s">
        <v>227</v>
      </c>
      <c r="I184" s="124"/>
      <c r="L184" s="27"/>
      <c r="M184" s="125"/>
      <c r="T184" s="51"/>
      <c r="AT184" s="12" t="s">
        <v>124</v>
      </c>
      <c r="AU184" s="12" t="s">
        <v>83</v>
      </c>
    </row>
    <row r="185" spans="2:65" s="1" customFormat="1" ht="16.5" customHeight="1">
      <c r="B185" s="108"/>
      <c r="C185" s="109" t="s">
        <v>144</v>
      </c>
      <c r="D185" s="109" t="s">
        <v>120</v>
      </c>
      <c r="E185" s="110" t="s">
        <v>144</v>
      </c>
      <c r="F185" s="111" t="s">
        <v>228</v>
      </c>
      <c r="G185" s="112" t="s">
        <v>121</v>
      </c>
      <c r="H185" s="113">
        <v>1</v>
      </c>
      <c r="I185" s="114"/>
      <c r="J185" s="115">
        <f>ROUND(I185*H185,2)</f>
        <v>0</v>
      </c>
      <c r="K185" s="111" t="s">
        <v>1</v>
      </c>
      <c r="L185" s="27"/>
      <c r="M185" s="116" t="s">
        <v>1</v>
      </c>
      <c r="N185" s="117" t="s">
        <v>41</v>
      </c>
      <c r="P185" s="118">
        <f>O185*H185</f>
        <v>0</v>
      </c>
      <c r="Q185" s="118">
        <v>0</v>
      </c>
      <c r="R185" s="118">
        <f>Q185*H185</f>
        <v>0</v>
      </c>
      <c r="S185" s="118">
        <v>0</v>
      </c>
      <c r="T185" s="119">
        <f>S185*H185</f>
        <v>0</v>
      </c>
      <c r="AR185" s="120" t="s">
        <v>159</v>
      </c>
      <c r="AT185" s="120" t="s">
        <v>120</v>
      </c>
      <c r="AU185" s="120" t="s">
        <v>83</v>
      </c>
      <c r="AY185" s="12" t="s">
        <v>123</v>
      </c>
      <c r="BE185" s="121">
        <f>IF(N185="základní",J185,0)</f>
        <v>0</v>
      </c>
      <c r="BF185" s="121">
        <f>IF(N185="snížená",J185,0)</f>
        <v>0</v>
      </c>
      <c r="BG185" s="121">
        <f>IF(N185="zákl. přenesená",J185,0)</f>
        <v>0</v>
      </c>
      <c r="BH185" s="121">
        <f>IF(N185="sníž. přenesená",J185,0)</f>
        <v>0</v>
      </c>
      <c r="BI185" s="121">
        <f>IF(N185="nulová",J185,0)</f>
        <v>0</v>
      </c>
      <c r="BJ185" s="12" t="s">
        <v>83</v>
      </c>
      <c r="BK185" s="121">
        <f>ROUND(I185*H185,2)</f>
        <v>0</v>
      </c>
      <c r="BL185" s="12" t="s">
        <v>159</v>
      </c>
      <c r="BM185" s="120" t="s">
        <v>229</v>
      </c>
    </row>
    <row r="186" spans="2:65" s="1" customFormat="1" ht="29.25">
      <c r="B186" s="27"/>
      <c r="D186" s="122" t="s">
        <v>124</v>
      </c>
      <c r="F186" s="123" t="s">
        <v>230</v>
      </c>
      <c r="I186" s="124"/>
      <c r="L186" s="27"/>
      <c r="M186" s="125"/>
      <c r="T186" s="51"/>
      <c r="AT186" s="12" t="s">
        <v>124</v>
      </c>
      <c r="AU186" s="12" t="s">
        <v>83</v>
      </c>
    </row>
    <row r="187" spans="2:65" s="1" customFormat="1" ht="16.5" customHeight="1">
      <c r="B187" s="108"/>
      <c r="C187" s="109" t="s">
        <v>231</v>
      </c>
      <c r="D187" s="109" t="s">
        <v>120</v>
      </c>
      <c r="E187" s="110" t="s">
        <v>231</v>
      </c>
      <c r="F187" s="111" t="s">
        <v>232</v>
      </c>
      <c r="G187" s="112" t="s">
        <v>121</v>
      </c>
      <c r="H187" s="113">
        <v>1</v>
      </c>
      <c r="I187" s="114"/>
      <c r="J187" s="115">
        <f>ROUND(I187*H187,2)</f>
        <v>0</v>
      </c>
      <c r="K187" s="111" t="s">
        <v>1</v>
      </c>
      <c r="L187" s="27"/>
      <c r="M187" s="116" t="s">
        <v>1</v>
      </c>
      <c r="N187" s="117" t="s">
        <v>41</v>
      </c>
      <c r="P187" s="118">
        <f>O187*H187</f>
        <v>0</v>
      </c>
      <c r="Q187" s="118">
        <v>0</v>
      </c>
      <c r="R187" s="118">
        <f>Q187*H187</f>
        <v>0</v>
      </c>
      <c r="S187" s="118">
        <v>0</v>
      </c>
      <c r="T187" s="119">
        <f>S187*H187</f>
        <v>0</v>
      </c>
      <c r="AR187" s="120" t="s">
        <v>159</v>
      </c>
      <c r="AT187" s="120" t="s">
        <v>120</v>
      </c>
      <c r="AU187" s="120" t="s">
        <v>83</v>
      </c>
      <c r="AY187" s="12" t="s">
        <v>123</v>
      </c>
      <c r="BE187" s="121">
        <f>IF(N187="základní",J187,0)</f>
        <v>0</v>
      </c>
      <c r="BF187" s="121">
        <f>IF(N187="snížená",J187,0)</f>
        <v>0</v>
      </c>
      <c r="BG187" s="121">
        <f>IF(N187="zákl. přenesená",J187,0)</f>
        <v>0</v>
      </c>
      <c r="BH187" s="121">
        <f>IF(N187="sníž. přenesená",J187,0)</f>
        <v>0</v>
      </c>
      <c r="BI187" s="121">
        <f>IF(N187="nulová",J187,0)</f>
        <v>0</v>
      </c>
      <c r="BJ187" s="12" t="s">
        <v>83</v>
      </c>
      <c r="BK187" s="121">
        <f>ROUND(I187*H187,2)</f>
        <v>0</v>
      </c>
      <c r="BL187" s="12" t="s">
        <v>159</v>
      </c>
      <c r="BM187" s="120" t="s">
        <v>233</v>
      </c>
    </row>
    <row r="188" spans="2:65" s="1" customFormat="1" ht="29.25">
      <c r="B188" s="27"/>
      <c r="D188" s="122" t="s">
        <v>124</v>
      </c>
      <c r="F188" s="123" t="s">
        <v>234</v>
      </c>
      <c r="I188" s="124"/>
      <c r="L188" s="27"/>
      <c r="M188" s="125"/>
      <c r="T188" s="51"/>
      <c r="AT188" s="12" t="s">
        <v>124</v>
      </c>
      <c r="AU188" s="12" t="s">
        <v>83</v>
      </c>
    </row>
    <row r="189" spans="2:65" s="1" customFormat="1" ht="16.5" customHeight="1">
      <c r="B189" s="108"/>
      <c r="C189" s="109" t="s">
        <v>145</v>
      </c>
      <c r="D189" s="109" t="s">
        <v>120</v>
      </c>
      <c r="E189" s="110" t="s">
        <v>145</v>
      </c>
      <c r="F189" s="111" t="s">
        <v>235</v>
      </c>
      <c r="G189" s="112" t="s">
        <v>121</v>
      </c>
      <c r="H189" s="113">
        <v>1</v>
      </c>
      <c r="I189" s="114"/>
      <c r="J189" s="115">
        <f>ROUND(I189*H189,2)</f>
        <v>0</v>
      </c>
      <c r="K189" s="111" t="s">
        <v>1</v>
      </c>
      <c r="L189" s="27"/>
      <c r="M189" s="116" t="s">
        <v>1</v>
      </c>
      <c r="N189" s="117" t="s">
        <v>41</v>
      </c>
      <c r="P189" s="118">
        <f>O189*H189</f>
        <v>0</v>
      </c>
      <c r="Q189" s="118">
        <v>0</v>
      </c>
      <c r="R189" s="118">
        <f>Q189*H189</f>
        <v>0</v>
      </c>
      <c r="S189" s="118">
        <v>0</v>
      </c>
      <c r="T189" s="119">
        <f>S189*H189</f>
        <v>0</v>
      </c>
      <c r="AR189" s="120" t="s">
        <v>159</v>
      </c>
      <c r="AT189" s="120" t="s">
        <v>120</v>
      </c>
      <c r="AU189" s="120" t="s">
        <v>83</v>
      </c>
      <c r="AY189" s="12" t="s">
        <v>123</v>
      </c>
      <c r="BE189" s="121">
        <f>IF(N189="základní",J189,0)</f>
        <v>0</v>
      </c>
      <c r="BF189" s="121">
        <f>IF(N189="snížená",J189,0)</f>
        <v>0</v>
      </c>
      <c r="BG189" s="121">
        <f>IF(N189="zákl. přenesená",J189,0)</f>
        <v>0</v>
      </c>
      <c r="BH189" s="121">
        <f>IF(N189="sníž. přenesená",J189,0)</f>
        <v>0</v>
      </c>
      <c r="BI189" s="121">
        <f>IF(N189="nulová",J189,0)</f>
        <v>0</v>
      </c>
      <c r="BJ189" s="12" t="s">
        <v>83</v>
      </c>
      <c r="BK189" s="121">
        <f>ROUND(I189*H189,2)</f>
        <v>0</v>
      </c>
      <c r="BL189" s="12" t="s">
        <v>159</v>
      </c>
      <c r="BM189" s="120" t="s">
        <v>236</v>
      </c>
    </row>
    <row r="190" spans="2:65" s="1" customFormat="1" ht="29.25">
      <c r="B190" s="27"/>
      <c r="D190" s="122" t="s">
        <v>124</v>
      </c>
      <c r="F190" s="123" t="s">
        <v>234</v>
      </c>
      <c r="I190" s="124"/>
      <c r="L190" s="27"/>
      <c r="M190" s="125"/>
      <c r="T190" s="51"/>
      <c r="AT190" s="12" t="s">
        <v>124</v>
      </c>
      <c r="AU190" s="12" t="s">
        <v>83</v>
      </c>
    </row>
    <row r="191" spans="2:65" s="1" customFormat="1" ht="16.5" customHeight="1">
      <c r="B191" s="108"/>
      <c r="C191" s="109" t="s">
        <v>237</v>
      </c>
      <c r="D191" s="109" t="s">
        <v>120</v>
      </c>
      <c r="E191" s="110" t="s">
        <v>237</v>
      </c>
      <c r="F191" s="111" t="s">
        <v>238</v>
      </c>
      <c r="G191" s="112" t="s">
        <v>121</v>
      </c>
      <c r="H191" s="113">
        <v>6</v>
      </c>
      <c r="I191" s="114"/>
      <c r="J191" s="115">
        <f>ROUND(I191*H191,2)</f>
        <v>0</v>
      </c>
      <c r="K191" s="111" t="s">
        <v>1</v>
      </c>
      <c r="L191" s="27"/>
      <c r="M191" s="116" t="s">
        <v>1</v>
      </c>
      <c r="N191" s="117" t="s">
        <v>41</v>
      </c>
      <c r="P191" s="118">
        <f>O191*H191</f>
        <v>0</v>
      </c>
      <c r="Q191" s="118">
        <v>0</v>
      </c>
      <c r="R191" s="118">
        <f>Q191*H191</f>
        <v>0</v>
      </c>
      <c r="S191" s="118">
        <v>0</v>
      </c>
      <c r="T191" s="119">
        <f>S191*H191</f>
        <v>0</v>
      </c>
      <c r="AR191" s="120" t="s">
        <v>159</v>
      </c>
      <c r="AT191" s="120" t="s">
        <v>120</v>
      </c>
      <c r="AU191" s="120" t="s">
        <v>83</v>
      </c>
      <c r="AY191" s="12" t="s">
        <v>123</v>
      </c>
      <c r="BE191" s="121">
        <f>IF(N191="základní",J191,0)</f>
        <v>0</v>
      </c>
      <c r="BF191" s="121">
        <f>IF(N191="snížená",J191,0)</f>
        <v>0</v>
      </c>
      <c r="BG191" s="121">
        <f>IF(N191="zákl. přenesená",J191,0)</f>
        <v>0</v>
      </c>
      <c r="BH191" s="121">
        <f>IF(N191="sníž. přenesená",J191,0)</f>
        <v>0</v>
      </c>
      <c r="BI191" s="121">
        <f>IF(N191="nulová",J191,0)</f>
        <v>0</v>
      </c>
      <c r="BJ191" s="12" t="s">
        <v>83</v>
      </c>
      <c r="BK191" s="121">
        <f>ROUND(I191*H191,2)</f>
        <v>0</v>
      </c>
      <c r="BL191" s="12" t="s">
        <v>159</v>
      </c>
      <c r="BM191" s="120" t="s">
        <v>239</v>
      </c>
    </row>
    <row r="192" spans="2:65" s="1" customFormat="1" ht="39">
      <c r="B192" s="27"/>
      <c r="D192" s="122" t="s">
        <v>124</v>
      </c>
      <c r="F192" s="123" t="s">
        <v>240</v>
      </c>
      <c r="I192" s="124"/>
      <c r="L192" s="27"/>
      <c r="M192" s="125"/>
      <c r="T192" s="51"/>
      <c r="AT192" s="12" t="s">
        <v>124</v>
      </c>
      <c r="AU192" s="12" t="s">
        <v>83</v>
      </c>
    </row>
    <row r="193" spans="2:65" s="1" customFormat="1" ht="16.5" customHeight="1">
      <c r="B193" s="108"/>
      <c r="C193" s="109" t="s">
        <v>148</v>
      </c>
      <c r="D193" s="109" t="s">
        <v>120</v>
      </c>
      <c r="E193" s="110" t="s">
        <v>148</v>
      </c>
      <c r="F193" s="111" t="s">
        <v>241</v>
      </c>
      <c r="G193" s="112" t="s">
        <v>121</v>
      </c>
      <c r="H193" s="113">
        <v>3</v>
      </c>
      <c r="I193" s="114"/>
      <c r="J193" s="115">
        <f>ROUND(I193*H193,2)</f>
        <v>0</v>
      </c>
      <c r="K193" s="111" t="s">
        <v>1</v>
      </c>
      <c r="L193" s="27"/>
      <c r="M193" s="116" t="s">
        <v>1</v>
      </c>
      <c r="N193" s="117" t="s">
        <v>41</v>
      </c>
      <c r="P193" s="118">
        <f>O193*H193</f>
        <v>0</v>
      </c>
      <c r="Q193" s="118">
        <v>0</v>
      </c>
      <c r="R193" s="118">
        <f>Q193*H193</f>
        <v>0</v>
      </c>
      <c r="S193" s="118">
        <v>0</v>
      </c>
      <c r="T193" s="119">
        <f>S193*H193</f>
        <v>0</v>
      </c>
      <c r="AR193" s="120" t="s">
        <v>159</v>
      </c>
      <c r="AT193" s="120" t="s">
        <v>120</v>
      </c>
      <c r="AU193" s="120" t="s">
        <v>83</v>
      </c>
      <c r="AY193" s="12" t="s">
        <v>123</v>
      </c>
      <c r="BE193" s="121">
        <f>IF(N193="základní",J193,0)</f>
        <v>0</v>
      </c>
      <c r="BF193" s="121">
        <f>IF(N193="snížená",J193,0)</f>
        <v>0</v>
      </c>
      <c r="BG193" s="121">
        <f>IF(N193="zákl. přenesená",J193,0)</f>
        <v>0</v>
      </c>
      <c r="BH193" s="121">
        <f>IF(N193="sníž. přenesená",J193,0)</f>
        <v>0</v>
      </c>
      <c r="BI193" s="121">
        <f>IF(N193="nulová",J193,0)</f>
        <v>0</v>
      </c>
      <c r="BJ193" s="12" t="s">
        <v>83</v>
      </c>
      <c r="BK193" s="121">
        <f>ROUND(I193*H193,2)</f>
        <v>0</v>
      </c>
      <c r="BL193" s="12" t="s">
        <v>159</v>
      </c>
      <c r="BM193" s="120" t="s">
        <v>242</v>
      </c>
    </row>
    <row r="194" spans="2:65" s="1" customFormat="1" ht="39">
      <c r="B194" s="27"/>
      <c r="D194" s="122" t="s">
        <v>124</v>
      </c>
      <c r="F194" s="123" t="s">
        <v>243</v>
      </c>
      <c r="I194" s="124"/>
      <c r="L194" s="27"/>
      <c r="M194" s="125"/>
      <c r="T194" s="51"/>
      <c r="AT194" s="12" t="s">
        <v>124</v>
      </c>
      <c r="AU194" s="12" t="s">
        <v>83</v>
      </c>
    </row>
    <row r="195" spans="2:65" s="1" customFormat="1" ht="16.5" customHeight="1">
      <c r="B195" s="108"/>
      <c r="C195" s="109" t="s">
        <v>244</v>
      </c>
      <c r="D195" s="109" t="s">
        <v>120</v>
      </c>
      <c r="E195" s="110" t="s">
        <v>244</v>
      </c>
      <c r="F195" s="111" t="s">
        <v>245</v>
      </c>
      <c r="G195" s="112" t="s">
        <v>121</v>
      </c>
      <c r="H195" s="113">
        <v>16</v>
      </c>
      <c r="I195" s="114"/>
      <c r="J195" s="115">
        <f>ROUND(I195*H195,2)</f>
        <v>0</v>
      </c>
      <c r="K195" s="111" t="s">
        <v>1</v>
      </c>
      <c r="L195" s="27"/>
      <c r="M195" s="116" t="s">
        <v>1</v>
      </c>
      <c r="N195" s="117" t="s">
        <v>41</v>
      </c>
      <c r="P195" s="118">
        <f>O195*H195</f>
        <v>0</v>
      </c>
      <c r="Q195" s="118">
        <v>0</v>
      </c>
      <c r="R195" s="118">
        <f>Q195*H195</f>
        <v>0</v>
      </c>
      <c r="S195" s="118">
        <v>0</v>
      </c>
      <c r="T195" s="119">
        <f>S195*H195</f>
        <v>0</v>
      </c>
      <c r="AR195" s="120" t="s">
        <v>159</v>
      </c>
      <c r="AT195" s="120" t="s">
        <v>120</v>
      </c>
      <c r="AU195" s="120" t="s">
        <v>83</v>
      </c>
      <c r="AY195" s="12" t="s">
        <v>123</v>
      </c>
      <c r="BE195" s="121">
        <f>IF(N195="základní",J195,0)</f>
        <v>0</v>
      </c>
      <c r="BF195" s="121">
        <f>IF(N195="snížená",J195,0)</f>
        <v>0</v>
      </c>
      <c r="BG195" s="121">
        <f>IF(N195="zákl. přenesená",J195,0)</f>
        <v>0</v>
      </c>
      <c r="BH195" s="121">
        <f>IF(N195="sníž. přenesená",J195,0)</f>
        <v>0</v>
      </c>
      <c r="BI195" s="121">
        <f>IF(N195="nulová",J195,0)</f>
        <v>0</v>
      </c>
      <c r="BJ195" s="12" t="s">
        <v>83</v>
      </c>
      <c r="BK195" s="121">
        <f>ROUND(I195*H195,2)</f>
        <v>0</v>
      </c>
      <c r="BL195" s="12" t="s">
        <v>159</v>
      </c>
      <c r="BM195" s="120" t="s">
        <v>246</v>
      </c>
    </row>
    <row r="196" spans="2:65" s="1" customFormat="1" ht="29.25">
      <c r="B196" s="27"/>
      <c r="D196" s="122" t="s">
        <v>124</v>
      </c>
      <c r="F196" s="123" t="s">
        <v>247</v>
      </c>
      <c r="I196" s="124"/>
      <c r="L196" s="27"/>
      <c r="M196" s="125"/>
      <c r="T196" s="51"/>
      <c r="AT196" s="12" t="s">
        <v>124</v>
      </c>
      <c r="AU196" s="12" t="s">
        <v>83</v>
      </c>
    </row>
    <row r="197" spans="2:65" s="1" customFormat="1" ht="16.5" customHeight="1">
      <c r="B197" s="108"/>
      <c r="C197" s="109" t="s">
        <v>149</v>
      </c>
      <c r="D197" s="109" t="s">
        <v>120</v>
      </c>
      <c r="E197" s="110" t="s">
        <v>149</v>
      </c>
      <c r="F197" s="111" t="s">
        <v>248</v>
      </c>
      <c r="G197" s="112" t="s">
        <v>121</v>
      </c>
      <c r="H197" s="113">
        <v>8</v>
      </c>
      <c r="I197" s="114"/>
      <c r="J197" s="115">
        <f>ROUND(I197*H197,2)</f>
        <v>0</v>
      </c>
      <c r="K197" s="111" t="s">
        <v>1</v>
      </c>
      <c r="L197" s="27"/>
      <c r="M197" s="116" t="s">
        <v>1</v>
      </c>
      <c r="N197" s="117" t="s">
        <v>41</v>
      </c>
      <c r="P197" s="118">
        <f>O197*H197</f>
        <v>0</v>
      </c>
      <c r="Q197" s="118">
        <v>0</v>
      </c>
      <c r="R197" s="118">
        <f>Q197*H197</f>
        <v>0</v>
      </c>
      <c r="S197" s="118">
        <v>0</v>
      </c>
      <c r="T197" s="119">
        <f>S197*H197</f>
        <v>0</v>
      </c>
      <c r="AR197" s="120" t="s">
        <v>159</v>
      </c>
      <c r="AT197" s="120" t="s">
        <v>120</v>
      </c>
      <c r="AU197" s="120" t="s">
        <v>83</v>
      </c>
      <c r="AY197" s="12" t="s">
        <v>123</v>
      </c>
      <c r="BE197" s="121">
        <f>IF(N197="základní",J197,0)</f>
        <v>0</v>
      </c>
      <c r="BF197" s="121">
        <f>IF(N197="snížená",J197,0)</f>
        <v>0</v>
      </c>
      <c r="BG197" s="121">
        <f>IF(N197="zákl. přenesená",J197,0)</f>
        <v>0</v>
      </c>
      <c r="BH197" s="121">
        <f>IF(N197="sníž. přenesená",J197,0)</f>
        <v>0</v>
      </c>
      <c r="BI197" s="121">
        <f>IF(N197="nulová",J197,0)</f>
        <v>0</v>
      </c>
      <c r="BJ197" s="12" t="s">
        <v>83</v>
      </c>
      <c r="BK197" s="121">
        <f>ROUND(I197*H197,2)</f>
        <v>0</v>
      </c>
      <c r="BL197" s="12" t="s">
        <v>159</v>
      </c>
      <c r="BM197" s="120" t="s">
        <v>249</v>
      </c>
    </row>
    <row r="198" spans="2:65" s="1" customFormat="1" ht="39">
      <c r="B198" s="27"/>
      <c r="D198" s="122" t="s">
        <v>124</v>
      </c>
      <c r="F198" s="123" t="s">
        <v>250</v>
      </c>
      <c r="I198" s="124"/>
      <c r="L198" s="27"/>
      <c r="M198" s="125"/>
      <c r="T198" s="51"/>
      <c r="AT198" s="12" t="s">
        <v>124</v>
      </c>
      <c r="AU198" s="12" t="s">
        <v>83</v>
      </c>
    </row>
    <row r="199" spans="2:65" s="1" customFormat="1" ht="16.5" customHeight="1">
      <c r="B199" s="108"/>
      <c r="C199" s="109" t="s">
        <v>251</v>
      </c>
      <c r="D199" s="109" t="s">
        <v>120</v>
      </c>
      <c r="E199" s="110" t="s">
        <v>251</v>
      </c>
      <c r="F199" s="111" t="s">
        <v>252</v>
      </c>
      <c r="G199" s="112" t="s">
        <v>121</v>
      </c>
      <c r="H199" s="113">
        <v>3</v>
      </c>
      <c r="I199" s="114"/>
      <c r="J199" s="115">
        <f>ROUND(I199*H199,2)</f>
        <v>0</v>
      </c>
      <c r="K199" s="111" t="s">
        <v>1</v>
      </c>
      <c r="L199" s="27"/>
      <c r="M199" s="116" t="s">
        <v>1</v>
      </c>
      <c r="N199" s="117" t="s">
        <v>41</v>
      </c>
      <c r="P199" s="118">
        <f>O199*H199</f>
        <v>0</v>
      </c>
      <c r="Q199" s="118">
        <v>0</v>
      </c>
      <c r="R199" s="118">
        <f>Q199*H199</f>
        <v>0</v>
      </c>
      <c r="S199" s="118">
        <v>0</v>
      </c>
      <c r="T199" s="119">
        <f>S199*H199</f>
        <v>0</v>
      </c>
      <c r="AR199" s="120" t="s">
        <v>159</v>
      </c>
      <c r="AT199" s="120" t="s">
        <v>120</v>
      </c>
      <c r="AU199" s="120" t="s">
        <v>83</v>
      </c>
      <c r="AY199" s="12" t="s">
        <v>123</v>
      </c>
      <c r="BE199" s="121">
        <f>IF(N199="základní",J199,0)</f>
        <v>0</v>
      </c>
      <c r="BF199" s="121">
        <f>IF(N199="snížená",J199,0)</f>
        <v>0</v>
      </c>
      <c r="BG199" s="121">
        <f>IF(N199="zákl. přenesená",J199,0)</f>
        <v>0</v>
      </c>
      <c r="BH199" s="121">
        <f>IF(N199="sníž. přenesená",J199,0)</f>
        <v>0</v>
      </c>
      <c r="BI199" s="121">
        <f>IF(N199="nulová",J199,0)</f>
        <v>0</v>
      </c>
      <c r="BJ199" s="12" t="s">
        <v>83</v>
      </c>
      <c r="BK199" s="121">
        <f>ROUND(I199*H199,2)</f>
        <v>0</v>
      </c>
      <c r="BL199" s="12" t="s">
        <v>159</v>
      </c>
      <c r="BM199" s="120" t="s">
        <v>253</v>
      </c>
    </row>
    <row r="200" spans="2:65" s="1" customFormat="1" ht="29.25">
      <c r="B200" s="27"/>
      <c r="D200" s="122" t="s">
        <v>124</v>
      </c>
      <c r="F200" s="123" t="s">
        <v>254</v>
      </c>
      <c r="I200" s="124"/>
      <c r="L200" s="27"/>
      <c r="M200" s="125"/>
      <c r="T200" s="51"/>
      <c r="AT200" s="12" t="s">
        <v>124</v>
      </c>
      <c r="AU200" s="12" t="s">
        <v>83</v>
      </c>
    </row>
    <row r="201" spans="2:65" s="1" customFormat="1" ht="16.5" customHeight="1">
      <c r="B201" s="108"/>
      <c r="C201" s="109" t="s">
        <v>151</v>
      </c>
      <c r="D201" s="109" t="s">
        <v>120</v>
      </c>
      <c r="E201" s="110" t="s">
        <v>151</v>
      </c>
      <c r="F201" s="111" t="s">
        <v>255</v>
      </c>
      <c r="G201" s="112" t="s">
        <v>121</v>
      </c>
      <c r="H201" s="113">
        <v>5</v>
      </c>
      <c r="I201" s="114"/>
      <c r="J201" s="115">
        <f>ROUND(I201*H201,2)</f>
        <v>0</v>
      </c>
      <c r="K201" s="111" t="s">
        <v>1</v>
      </c>
      <c r="L201" s="27"/>
      <c r="M201" s="116" t="s">
        <v>1</v>
      </c>
      <c r="N201" s="117" t="s">
        <v>41</v>
      </c>
      <c r="P201" s="118">
        <f>O201*H201</f>
        <v>0</v>
      </c>
      <c r="Q201" s="118">
        <v>0</v>
      </c>
      <c r="R201" s="118">
        <f>Q201*H201</f>
        <v>0</v>
      </c>
      <c r="S201" s="118">
        <v>0</v>
      </c>
      <c r="T201" s="119">
        <f>S201*H201</f>
        <v>0</v>
      </c>
      <c r="AR201" s="120" t="s">
        <v>159</v>
      </c>
      <c r="AT201" s="120" t="s">
        <v>120</v>
      </c>
      <c r="AU201" s="120" t="s">
        <v>83</v>
      </c>
      <c r="AY201" s="12" t="s">
        <v>123</v>
      </c>
      <c r="BE201" s="121">
        <f>IF(N201="základní",J201,0)</f>
        <v>0</v>
      </c>
      <c r="BF201" s="121">
        <f>IF(N201="snížená",J201,0)</f>
        <v>0</v>
      </c>
      <c r="BG201" s="121">
        <f>IF(N201="zákl. přenesená",J201,0)</f>
        <v>0</v>
      </c>
      <c r="BH201" s="121">
        <f>IF(N201="sníž. přenesená",J201,0)</f>
        <v>0</v>
      </c>
      <c r="BI201" s="121">
        <f>IF(N201="nulová",J201,0)</f>
        <v>0</v>
      </c>
      <c r="BJ201" s="12" t="s">
        <v>83</v>
      </c>
      <c r="BK201" s="121">
        <f>ROUND(I201*H201,2)</f>
        <v>0</v>
      </c>
      <c r="BL201" s="12" t="s">
        <v>159</v>
      </c>
      <c r="BM201" s="120" t="s">
        <v>256</v>
      </c>
    </row>
    <row r="202" spans="2:65" s="1" customFormat="1" ht="39">
      <c r="B202" s="27"/>
      <c r="D202" s="122" t="s">
        <v>124</v>
      </c>
      <c r="F202" s="123" t="s">
        <v>257</v>
      </c>
      <c r="I202" s="124"/>
      <c r="L202" s="27"/>
      <c r="M202" s="125"/>
      <c r="T202" s="51"/>
      <c r="AT202" s="12" t="s">
        <v>124</v>
      </c>
      <c r="AU202" s="12" t="s">
        <v>83</v>
      </c>
    </row>
    <row r="203" spans="2:65" s="1" customFormat="1" ht="16.5" customHeight="1">
      <c r="B203" s="108"/>
      <c r="C203" s="109" t="s">
        <v>258</v>
      </c>
      <c r="D203" s="109" t="s">
        <v>120</v>
      </c>
      <c r="E203" s="110" t="s">
        <v>258</v>
      </c>
      <c r="F203" s="111" t="s">
        <v>259</v>
      </c>
      <c r="G203" s="112" t="s">
        <v>121</v>
      </c>
      <c r="H203" s="113">
        <v>2</v>
      </c>
      <c r="I203" s="114"/>
      <c r="J203" s="115">
        <f>ROUND(I203*H203,2)</f>
        <v>0</v>
      </c>
      <c r="K203" s="111" t="s">
        <v>1</v>
      </c>
      <c r="L203" s="27"/>
      <c r="M203" s="116" t="s">
        <v>1</v>
      </c>
      <c r="N203" s="117" t="s">
        <v>41</v>
      </c>
      <c r="P203" s="118">
        <f>O203*H203</f>
        <v>0</v>
      </c>
      <c r="Q203" s="118">
        <v>0</v>
      </c>
      <c r="R203" s="118">
        <f>Q203*H203</f>
        <v>0</v>
      </c>
      <c r="S203" s="118">
        <v>0</v>
      </c>
      <c r="T203" s="119">
        <f>S203*H203</f>
        <v>0</v>
      </c>
      <c r="AR203" s="120" t="s">
        <v>159</v>
      </c>
      <c r="AT203" s="120" t="s">
        <v>120</v>
      </c>
      <c r="AU203" s="120" t="s">
        <v>83</v>
      </c>
      <c r="AY203" s="12" t="s">
        <v>123</v>
      </c>
      <c r="BE203" s="121">
        <f>IF(N203="základní",J203,0)</f>
        <v>0</v>
      </c>
      <c r="BF203" s="121">
        <f>IF(N203="snížená",J203,0)</f>
        <v>0</v>
      </c>
      <c r="BG203" s="121">
        <f>IF(N203="zákl. přenesená",J203,0)</f>
        <v>0</v>
      </c>
      <c r="BH203" s="121">
        <f>IF(N203="sníž. přenesená",J203,0)</f>
        <v>0</v>
      </c>
      <c r="BI203" s="121">
        <f>IF(N203="nulová",J203,0)</f>
        <v>0</v>
      </c>
      <c r="BJ203" s="12" t="s">
        <v>83</v>
      </c>
      <c r="BK203" s="121">
        <f>ROUND(I203*H203,2)</f>
        <v>0</v>
      </c>
      <c r="BL203" s="12" t="s">
        <v>159</v>
      </c>
      <c r="BM203" s="120" t="s">
        <v>260</v>
      </c>
    </row>
    <row r="204" spans="2:65" s="1" customFormat="1" ht="39">
      <c r="B204" s="27"/>
      <c r="D204" s="122" t="s">
        <v>124</v>
      </c>
      <c r="F204" s="123" t="s">
        <v>261</v>
      </c>
      <c r="I204" s="124"/>
      <c r="L204" s="27"/>
      <c r="M204" s="125"/>
      <c r="T204" s="51"/>
      <c r="AT204" s="12" t="s">
        <v>124</v>
      </c>
      <c r="AU204" s="12" t="s">
        <v>83</v>
      </c>
    </row>
    <row r="205" spans="2:65" s="1" customFormat="1" ht="16.5" customHeight="1">
      <c r="B205" s="108"/>
      <c r="C205" s="109" t="s">
        <v>152</v>
      </c>
      <c r="D205" s="109" t="s">
        <v>120</v>
      </c>
      <c r="E205" s="110" t="s">
        <v>152</v>
      </c>
      <c r="F205" s="111" t="s">
        <v>262</v>
      </c>
      <c r="G205" s="112" t="s">
        <v>121</v>
      </c>
      <c r="H205" s="113">
        <v>1</v>
      </c>
      <c r="I205" s="114"/>
      <c r="J205" s="115">
        <f>ROUND(I205*H205,2)</f>
        <v>0</v>
      </c>
      <c r="K205" s="111" t="s">
        <v>1</v>
      </c>
      <c r="L205" s="27"/>
      <c r="M205" s="116" t="s">
        <v>1</v>
      </c>
      <c r="N205" s="117" t="s">
        <v>41</v>
      </c>
      <c r="P205" s="118">
        <f>O205*H205</f>
        <v>0</v>
      </c>
      <c r="Q205" s="118">
        <v>0</v>
      </c>
      <c r="R205" s="118">
        <f>Q205*H205</f>
        <v>0</v>
      </c>
      <c r="S205" s="118">
        <v>0</v>
      </c>
      <c r="T205" s="119">
        <f>S205*H205</f>
        <v>0</v>
      </c>
      <c r="AR205" s="120" t="s">
        <v>159</v>
      </c>
      <c r="AT205" s="120" t="s">
        <v>120</v>
      </c>
      <c r="AU205" s="120" t="s">
        <v>83</v>
      </c>
      <c r="AY205" s="12" t="s">
        <v>123</v>
      </c>
      <c r="BE205" s="121">
        <f>IF(N205="základní",J205,0)</f>
        <v>0</v>
      </c>
      <c r="BF205" s="121">
        <f>IF(N205="snížená",J205,0)</f>
        <v>0</v>
      </c>
      <c r="BG205" s="121">
        <f>IF(N205="zákl. přenesená",J205,0)</f>
        <v>0</v>
      </c>
      <c r="BH205" s="121">
        <f>IF(N205="sníž. přenesená",J205,0)</f>
        <v>0</v>
      </c>
      <c r="BI205" s="121">
        <f>IF(N205="nulová",J205,0)</f>
        <v>0</v>
      </c>
      <c r="BJ205" s="12" t="s">
        <v>83</v>
      </c>
      <c r="BK205" s="121">
        <f>ROUND(I205*H205,2)</f>
        <v>0</v>
      </c>
      <c r="BL205" s="12" t="s">
        <v>159</v>
      </c>
      <c r="BM205" s="120" t="s">
        <v>263</v>
      </c>
    </row>
    <row r="206" spans="2:65" s="1" customFormat="1" ht="39">
      <c r="B206" s="27"/>
      <c r="D206" s="122" t="s">
        <v>124</v>
      </c>
      <c r="F206" s="123" t="s">
        <v>264</v>
      </c>
      <c r="I206" s="124"/>
      <c r="L206" s="27"/>
      <c r="M206" s="125"/>
      <c r="T206" s="51"/>
      <c r="AT206" s="12" t="s">
        <v>124</v>
      </c>
      <c r="AU206" s="12" t="s">
        <v>83</v>
      </c>
    </row>
    <row r="207" spans="2:65" s="1" customFormat="1" ht="16.5" customHeight="1">
      <c r="B207" s="108"/>
      <c r="C207" s="109" t="s">
        <v>265</v>
      </c>
      <c r="D207" s="109" t="s">
        <v>120</v>
      </c>
      <c r="E207" s="110" t="s">
        <v>265</v>
      </c>
      <c r="F207" s="111" t="s">
        <v>266</v>
      </c>
      <c r="G207" s="112" t="s">
        <v>121</v>
      </c>
      <c r="H207" s="113">
        <v>4</v>
      </c>
      <c r="I207" s="114"/>
      <c r="J207" s="115">
        <f>ROUND(I207*H207,2)</f>
        <v>0</v>
      </c>
      <c r="K207" s="111" t="s">
        <v>1</v>
      </c>
      <c r="L207" s="27"/>
      <c r="M207" s="116" t="s">
        <v>1</v>
      </c>
      <c r="N207" s="117" t="s">
        <v>41</v>
      </c>
      <c r="P207" s="118">
        <f>O207*H207</f>
        <v>0</v>
      </c>
      <c r="Q207" s="118">
        <v>0</v>
      </c>
      <c r="R207" s="118">
        <f>Q207*H207</f>
        <v>0</v>
      </c>
      <c r="S207" s="118">
        <v>0</v>
      </c>
      <c r="T207" s="119">
        <f>S207*H207</f>
        <v>0</v>
      </c>
      <c r="AR207" s="120" t="s">
        <v>159</v>
      </c>
      <c r="AT207" s="120" t="s">
        <v>120</v>
      </c>
      <c r="AU207" s="120" t="s">
        <v>83</v>
      </c>
      <c r="AY207" s="12" t="s">
        <v>123</v>
      </c>
      <c r="BE207" s="121">
        <f>IF(N207="základní",J207,0)</f>
        <v>0</v>
      </c>
      <c r="BF207" s="121">
        <f>IF(N207="snížená",J207,0)</f>
        <v>0</v>
      </c>
      <c r="BG207" s="121">
        <f>IF(N207="zákl. přenesená",J207,0)</f>
        <v>0</v>
      </c>
      <c r="BH207" s="121">
        <f>IF(N207="sníž. přenesená",J207,0)</f>
        <v>0</v>
      </c>
      <c r="BI207" s="121">
        <f>IF(N207="nulová",J207,0)</f>
        <v>0</v>
      </c>
      <c r="BJ207" s="12" t="s">
        <v>83</v>
      </c>
      <c r="BK207" s="121">
        <f>ROUND(I207*H207,2)</f>
        <v>0</v>
      </c>
      <c r="BL207" s="12" t="s">
        <v>159</v>
      </c>
      <c r="BM207" s="120" t="s">
        <v>267</v>
      </c>
    </row>
    <row r="208" spans="2:65" s="1" customFormat="1" ht="39">
      <c r="B208" s="27"/>
      <c r="D208" s="122" t="s">
        <v>124</v>
      </c>
      <c r="F208" s="123" t="s">
        <v>268</v>
      </c>
      <c r="I208" s="124"/>
      <c r="L208" s="27"/>
      <c r="M208" s="125"/>
      <c r="T208" s="51"/>
      <c r="AT208" s="12" t="s">
        <v>124</v>
      </c>
      <c r="AU208" s="12" t="s">
        <v>83</v>
      </c>
    </row>
    <row r="209" spans="2:65" s="1" customFormat="1" ht="16.5" customHeight="1">
      <c r="B209" s="108"/>
      <c r="C209" s="109" t="s">
        <v>204</v>
      </c>
      <c r="D209" s="109" t="s">
        <v>120</v>
      </c>
      <c r="E209" s="110" t="s">
        <v>204</v>
      </c>
      <c r="F209" s="111" t="s">
        <v>179</v>
      </c>
      <c r="G209" s="112" t="s">
        <v>121</v>
      </c>
      <c r="H209" s="113">
        <v>4</v>
      </c>
      <c r="I209" s="114"/>
      <c r="J209" s="115">
        <f>ROUND(I209*H209,2)</f>
        <v>0</v>
      </c>
      <c r="K209" s="111" t="s">
        <v>1</v>
      </c>
      <c r="L209" s="27"/>
      <c r="M209" s="116" t="s">
        <v>1</v>
      </c>
      <c r="N209" s="117" t="s">
        <v>41</v>
      </c>
      <c r="P209" s="118">
        <f>O209*H209</f>
        <v>0</v>
      </c>
      <c r="Q209" s="118">
        <v>0</v>
      </c>
      <c r="R209" s="118">
        <f>Q209*H209</f>
        <v>0</v>
      </c>
      <c r="S209" s="118">
        <v>0</v>
      </c>
      <c r="T209" s="119">
        <f>S209*H209</f>
        <v>0</v>
      </c>
      <c r="AR209" s="120" t="s">
        <v>159</v>
      </c>
      <c r="AT209" s="120" t="s">
        <v>120</v>
      </c>
      <c r="AU209" s="120" t="s">
        <v>83</v>
      </c>
      <c r="AY209" s="12" t="s">
        <v>123</v>
      </c>
      <c r="BE209" s="121">
        <f>IF(N209="základní",J209,0)</f>
        <v>0</v>
      </c>
      <c r="BF209" s="121">
        <f>IF(N209="snížená",J209,0)</f>
        <v>0</v>
      </c>
      <c r="BG209" s="121">
        <f>IF(N209="zákl. přenesená",J209,0)</f>
        <v>0</v>
      </c>
      <c r="BH209" s="121">
        <f>IF(N209="sníž. přenesená",J209,0)</f>
        <v>0</v>
      </c>
      <c r="BI209" s="121">
        <f>IF(N209="nulová",J209,0)</f>
        <v>0</v>
      </c>
      <c r="BJ209" s="12" t="s">
        <v>83</v>
      </c>
      <c r="BK209" s="121">
        <f>ROUND(I209*H209,2)</f>
        <v>0</v>
      </c>
      <c r="BL209" s="12" t="s">
        <v>159</v>
      </c>
      <c r="BM209" s="120" t="s">
        <v>269</v>
      </c>
    </row>
    <row r="210" spans="2:65" s="1" customFormat="1" ht="39">
      <c r="B210" s="27"/>
      <c r="D210" s="122" t="s">
        <v>124</v>
      </c>
      <c r="F210" s="123" t="s">
        <v>270</v>
      </c>
      <c r="I210" s="124"/>
      <c r="L210" s="27"/>
      <c r="M210" s="125"/>
      <c r="T210" s="51"/>
      <c r="AT210" s="12" t="s">
        <v>124</v>
      </c>
      <c r="AU210" s="12" t="s">
        <v>83</v>
      </c>
    </row>
    <row r="211" spans="2:65" s="1" customFormat="1" ht="16.5" customHeight="1">
      <c r="B211" s="108"/>
      <c r="C211" s="109" t="s">
        <v>271</v>
      </c>
      <c r="D211" s="109" t="s">
        <v>120</v>
      </c>
      <c r="E211" s="110" t="s">
        <v>271</v>
      </c>
      <c r="F211" s="111" t="s">
        <v>272</v>
      </c>
      <c r="G211" s="112" t="s">
        <v>121</v>
      </c>
      <c r="H211" s="113">
        <v>8</v>
      </c>
      <c r="I211" s="114"/>
      <c r="J211" s="115">
        <f>ROUND(I211*H211,2)</f>
        <v>0</v>
      </c>
      <c r="K211" s="111" t="s">
        <v>1</v>
      </c>
      <c r="L211" s="27"/>
      <c r="M211" s="116" t="s">
        <v>1</v>
      </c>
      <c r="N211" s="117" t="s">
        <v>41</v>
      </c>
      <c r="P211" s="118">
        <f>O211*H211</f>
        <v>0</v>
      </c>
      <c r="Q211" s="118">
        <v>0</v>
      </c>
      <c r="R211" s="118">
        <f>Q211*H211</f>
        <v>0</v>
      </c>
      <c r="S211" s="118">
        <v>0</v>
      </c>
      <c r="T211" s="119">
        <f>S211*H211</f>
        <v>0</v>
      </c>
      <c r="AR211" s="120" t="s">
        <v>159</v>
      </c>
      <c r="AT211" s="120" t="s">
        <v>120</v>
      </c>
      <c r="AU211" s="120" t="s">
        <v>83</v>
      </c>
      <c r="AY211" s="12" t="s">
        <v>123</v>
      </c>
      <c r="BE211" s="121">
        <f>IF(N211="základní",J211,0)</f>
        <v>0</v>
      </c>
      <c r="BF211" s="121">
        <f>IF(N211="snížená",J211,0)</f>
        <v>0</v>
      </c>
      <c r="BG211" s="121">
        <f>IF(N211="zákl. přenesená",J211,0)</f>
        <v>0</v>
      </c>
      <c r="BH211" s="121">
        <f>IF(N211="sníž. přenesená",J211,0)</f>
        <v>0</v>
      </c>
      <c r="BI211" s="121">
        <f>IF(N211="nulová",J211,0)</f>
        <v>0</v>
      </c>
      <c r="BJ211" s="12" t="s">
        <v>83</v>
      </c>
      <c r="BK211" s="121">
        <f>ROUND(I211*H211,2)</f>
        <v>0</v>
      </c>
      <c r="BL211" s="12" t="s">
        <v>159</v>
      </c>
      <c r="BM211" s="120" t="s">
        <v>273</v>
      </c>
    </row>
    <row r="212" spans="2:65" s="1" customFormat="1" ht="87.75">
      <c r="B212" s="27"/>
      <c r="D212" s="122" t="s">
        <v>124</v>
      </c>
      <c r="F212" s="123" t="s">
        <v>274</v>
      </c>
      <c r="I212" s="124"/>
      <c r="L212" s="27"/>
      <c r="M212" s="125"/>
      <c r="T212" s="51"/>
      <c r="AT212" s="12" t="s">
        <v>124</v>
      </c>
      <c r="AU212" s="12" t="s">
        <v>83</v>
      </c>
    </row>
    <row r="213" spans="2:65" s="1" customFormat="1" ht="16.5" customHeight="1">
      <c r="B213" s="108"/>
      <c r="C213" s="109" t="s">
        <v>206</v>
      </c>
      <c r="D213" s="109" t="s">
        <v>120</v>
      </c>
      <c r="E213" s="110" t="s">
        <v>206</v>
      </c>
      <c r="F213" s="111" t="s">
        <v>209</v>
      </c>
      <c r="G213" s="112" t="s">
        <v>121</v>
      </c>
      <c r="H213" s="113">
        <v>2</v>
      </c>
      <c r="I213" s="114"/>
      <c r="J213" s="115">
        <f>ROUND(I213*H213,2)</f>
        <v>0</v>
      </c>
      <c r="K213" s="111" t="s">
        <v>1</v>
      </c>
      <c r="L213" s="27"/>
      <c r="M213" s="116" t="s">
        <v>1</v>
      </c>
      <c r="N213" s="117" t="s">
        <v>41</v>
      </c>
      <c r="P213" s="118">
        <f>O213*H213</f>
        <v>0</v>
      </c>
      <c r="Q213" s="118">
        <v>0</v>
      </c>
      <c r="R213" s="118">
        <f>Q213*H213</f>
        <v>0</v>
      </c>
      <c r="S213" s="118">
        <v>0</v>
      </c>
      <c r="T213" s="119">
        <f>S213*H213</f>
        <v>0</v>
      </c>
      <c r="AR213" s="120" t="s">
        <v>159</v>
      </c>
      <c r="AT213" s="120" t="s">
        <v>120</v>
      </c>
      <c r="AU213" s="120" t="s">
        <v>83</v>
      </c>
      <c r="AY213" s="12" t="s">
        <v>123</v>
      </c>
      <c r="BE213" s="121">
        <f>IF(N213="základní",J213,0)</f>
        <v>0</v>
      </c>
      <c r="BF213" s="121">
        <f>IF(N213="snížená",J213,0)</f>
        <v>0</v>
      </c>
      <c r="BG213" s="121">
        <f>IF(N213="zákl. přenesená",J213,0)</f>
        <v>0</v>
      </c>
      <c r="BH213" s="121">
        <f>IF(N213="sníž. přenesená",J213,0)</f>
        <v>0</v>
      </c>
      <c r="BI213" s="121">
        <f>IF(N213="nulová",J213,0)</f>
        <v>0</v>
      </c>
      <c r="BJ213" s="12" t="s">
        <v>83</v>
      </c>
      <c r="BK213" s="121">
        <f>ROUND(I213*H213,2)</f>
        <v>0</v>
      </c>
      <c r="BL213" s="12" t="s">
        <v>159</v>
      </c>
      <c r="BM213" s="120" t="s">
        <v>275</v>
      </c>
    </row>
    <row r="214" spans="2:65" s="1" customFormat="1" ht="78">
      <c r="B214" s="27"/>
      <c r="D214" s="122" t="s">
        <v>124</v>
      </c>
      <c r="F214" s="123" t="s">
        <v>276</v>
      </c>
      <c r="I214" s="124"/>
      <c r="L214" s="27"/>
      <c r="M214" s="125"/>
      <c r="T214" s="51"/>
      <c r="AT214" s="12" t="s">
        <v>124</v>
      </c>
      <c r="AU214" s="12" t="s">
        <v>83</v>
      </c>
    </row>
    <row r="215" spans="2:65" s="1" customFormat="1" ht="16.5" customHeight="1">
      <c r="B215" s="108"/>
      <c r="C215" s="109" t="s">
        <v>277</v>
      </c>
      <c r="D215" s="109" t="s">
        <v>120</v>
      </c>
      <c r="E215" s="110" t="s">
        <v>277</v>
      </c>
      <c r="F215" s="111" t="s">
        <v>278</v>
      </c>
      <c r="G215" s="112" t="s">
        <v>121</v>
      </c>
      <c r="H215" s="113">
        <v>3</v>
      </c>
      <c r="I215" s="114"/>
      <c r="J215" s="115">
        <f>ROUND(I215*H215,2)</f>
        <v>0</v>
      </c>
      <c r="K215" s="111" t="s">
        <v>1</v>
      </c>
      <c r="L215" s="27"/>
      <c r="M215" s="116" t="s">
        <v>1</v>
      </c>
      <c r="N215" s="117" t="s">
        <v>41</v>
      </c>
      <c r="P215" s="118">
        <f>O215*H215</f>
        <v>0</v>
      </c>
      <c r="Q215" s="118">
        <v>0</v>
      </c>
      <c r="R215" s="118">
        <f>Q215*H215</f>
        <v>0</v>
      </c>
      <c r="S215" s="118">
        <v>0</v>
      </c>
      <c r="T215" s="119">
        <f>S215*H215</f>
        <v>0</v>
      </c>
      <c r="AR215" s="120" t="s">
        <v>159</v>
      </c>
      <c r="AT215" s="120" t="s">
        <v>120</v>
      </c>
      <c r="AU215" s="120" t="s">
        <v>83</v>
      </c>
      <c r="AY215" s="12" t="s">
        <v>123</v>
      </c>
      <c r="BE215" s="121">
        <f>IF(N215="základní",J215,0)</f>
        <v>0</v>
      </c>
      <c r="BF215" s="121">
        <f>IF(N215="snížená",J215,0)</f>
        <v>0</v>
      </c>
      <c r="BG215" s="121">
        <f>IF(N215="zákl. přenesená",J215,0)</f>
        <v>0</v>
      </c>
      <c r="BH215" s="121">
        <f>IF(N215="sníž. přenesená",J215,0)</f>
        <v>0</v>
      </c>
      <c r="BI215" s="121">
        <f>IF(N215="nulová",J215,0)</f>
        <v>0</v>
      </c>
      <c r="BJ215" s="12" t="s">
        <v>83</v>
      </c>
      <c r="BK215" s="121">
        <f>ROUND(I215*H215,2)</f>
        <v>0</v>
      </c>
      <c r="BL215" s="12" t="s">
        <v>159</v>
      </c>
      <c r="BM215" s="120" t="s">
        <v>279</v>
      </c>
    </row>
    <row r="216" spans="2:65" s="1" customFormat="1" ht="87.75">
      <c r="B216" s="27"/>
      <c r="D216" s="122" t="s">
        <v>124</v>
      </c>
      <c r="F216" s="123" t="s">
        <v>280</v>
      </c>
      <c r="I216" s="124"/>
      <c r="L216" s="27"/>
      <c r="M216" s="125"/>
      <c r="T216" s="51"/>
      <c r="AT216" s="12" t="s">
        <v>124</v>
      </c>
      <c r="AU216" s="12" t="s">
        <v>83</v>
      </c>
    </row>
    <row r="217" spans="2:65" s="1" customFormat="1" ht="16.5" customHeight="1">
      <c r="B217" s="108"/>
      <c r="C217" s="109" t="s">
        <v>210</v>
      </c>
      <c r="D217" s="109" t="s">
        <v>120</v>
      </c>
      <c r="E217" s="110" t="s">
        <v>210</v>
      </c>
      <c r="F217" s="111" t="s">
        <v>179</v>
      </c>
      <c r="G217" s="112" t="s">
        <v>121</v>
      </c>
      <c r="H217" s="113">
        <v>2</v>
      </c>
      <c r="I217" s="114"/>
      <c r="J217" s="115">
        <f>ROUND(I217*H217,2)</f>
        <v>0</v>
      </c>
      <c r="K217" s="111" t="s">
        <v>1</v>
      </c>
      <c r="L217" s="27"/>
      <c r="M217" s="116" t="s">
        <v>1</v>
      </c>
      <c r="N217" s="117" t="s">
        <v>41</v>
      </c>
      <c r="P217" s="118">
        <f>O217*H217</f>
        <v>0</v>
      </c>
      <c r="Q217" s="118">
        <v>0</v>
      </c>
      <c r="R217" s="118">
        <f>Q217*H217</f>
        <v>0</v>
      </c>
      <c r="S217" s="118">
        <v>0</v>
      </c>
      <c r="T217" s="119">
        <f>S217*H217</f>
        <v>0</v>
      </c>
      <c r="AR217" s="120" t="s">
        <v>159</v>
      </c>
      <c r="AT217" s="120" t="s">
        <v>120</v>
      </c>
      <c r="AU217" s="120" t="s">
        <v>83</v>
      </c>
      <c r="AY217" s="12" t="s">
        <v>123</v>
      </c>
      <c r="BE217" s="121">
        <f>IF(N217="základní",J217,0)</f>
        <v>0</v>
      </c>
      <c r="BF217" s="121">
        <f>IF(N217="snížená",J217,0)</f>
        <v>0</v>
      </c>
      <c r="BG217" s="121">
        <f>IF(N217="zákl. přenesená",J217,0)</f>
        <v>0</v>
      </c>
      <c r="BH217" s="121">
        <f>IF(N217="sníž. přenesená",J217,0)</f>
        <v>0</v>
      </c>
      <c r="BI217" s="121">
        <f>IF(N217="nulová",J217,0)</f>
        <v>0</v>
      </c>
      <c r="BJ217" s="12" t="s">
        <v>83</v>
      </c>
      <c r="BK217" s="121">
        <f>ROUND(I217*H217,2)</f>
        <v>0</v>
      </c>
      <c r="BL217" s="12" t="s">
        <v>159</v>
      </c>
      <c r="BM217" s="120" t="s">
        <v>281</v>
      </c>
    </row>
    <row r="218" spans="2:65" s="1" customFormat="1" ht="39">
      <c r="B218" s="27"/>
      <c r="D218" s="122" t="s">
        <v>124</v>
      </c>
      <c r="F218" s="123" t="s">
        <v>270</v>
      </c>
      <c r="I218" s="124"/>
      <c r="L218" s="27"/>
      <c r="M218" s="125"/>
      <c r="T218" s="51"/>
      <c r="AT218" s="12" t="s">
        <v>124</v>
      </c>
      <c r="AU218" s="12" t="s">
        <v>83</v>
      </c>
    </row>
    <row r="219" spans="2:65" s="1" customFormat="1" ht="16.5" customHeight="1">
      <c r="B219" s="108"/>
      <c r="C219" s="109" t="s">
        <v>282</v>
      </c>
      <c r="D219" s="109" t="s">
        <v>120</v>
      </c>
      <c r="E219" s="110" t="s">
        <v>282</v>
      </c>
      <c r="F219" s="111" t="s">
        <v>266</v>
      </c>
      <c r="G219" s="112" t="s">
        <v>121</v>
      </c>
      <c r="H219" s="113">
        <v>2</v>
      </c>
      <c r="I219" s="114"/>
      <c r="J219" s="115">
        <f>ROUND(I219*H219,2)</f>
        <v>0</v>
      </c>
      <c r="K219" s="111" t="s">
        <v>1</v>
      </c>
      <c r="L219" s="27"/>
      <c r="M219" s="116" t="s">
        <v>1</v>
      </c>
      <c r="N219" s="117" t="s">
        <v>41</v>
      </c>
      <c r="P219" s="118">
        <f>O219*H219</f>
        <v>0</v>
      </c>
      <c r="Q219" s="118">
        <v>0</v>
      </c>
      <c r="R219" s="118">
        <f>Q219*H219</f>
        <v>0</v>
      </c>
      <c r="S219" s="118">
        <v>0</v>
      </c>
      <c r="T219" s="119">
        <f>S219*H219</f>
        <v>0</v>
      </c>
      <c r="AR219" s="120" t="s">
        <v>159</v>
      </c>
      <c r="AT219" s="120" t="s">
        <v>120</v>
      </c>
      <c r="AU219" s="120" t="s">
        <v>83</v>
      </c>
      <c r="AY219" s="12" t="s">
        <v>123</v>
      </c>
      <c r="BE219" s="121">
        <f>IF(N219="základní",J219,0)</f>
        <v>0</v>
      </c>
      <c r="BF219" s="121">
        <f>IF(N219="snížená",J219,0)</f>
        <v>0</v>
      </c>
      <c r="BG219" s="121">
        <f>IF(N219="zákl. přenesená",J219,0)</f>
        <v>0</v>
      </c>
      <c r="BH219" s="121">
        <f>IF(N219="sníž. přenesená",J219,0)</f>
        <v>0</v>
      </c>
      <c r="BI219" s="121">
        <f>IF(N219="nulová",J219,0)</f>
        <v>0</v>
      </c>
      <c r="BJ219" s="12" t="s">
        <v>83</v>
      </c>
      <c r="BK219" s="121">
        <f>ROUND(I219*H219,2)</f>
        <v>0</v>
      </c>
      <c r="BL219" s="12" t="s">
        <v>159</v>
      </c>
      <c r="BM219" s="120" t="s">
        <v>283</v>
      </c>
    </row>
    <row r="220" spans="2:65" s="1" customFormat="1" ht="39">
      <c r="B220" s="27"/>
      <c r="D220" s="122" t="s">
        <v>124</v>
      </c>
      <c r="F220" s="123" t="s">
        <v>284</v>
      </c>
      <c r="I220" s="124"/>
      <c r="L220" s="27"/>
      <c r="M220" s="125"/>
      <c r="T220" s="51"/>
      <c r="AT220" s="12" t="s">
        <v>124</v>
      </c>
      <c r="AU220" s="12" t="s">
        <v>83</v>
      </c>
    </row>
    <row r="221" spans="2:65" s="1" customFormat="1" ht="16.5" customHeight="1">
      <c r="B221" s="108"/>
      <c r="C221" s="109" t="s">
        <v>213</v>
      </c>
      <c r="D221" s="109" t="s">
        <v>120</v>
      </c>
      <c r="E221" s="110" t="s">
        <v>213</v>
      </c>
      <c r="F221" s="111" t="s">
        <v>285</v>
      </c>
      <c r="G221" s="112" t="s">
        <v>121</v>
      </c>
      <c r="H221" s="113">
        <v>1</v>
      </c>
      <c r="I221" s="114"/>
      <c r="J221" s="115">
        <f>ROUND(I221*H221,2)</f>
        <v>0</v>
      </c>
      <c r="K221" s="111" t="s">
        <v>1</v>
      </c>
      <c r="L221" s="27"/>
      <c r="M221" s="116" t="s">
        <v>1</v>
      </c>
      <c r="N221" s="117" t="s">
        <v>41</v>
      </c>
      <c r="P221" s="118">
        <f>O221*H221</f>
        <v>0</v>
      </c>
      <c r="Q221" s="118">
        <v>0</v>
      </c>
      <c r="R221" s="118">
        <f>Q221*H221</f>
        <v>0</v>
      </c>
      <c r="S221" s="118">
        <v>0</v>
      </c>
      <c r="T221" s="119">
        <f>S221*H221</f>
        <v>0</v>
      </c>
      <c r="AR221" s="120" t="s">
        <v>159</v>
      </c>
      <c r="AT221" s="120" t="s">
        <v>120</v>
      </c>
      <c r="AU221" s="120" t="s">
        <v>83</v>
      </c>
      <c r="AY221" s="12" t="s">
        <v>123</v>
      </c>
      <c r="BE221" s="121">
        <f>IF(N221="základní",J221,0)</f>
        <v>0</v>
      </c>
      <c r="BF221" s="121">
        <f>IF(N221="snížená",J221,0)</f>
        <v>0</v>
      </c>
      <c r="BG221" s="121">
        <f>IF(N221="zákl. přenesená",J221,0)</f>
        <v>0</v>
      </c>
      <c r="BH221" s="121">
        <f>IF(N221="sníž. přenesená",J221,0)</f>
        <v>0</v>
      </c>
      <c r="BI221" s="121">
        <f>IF(N221="nulová",J221,0)</f>
        <v>0</v>
      </c>
      <c r="BJ221" s="12" t="s">
        <v>83</v>
      </c>
      <c r="BK221" s="121">
        <f>ROUND(I221*H221,2)</f>
        <v>0</v>
      </c>
      <c r="BL221" s="12" t="s">
        <v>159</v>
      </c>
      <c r="BM221" s="120" t="s">
        <v>286</v>
      </c>
    </row>
    <row r="222" spans="2:65" s="1" customFormat="1" ht="39">
      <c r="B222" s="27"/>
      <c r="D222" s="122" t="s">
        <v>124</v>
      </c>
      <c r="F222" s="123" t="s">
        <v>287</v>
      </c>
      <c r="I222" s="124"/>
      <c r="L222" s="27"/>
      <c r="M222" s="125"/>
      <c r="T222" s="51"/>
      <c r="AT222" s="12" t="s">
        <v>124</v>
      </c>
      <c r="AU222" s="12" t="s">
        <v>83</v>
      </c>
    </row>
    <row r="223" spans="2:65" s="1" customFormat="1" ht="16.5" customHeight="1">
      <c r="B223" s="108"/>
      <c r="C223" s="109" t="s">
        <v>288</v>
      </c>
      <c r="D223" s="109" t="s">
        <v>120</v>
      </c>
      <c r="E223" s="110" t="s">
        <v>288</v>
      </c>
      <c r="F223" s="111" t="s">
        <v>289</v>
      </c>
      <c r="G223" s="112" t="s">
        <v>121</v>
      </c>
      <c r="H223" s="113">
        <v>3</v>
      </c>
      <c r="I223" s="114"/>
      <c r="J223" s="115">
        <f>ROUND(I223*H223,2)</f>
        <v>0</v>
      </c>
      <c r="K223" s="111" t="s">
        <v>1</v>
      </c>
      <c r="L223" s="27"/>
      <c r="M223" s="116" t="s">
        <v>1</v>
      </c>
      <c r="N223" s="117" t="s">
        <v>41</v>
      </c>
      <c r="P223" s="118">
        <f>O223*H223</f>
        <v>0</v>
      </c>
      <c r="Q223" s="118">
        <v>0</v>
      </c>
      <c r="R223" s="118">
        <f>Q223*H223</f>
        <v>0</v>
      </c>
      <c r="S223" s="118">
        <v>0</v>
      </c>
      <c r="T223" s="119">
        <f>S223*H223</f>
        <v>0</v>
      </c>
      <c r="AR223" s="120" t="s">
        <v>159</v>
      </c>
      <c r="AT223" s="120" t="s">
        <v>120</v>
      </c>
      <c r="AU223" s="120" t="s">
        <v>83</v>
      </c>
      <c r="AY223" s="12" t="s">
        <v>123</v>
      </c>
      <c r="BE223" s="121">
        <f>IF(N223="základní",J223,0)</f>
        <v>0</v>
      </c>
      <c r="BF223" s="121">
        <f>IF(N223="snížená",J223,0)</f>
        <v>0</v>
      </c>
      <c r="BG223" s="121">
        <f>IF(N223="zákl. přenesená",J223,0)</f>
        <v>0</v>
      </c>
      <c r="BH223" s="121">
        <f>IF(N223="sníž. přenesená",J223,0)</f>
        <v>0</v>
      </c>
      <c r="BI223" s="121">
        <f>IF(N223="nulová",J223,0)</f>
        <v>0</v>
      </c>
      <c r="BJ223" s="12" t="s">
        <v>83</v>
      </c>
      <c r="BK223" s="121">
        <f>ROUND(I223*H223,2)</f>
        <v>0</v>
      </c>
      <c r="BL223" s="12" t="s">
        <v>159</v>
      </c>
      <c r="BM223" s="120" t="s">
        <v>290</v>
      </c>
    </row>
    <row r="224" spans="2:65" s="1" customFormat="1" ht="39">
      <c r="B224" s="27"/>
      <c r="D224" s="122" t="s">
        <v>124</v>
      </c>
      <c r="F224" s="123" t="s">
        <v>291</v>
      </c>
      <c r="I224" s="124"/>
      <c r="L224" s="27"/>
      <c r="M224" s="125"/>
      <c r="T224" s="51"/>
      <c r="AT224" s="12" t="s">
        <v>124</v>
      </c>
      <c r="AU224" s="12" t="s">
        <v>83</v>
      </c>
    </row>
    <row r="225" spans="2:65" s="1" customFormat="1" ht="16.5" customHeight="1">
      <c r="B225" s="108"/>
      <c r="C225" s="109" t="s">
        <v>216</v>
      </c>
      <c r="D225" s="109" t="s">
        <v>120</v>
      </c>
      <c r="E225" s="110" t="s">
        <v>216</v>
      </c>
      <c r="F225" s="111" t="s">
        <v>292</v>
      </c>
      <c r="G225" s="112" t="s">
        <v>121</v>
      </c>
      <c r="H225" s="113">
        <v>6</v>
      </c>
      <c r="I225" s="114"/>
      <c r="J225" s="115">
        <f>ROUND(I225*H225,2)</f>
        <v>0</v>
      </c>
      <c r="K225" s="111" t="s">
        <v>1</v>
      </c>
      <c r="L225" s="27"/>
      <c r="M225" s="116" t="s">
        <v>1</v>
      </c>
      <c r="N225" s="117" t="s">
        <v>41</v>
      </c>
      <c r="P225" s="118">
        <f>O225*H225</f>
        <v>0</v>
      </c>
      <c r="Q225" s="118">
        <v>0</v>
      </c>
      <c r="R225" s="118">
        <f>Q225*H225</f>
        <v>0</v>
      </c>
      <c r="S225" s="118">
        <v>0</v>
      </c>
      <c r="T225" s="119">
        <f>S225*H225</f>
        <v>0</v>
      </c>
      <c r="AR225" s="120" t="s">
        <v>159</v>
      </c>
      <c r="AT225" s="120" t="s">
        <v>120</v>
      </c>
      <c r="AU225" s="120" t="s">
        <v>83</v>
      </c>
      <c r="AY225" s="12" t="s">
        <v>123</v>
      </c>
      <c r="BE225" s="121">
        <f>IF(N225="základní",J225,0)</f>
        <v>0</v>
      </c>
      <c r="BF225" s="121">
        <f>IF(N225="snížená",J225,0)</f>
        <v>0</v>
      </c>
      <c r="BG225" s="121">
        <f>IF(N225="zákl. přenesená",J225,0)</f>
        <v>0</v>
      </c>
      <c r="BH225" s="121">
        <f>IF(N225="sníž. přenesená",J225,0)</f>
        <v>0</v>
      </c>
      <c r="BI225" s="121">
        <f>IF(N225="nulová",J225,0)</f>
        <v>0</v>
      </c>
      <c r="BJ225" s="12" t="s">
        <v>83</v>
      </c>
      <c r="BK225" s="121">
        <f>ROUND(I225*H225,2)</f>
        <v>0</v>
      </c>
      <c r="BL225" s="12" t="s">
        <v>159</v>
      </c>
      <c r="BM225" s="120" t="s">
        <v>293</v>
      </c>
    </row>
    <row r="226" spans="2:65" s="1" customFormat="1" ht="126.75">
      <c r="B226" s="27"/>
      <c r="D226" s="122" t="s">
        <v>124</v>
      </c>
      <c r="F226" s="123" t="s">
        <v>294</v>
      </c>
      <c r="I226" s="124"/>
      <c r="L226" s="27"/>
      <c r="M226" s="125"/>
      <c r="T226" s="51"/>
      <c r="AT226" s="12" t="s">
        <v>124</v>
      </c>
      <c r="AU226" s="12" t="s">
        <v>83</v>
      </c>
    </row>
    <row r="227" spans="2:65" s="1" customFormat="1" ht="16.5" customHeight="1">
      <c r="B227" s="108"/>
      <c r="C227" s="109" t="s">
        <v>295</v>
      </c>
      <c r="D227" s="109" t="s">
        <v>120</v>
      </c>
      <c r="E227" s="110" t="s">
        <v>295</v>
      </c>
      <c r="F227" s="111" t="s">
        <v>296</v>
      </c>
      <c r="G227" s="112" t="s">
        <v>121</v>
      </c>
      <c r="H227" s="113">
        <v>16</v>
      </c>
      <c r="I227" s="114"/>
      <c r="J227" s="115">
        <f>ROUND(I227*H227,2)</f>
        <v>0</v>
      </c>
      <c r="K227" s="111" t="s">
        <v>1</v>
      </c>
      <c r="L227" s="27"/>
      <c r="M227" s="116" t="s">
        <v>1</v>
      </c>
      <c r="N227" s="117" t="s">
        <v>41</v>
      </c>
      <c r="P227" s="118">
        <f>O227*H227</f>
        <v>0</v>
      </c>
      <c r="Q227" s="118">
        <v>0</v>
      </c>
      <c r="R227" s="118">
        <f>Q227*H227</f>
        <v>0</v>
      </c>
      <c r="S227" s="118">
        <v>0</v>
      </c>
      <c r="T227" s="119">
        <f>S227*H227</f>
        <v>0</v>
      </c>
      <c r="AR227" s="120" t="s">
        <v>159</v>
      </c>
      <c r="AT227" s="120" t="s">
        <v>120</v>
      </c>
      <c r="AU227" s="120" t="s">
        <v>83</v>
      </c>
      <c r="AY227" s="12" t="s">
        <v>123</v>
      </c>
      <c r="BE227" s="121">
        <f>IF(N227="základní",J227,0)</f>
        <v>0</v>
      </c>
      <c r="BF227" s="121">
        <f>IF(N227="snížená",J227,0)</f>
        <v>0</v>
      </c>
      <c r="BG227" s="121">
        <f>IF(N227="zákl. přenesená",J227,0)</f>
        <v>0</v>
      </c>
      <c r="BH227" s="121">
        <f>IF(N227="sníž. přenesená",J227,0)</f>
        <v>0</v>
      </c>
      <c r="BI227" s="121">
        <f>IF(N227="nulová",J227,0)</f>
        <v>0</v>
      </c>
      <c r="BJ227" s="12" t="s">
        <v>83</v>
      </c>
      <c r="BK227" s="121">
        <f>ROUND(I227*H227,2)</f>
        <v>0</v>
      </c>
      <c r="BL227" s="12" t="s">
        <v>159</v>
      </c>
      <c r="BM227" s="120" t="s">
        <v>297</v>
      </c>
    </row>
    <row r="228" spans="2:65" s="1" customFormat="1" ht="39">
      <c r="B228" s="27"/>
      <c r="D228" s="122" t="s">
        <v>124</v>
      </c>
      <c r="F228" s="123" t="s">
        <v>298</v>
      </c>
      <c r="I228" s="124"/>
      <c r="L228" s="27"/>
      <c r="M228" s="125"/>
      <c r="T228" s="51"/>
      <c r="AT228" s="12" t="s">
        <v>124</v>
      </c>
      <c r="AU228" s="12" t="s">
        <v>83</v>
      </c>
    </row>
    <row r="229" spans="2:65" s="1" customFormat="1" ht="16.5" customHeight="1">
      <c r="B229" s="108"/>
      <c r="C229" s="109" t="s">
        <v>218</v>
      </c>
      <c r="D229" s="109" t="s">
        <v>120</v>
      </c>
      <c r="E229" s="110" t="s">
        <v>218</v>
      </c>
      <c r="F229" s="111" t="s">
        <v>299</v>
      </c>
      <c r="G229" s="112" t="s">
        <v>121</v>
      </c>
      <c r="H229" s="113">
        <v>6</v>
      </c>
      <c r="I229" s="114"/>
      <c r="J229" s="115">
        <f>ROUND(I229*H229,2)</f>
        <v>0</v>
      </c>
      <c r="K229" s="111" t="s">
        <v>1</v>
      </c>
      <c r="L229" s="27"/>
      <c r="M229" s="116" t="s">
        <v>1</v>
      </c>
      <c r="N229" s="117" t="s">
        <v>41</v>
      </c>
      <c r="P229" s="118">
        <f>O229*H229</f>
        <v>0</v>
      </c>
      <c r="Q229" s="118">
        <v>0</v>
      </c>
      <c r="R229" s="118">
        <f>Q229*H229</f>
        <v>0</v>
      </c>
      <c r="S229" s="118">
        <v>0</v>
      </c>
      <c r="T229" s="119">
        <f>S229*H229</f>
        <v>0</v>
      </c>
      <c r="AR229" s="120" t="s">
        <v>159</v>
      </c>
      <c r="AT229" s="120" t="s">
        <v>120</v>
      </c>
      <c r="AU229" s="120" t="s">
        <v>83</v>
      </c>
      <c r="AY229" s="12" t="s">
        <v>123</v>
      </c>
      <c r="BE229" s="121">
        <f>IF(N229="základní",J229,0)</f>
        <v>0</v>
      </c>
      <c r="BF229" s="121">
        <f>IF(N229="snížená",J229,0)</f>
        <v>0</v>
      </c>
      <c r="BG229" s="121">
        <f>IF(N229="zákl. přenesená",J229,0)</f>
        <v>0</v>
      </c>
      <c r="BH229" s="121">
        <f>IF(N229="sníž. přenesená",J229,0)</f>
        <v>0</v>
      </c>
      <c r="BI229" s="121">
        <f>IF(N229="nulová",J229,0)</f>
        <v>0</v>
      </c>
      <c r="BJ229" s="12" t="s">
        <v>83</v>
      </c>
      <c r="BK229" s="121">
        <f>ROUND(I229*H229,2)</f>
        <v>0</v>
      </c>
      <c r="BL229" s="12" t="s">
        <v>159</v>
      </c>
      <c r="BM229" s="120" t="s">
        <v>300</v>
      </c>
    </row>
    <row r="230" spans="2:65" s="1" customFormat="1" ht="58.5">
      <c r="B230" s="27"/>
      <c r="D230" s="122" t="s">
        <v>124</v>
      </c>
      <c r="F230" s="123" t="s">
        <v>301</v>
      </c>
      <c r="I230" s="124"/>
      <c r="L230" s="27"/>
      <c r="M230" s="125"/>
      <c r="T230" s="51"/>
      <c r="AT230" s="12" t="s">
        <v>124</v>
      </c>
      <c r="AU230" s="12" t="s">
        <v>83</v>
      </c>
    </row>
    <row r="231" spans="2:65" s="1" customFormat="1" ht="16.5" customHeight="1">
      <c r="B231" s="108"/>
      <c r="C231" s="109" t="s">
        <v>302</v>
      </c>
      <c r="D231" s="109" t="s">
        <v>120</v>
      </c>
      <c r="E231" s="110" t="s">
        <v>302</v>
      </c>
      <c r="F231" s="111" t="s">
        <v>303</v>
      </c>
      <c r="G231" s="112" t="s">
        <v>121</v>
      </c>
      <c r="H231" s="113">
        <v>6</v>
      </c>
      <c r="I231" s="114"/>
      <c r="J231" s="115">
        <f>ROUND(I231*H231,2)</f>
        <v>0</v>
      </c>
      <c r="K231" s="111" t="s">
        <v>1</v>
      </c>
      <c r="L231" s="27"/>
      <c r="M231" s="116" t="s">
        <v>1</v>
      </c>
      <c r="N231" s="117" t="s">
        <v>41</v>
      </c>
      <c r="P231" s="118">
        <f>O231*H231</f>
        <v>0</v>
      </c>
      <c r="Q231" s="118">
        <v>0</v>
      </c>
      <c r="R231" s="118">
        <f>Q231*H231</f>
        <v>0</v>
      </c>
      <c r="S231" s="118">
        <v>0</v>
      </c>
      <c r="T231" s="119">
        <f>S231*H231</f>
        <v>0</v>
      </c>
      <c r="AR231" s="120" t="s">
        <v>159</v>
      </c>
      <c r="AT231" s="120" t="s">
        <v>120</v>
      </c>
      <c r="AU231" s="120" t="s">
        <v>83</v>
      </c>
      <c r="AY231" s="12" t="s">
        <v>123</v>
      </c>
      <c r="BE231" s="121">
        <f>IF(N231="základní",J231,0)</f>
        <v>0</v>
      </c>
      <c r="BF231" s="121">
        <f>IF(N231="snížená",J231,0)</f>
        <v>0</v>
      </c>
      <c r="BG231" s="121">
        <f>IF(N231="zákl. přenesená",J231,0)</f>
        <v>0</v>
      </c>
      <c r="BH231" s="121">
        <f>IF(N231="sníž. přenesená",J231,0)</f>
        <v>0</v>
      </c>
      <c r="BI231" s="121">
        <f>IF(N231="nulová",J231,0)</f>
        <v>0</v>
      </c>
      <c r="BJ231" s="12" t="s">
        <v>83</v>
      </c>
      <c r="BK231" s="121">
        <f>ROUND(I231*H231,2)</f>
        <v>0</v>
      </c>
      <c r="BL231" s="12" t="s">
        <v>159</v>
      </c>
      <c r="BM231" s="120" t="s">
        <v>304</v>
      </c>
    </row>
    <row r="232" spans="2:65" s="1" customFormat="1" ht="58.5">
      <c r="B232" s="27"/>
      <c r="D232" s="122" t="s">
        <v>124</v>
      </c>
      <c r="F232" s="123" t="s">
        <v>305</v>
      </c>
      <c r="I232" s="124"/>
      <c r="L232" s="27"/>
      <c r="M232" s="125"/>
      <c r="T232" s="51"/>
      <c r="AT232" s="12" t="s">
        <v>124</v>
      </c>
      <c r="AU232" s="12" t="s">
        <v>83</v>
      </c>
    </row>
    <row r="233" spans="2:65" s="1" customFormat="1" ht="16.5" customHeight="1">
      <c r="B233" s="108"/>
      <c r="C233" s="109" t="s">
        <v>221</v>
      </c>
      <c r="D233" s="109" t="s">
        <v>120</v>
      </c>
      <c r="E233" s="110" t="s">
        <v>221</v>
      </c>
      <c r="F233" s="111" t="s">
        <v>306</v>
      </c>
      <c r="G233" s="112" t="s">
        <v>121</v>
      </c>
      <c r="H233" s="113">
        <v>3</v>
      </c>
      <c r="I233" s="114"/>
      <c r="J233" s="115">
        <f>ROUND(I233*H233,2)</f>
        <v>0</v>
      </c>
      <c r="K233" s="111" t="s">
        <v>1</v>
      </c>
      <c r="L233" s="27"/>
      <c r="M233" s="116" t="s">
        <v>1</v>
      </c>
      <c r="N233" s="117" t="s">
        <v>41</v>
      </c>
      <c r="P233" s="118">
        <f>O233*H233</f>
        <v>0</v>
      </c>
      <c r="Q233" s="118">
        <v>0</v>
      </c>
      <c r="R233" s="118">
        <f>Q233*H233</f>
        <v>0</v>
      </c>
      <c r="S233" s="118">
        <v>0</v>
      </c>
      <c r="T233" s="119">
        <f>S233*H233</f>
        <v>0</v>
      </c>
      <c r="AR233" s="120" t="s">
        <v>159</v>
      </c>
      <c r="AT233" s="120" t="s">
        <v>120</v>
      </c>
      <c r="AU233" s="120" t="s">
        <v>83</v>
      </c>
      <c r="AY233" s="12" t="s">
        <v>123</v>
      </c>
      <c r="BE233" s="121">
        <f>IF(N233="základní",J233,0)</f>
        <v>0</v>
      </c>
      <c r="BF233" s="121">
        <f>IF(N233="snížená",J233,0)</f>
        <v>0</v>
      </c>
      <c r="BG233" s="121">
        <f>IF(N233="zákl. přenesená",J233,0)</f>
        <v>0</v>
      </c>
      <c r="BH233" s="121">
        <f>IF(N233="sníž. přenesená",J233,0)</f>
        <v>0</v>
      </c>
      <c r="BI233" s="121">
        <f>IF(N233="nulová",J233,0)</f>
        <v>0</v>
      </c>
      <c r="BJ233" s="12" t="s">
        <v>83</v>
      </c>
      <c r="BK233" s="121">
        <f>ROUND(I233*H233,2)</f>
        <v>0</v>
      </c>
      <c r="BL233" s="12" t="s">
        <v>159</v>
      </c>
      <c r="BM233" s="120" t="s">
        <v>307</v>
      </c>
    </row>
    <row r="234" spans="2:65" s="1" customFormat="1" ht="58.5">
      <c r="B234" s="27"/>
      <c r="D234" s="122" t="s">
        <v>124</v>
      </c>
      <c r="F234" s="123" t="s">
        <v>308</v>
      </c>
      <c r="I234" s="124"/>
      <c r="L234" s="27"/>
      <c r="M234" s="125"/>
      <c r="T234" s="51"/>
      <c r="AT234" s="12" t="s">
        <v>124</v>
      </c>
      <c r="AU234" s="12" t="s">
        <v>83</v>
      </c>
    </row>
    <row r="235" spans="2:65" s="1" customFormat="1" ht="16.5" customHeight="1">
      <c r="B235" s="108"/>
      <c r="C235" s="109" t="s">
        <v>309</v>
      </c>
      <c r="D235" s="109" t="s">
        <v>120</v>
      </c>
      <c r="E235" s="110" t="s">
        <v>309</v>
      </c>
      <c r="F235" s="111" t="s">
        <v>195</v>
      </c>
      <c r="G235" s="112" t="s">
        <v>121</v>
      </c>
      <c r="H235" s="113">
        <v>2</v>
      </c>
      <c r="I235" s="114"/>
      <c r="J235" s="115">
        <f>ROUND(I235*H235,2)</f>
        <v>0</v>
      </c>
      <c r="K235" s="111" t="s">
        <v>1</v>
      </c>
      <c r="L235" s="27"/>
      <c r="M235" s="116" t="s">
        <v>1</v>
      </c>
      <c r="N235" s="117" t="s">
        <v>41</v>
      </c>
      <c r="P235" s="118">
        <f>O235*H235</f>
        <v>0</v>
      </c>
      <c r="Q235" s="118">
        <v>0</v>
      </c>
      <c r="R235" s="118">
        <f>Q235*H235</f>
        <v>0</v>
      </c>
      <c r="S235" s="118">
        <v>0</v>
      </c>
      <c r="T235" s="119">
        <f>S235*H235</f>
        <v>0</v>
      </c>
      <c r="AR235" s="120" t="s">
        <v>159</v>
      </c>
      <c r="AT235" s="120" t="s">
        <v>120</v>
      </c>
      <c r="AU235" s="120" t="s">
        <v>83</v>
      </c>
      <c r="AY235" s="12" t="s">
        <v>123</v>
      </c>
      <c r="BE235" s="121">
        <f>IF(N235="základní",J235,0)</f>
        <v>0</v>
      </c>
      <c r="BF235" s="121">
        <f>IF(N235="snížená",J235,0)</f>
        <v>0</v>
      </c>
      <c r="BG235" s="121">
        <f>IF(N235="zákl. přenesená",J235,0)</f>
        <v>0</v>
      </c>
      <c r="BH235" s="121">
        <f>IF(N235="sníž. přenesená",J235,0)</f>
        <v>0</v>
      </c>
      <c r="BI235" s="121">
        <f>IF(N235="nulová",J235,0)</f>
        <v>0</v>
      </c>
      <c r="BJ235" s="12" t="s">
        <v>83</v>
      </c>
      <c r="BK235" s="121">
        <f>ROUND(I235*H235,2)</f>
        <v>0</v>
      </c>
      <c r="BL235" s="12" t="s">
        <v>159</v>
      </c>
      <c r="BM235" s="120" t="s">
        <v>310</v>
      </c>
    </row>
    <row r="236" spans="2:65" s="1" customFormat="1" ht="39">
      <c r="B236" s="27"/>
      <c r="D236" s="122" t="s">
        <v>124</v>
      </c>
      <c r="F236" s="123" t="s">
        <v>311</v>
      </c>
      <c r="I236" s="124"/>
      <c r="L236" s="27"/>
      <c r="M236" s="125"/>
      <c r="T236" s="51"/>
      <c r="AT236" s="12" t="s">
        <v>124</v>
      </c>
      <c r="AU236" s="12" t="s">
        <v>83</v>
      </c>
    </row>
    <row r="237" spans="2:65" s="1" customFormat="1" ht="16.5" customHeight="1">
      <c r="B237" s="108"/>
      <c r="C237" s="109" t="s">
        <v>223</v>
      </c>
      <c r="D237" s="109" t="s">
        <v>120</v>
      </c>
      <c r="E237" s="110" t="s">
        <v>223</v>
      </c>
      <c r="F237" s="111" t="s">
        <v>312</v>
      </c>
      <c r="G237" s="112" t="s">
        <v>121</v>
      </c>
      <c r="H237" s="113">
        <v>1</v>
      </c>
      <c r="I237" s="114"/>
      <c r="J237" s="115">
        <f>ROUND(I237*H237,2)</f>
        <v>0</v>
      </c>
      <c r="K237" s="111" t="s">
        <v>1</v>
      </c>
      <c r="L237" s="27"/>
      <c r="M237" s="116" t="s">
        <v>1</v>
      </c>
      <c r="N237" s="117" t="s">
        <v>41</v>
      </c>
      <c r="P237" s="118">
        <f>O237*H237</f>
        <v>0</v>
      </c>
      <c r="Q237" s="118">
        <v>0</v>
      </c>
      <c r="R237" s="118">
        <f>Q237*H237</f>
        <v>0</v>
      </c>
      <c r="S237" s="118">
        <v>0</v>
      </c>
      <c r="T237" s="119">
        <f>S237*H237</f>
        <v>0</v>
      </c>
      <c r="AR237" s="120" t="s">
        <v>159</v>
      </c>
      <c r="AT237" s="120" t="s">
        <v>120</v>
      </c>
      <c r="AU237" s="120" t="s">
        <v>83</v>
      </c>
      <c r="AY237" s="12" t="s">
        <v>123</v>
      </c>
      <c r="BE237" s="121">
        <f>IF(N237="základní",J237,0)</f>
        <v>0</v>
      </c>
      <c r="BF237" s="121">
        <f>IF(N237="snížená",J237,0)</f>
        <v>0</v>
      </c>
      <c r="BG237" s="121">
        <f>IF(N237="zákl. přenesená",J237,0)</f>
        <v>0</v>
      </c>
      <c r="BH237" s="121">
        <f>IF(N237="sníž. přenesená",J237,0)</f>
        <v>0</v>
      </c>
      <c r="BI237" s="121">
        <f>IF(N237="nulová",J237,0)</f>
        <v>0</v>
      </c>
      <c r="BJ237" s="12" t="s">
        <v>83</v>
      </c>
      <c r="BK237" s="121">
        <f>ROUND(I237*H237,2)</f>
        <v>0</v>
      </c>
      <c r="BL237" s="12" t="s">
        <v>159</v>
      </c>
      <c r="BM237" s="120" t="s">
        <v>313</v>
      </c>
    </row>
    <row r="238" spans="2:65" s="1" customFormat="1" ht="39">
      <c r="B238" s="27"/>
      <c r="D238" s="122" t="s">
        <v>124</v>
      </c>
      <c r="F238" s="123" t="s">
        <v>314</v>
      </c>
      <c r="I238" s="124"/>
      <c r="L238" s="27"/>
      <c r="M238" s="125"/>
      <c r="T238" s="51"/>
      <c r="AT238" s="12" t="s">
        <v>124</v>
      </c>
      <c r="AU238" s="12" t="s">
        <v>83</v>
      </c>
    </row>
    <row r="239" spans="2:65" s="1" customFormat="1" ht="16.5" customHeight="1">
      <c r="B239" s="108"/>
      <c r="C239" s="109" t="s">
        <v>315</v>
      </c>
      <c r="D239" s="109" t="s">
        <v>120</v>
      </c>
      <c r="E239" s="110" t="s">
        <v>315</v>
      </c>
      <c r="F239" s="111" t="s">
        <v>316</v>
      </c>
      <c r="G239" s="112" t="s">
        <v>121</v>
      </c>
      <c r="H239" s="113">
        <v>10</v>
      </c>
      <c r="I239" s="114"/>
      <c r="J239" s="115">
        <f>ROUND(I239*H239,2)</f>
        <v>0</v>
      </c>
      <c r="K239" s="111" t="s">
        <v>1</v>
      </c>
      <c r="L239" s="27"/>
      <c r="M239" s="116" t="s">
        <v>1</v>
      </c>
      <c r="N239" s="117" t="s">
        <v>41</v>
      </c>
      <c r="P239" s="118">
        <f>O239*H239</f>
        <v>0</v>
      </c>
      <c r="Q239" s="118">
        <v>0</v>
      </c>
      <c r="R239" s="118">
        <f>Q239*H239</f>
        <v>0</v>
      </c>
      <c r="S239" s="118">
        <v>0</v>
      </c>
      <c r="T239" s="119">
        <f>S239*H239</f>
        <v>0</v>
      </c>
      <c r="AR239" s="120" t="s">
        <v>159</v>
      </c>
      <c r="AT239" s="120" t="s">
        <v>120</v>
      </c>
      <c r="AU239" s="120" t="s">
        <v>83</v>
      </c>
      <c r="AY239" s="12" t="s">
        <v>123</v>
      </c>
      <c r="BE239" s="121">
        <f>IF(N239="základní",J239,0)</f>
        <v>0</v>
      </c>
      <c r="BF239" s="121">
        <f>IF(N239="snížená",J239,0)</f>
        <v>0</v>
      </c>
      <c r="BG239" s="121">
        <f>IF(N239="zákl. přenesená",J239,0)</f>
        <v>0</v>
      </c>
      <c r="BH239" s="121">
        <f>IF(N239="sníž. přenesená",J239,0)</f>
        <v>0</v>
      </c>
      <c r="BI239" s="121">
        <f>IF(N239="nulová",J239,0)</f>
        <v>0</v>
      </c>
      <c r="BJ239" s="12" t="s">
        <v>83</v>
      </c>
      <c r="BK239" s="121">
        <f>ROUND(I239*H239,2)</f>
        <v>0</v>
      </c>
      <c r="BL239" s="12" t="s">
        <v>159</v>
      </c>
      <c r="BM239" s="120" t="s">
        <v>317</v>
      </c>
    </row>
    <row r="240" spans="2:65" s="1" customFormat="1" ht="19.5">
      <c r="B240" s="27"/>
      <c r="D240" s="122" t="s">
        <v>124</v>
      </c>
      <c r="F240" s="123" t="s">
        <v>318</v>
      </c>
      <c r="I240" s="124"/>
      <c r="L240" s="27"/>
      <c r="M240" s="125"/>
      <c r="T240" s="51"/>
      <c r="AT240" s="12" t="s">
        <v>124</v>
      </c>
      <c r="AU240" s="12" t="s">
        <v>83</v>
      </c>
    </row>
    <row r="241" spans="2:65" s="1" customFormat="1" ht="16.5" customHeight="1">
      <c r="B241" s="108"/>
      <c r="C241" s="109" t="s">
        <v>226</v>
      </c>
      <c r="D241" s="109" t="s">
        <v>120</v>
      </c>
      <c r="E241" s="110" t="s">
        <v>229</v>
      </c>
      <c r="F241" s="111" t="s">
        <v>212</v>
      </c>
      <c r="G241" s="112" t="s">
        <v>121</v>
      </c>
      <c r="H241" s="113">
        <v>1</v>
      </c>
      <c r="I241" s="114"/>
      <c r="J241" s="115">
        <f>ROUND(I241*H241,2)</f>
        <v>0</v>
      </c>
      <c r="K241" s="111" t="s">
        <v>1</v>
      </c>
      <c r="L241" s="27"/>
      <c r="M241" s="116" t="s">
        <v>1</v>
      </c>
      <c r="N241" s="117" t="s">
        <v>41</v>
      </c>
      <c r="P241" s="118">
        <f>O241*H241</f>
        <v>0</v>
      </c>
      <c r="Q241" s="118">
        <v>0</v>
      </c>
      <c r="R241" s="118">
        <f>Q241*H241</f>
        <v>0</v>
      </c>
      <c r="S241" s="118">
        <v>0</v>
      </c>
      <c r="T241" s="119">
        <f>S241*H241</f>
        <v>0</v>
      </c>
      <c r="AR241" s="120" t="s">
        <v>159</v>
      </c>
      <c r="AT241" s="120" t="s">
        <v>120</v>
      </c>
      <c r="AU241" s="120" t="s">
        <v>83</v>
      </c>
      <c r="AY241" s="12" t="s">
        <v>123</v>
      </c>
      <c r="BE241" s="121">
        <f>IF(N241="základní",J241,0)</f>
        <v>0</v>
      </c>
      <c r="BF241" s="121">
        <f>IF(N241="snížená",J241,0)</f>
        <v>0</v>
      </c>
      <c r="BG241" s="121">
        <f>IF(N241="zákl. přenesená",J241,0)</f>
        <v>0</v>
      </c>
      <c r="BH241" s="121">
        <f>IF(N241="sníž. přenesená",J241,0)</f>
        <v>0</v>
      </c>
      <c r="BI241" s="121">
        <f>IF(N241="nulová",J241,0)</f>
        <v>0</v>
      </c>
      <c r="BJ241" s="12" t="s">
        <v>83</v>
      </c>
      <c r="BK241" s="121">
        <f>ROUND(I241*H241,2)</f>
        <v>0</v>
      </c>
      <c r="BL241" s="12" t="s">
        <v>159</v>
      </c>
      <c r="BM241" s="120" t="s">
        <v>319</v>
      </c>
    </row>
    <row r="242" spans="2:65" s="1" customFormat="1" ht="29.25">
      <c r="B242" s="27"/>
      <c r="D242" s="122" t="s">
        <v>124</v>
      </c>
      <c r="F242" s="123" t="s">
        <v>320</v>
      </c>
      <c r="I242" s="124"/>
      <c r="L242" s="27"/>
      <c r="M242" s="125"/>
      <c r="T242" s="51"/>
      <c r="AT242" s="12" t="s">
        <v>124</v>
      </c>
      <c r="AU242" s="12" t="s">
        <v>83</v>
      </c>
    </row>
    <row r="243" spans="2:65" s="1" customFormat="1" ht="16.5" customHeight="1">
      <c r="B243" s="108"/>
      <c r="C243" s="109" t="s">
        <v>321</v>
      </c>
      <c r="D243" s="109" t="s">
        <v>120</v>
      </c>
      <c r="E243" s="110" t="s">
        <v>321</v>
      </c>
      <c r="F243" s="111" t="s">
        <v>168</v>
      </c>
      <c r="G243" s="112" t="s">
        <v>121</v>
      </c>
      <c r="H243" s="113">
        <v>5</v>
      </c>
      <c r="I243" s="114"/>
      <c r="J243" s="115">
        <f>ROUND(I243*H243,2)</f>
        <v>0</v>
      </c>
      <c r="K243" s="111" t="s">
        <v>1</v>
      </c>
      <c r="L243" s="27"/>
      <c r="M243" s="116" t="s">
        <v>1</v>
      </c>
      <c r="N243" s="117" t="s">
        <v>41</v>
      </c>
      <c r="P243" s="118">
        <f>O243*H243</f>
        <v>0</v>
      </c>
      <c r="Q243" s="118">
        <v>0</v>
      </c>
      <c r="R243" s="118">
        <f>Q243*H243</f>
        <v>0</v>
      </c>
      <c r="S243" s="118">
        <v>0</v>
      </c>
      <c r="T243" s="119">
        <f>S243*H243</f>
        <v>0</v>
      </c>
      <c r="AR243" s="120" t="s">
        <v>159</v>
      </c>
      <c r="AT243" s="120" t="s">
        <v>120</v>
      </c>
      <c r="AU243" s="120" t="s">
        <v>83</v>
      </c>
      <c r="AY243" s="12" t="s">
        <v>123</v>
      </c>
      <c r="BE243" s="121">
        <f>IF(N243="základní",J243,0)</f>
        <v>0</v>
      </c>
      <c r="BF243" s="121">
        <f>IF(N243="snížená",J243,0)</f>
        <v>0</v>
      </c>
      <c r="BG243" s="121">
        <f>IF(N243="zákl. přenesená",J243,0)</f>
        <v>0</v>
      </c>
      <c r="BH243" s="121">
        <f>IF(N243="sníž. přenesená",J243,0)</f>
        <v>0</v>
      </c>
      <c r="BI243" s="121">
        <f>IF(N243="nulová",J243,0)</f>
        <v>0</v>
      </c>
      <c r="BJ243" s="12" t="s">
        <v>83</v>
      </c>
      <c r="BK243" s="121">
        <f>ROUND(I243*H243,2)</f>
        <v>0</v>
      </c>
      <c r="BL243" s="12" t="s">
        <v>159</v>
      </c>
      <c r="BM243" s="120" t="s">
        <v>322</v>
      </c>
    </row>
    <row r="244" spans="2:65" s="1" customFormat="1" ht="58.5">
      <c r="B244" s="27"/>
      <c r="D244" s="122" t="s">
        <v>124</v>
      </c>
      <c r="F244" s="123" t="s">
        <v>323</v>
      </c>
      <c r="I244" s="124"/>
      <c r="L244" s="27"/>
      <c r="M244" s="125"/>
      <c r="T244" s="51"/>
      <c r="AT244" s="12" t="s">
        <v>124</v>
      </c>
      <c r="AU244" s="12" t="s">
        <v>83</v>
      </c>
    </row>
    <row r="245" spans="2:65" s="1" customFormat="1" ht="16.5" customHeight="1">
      <c r="B245" s="108"/>
      <c r="C245" s="109" t="s">
        <v>229</v>
      </c>
      <c r="D245" s="109" t="s">
        <v>120</v>
      </c>
      <c r="E245" s="110" t="s">
        <v>324</v>
      </c>
      <c r="F245" s="111" t="s">
        <v>158</v>
      </c>
      <c r="G245" s="112" t="s">
        <v>121</v>
      </c>
      <c r="H245" s="113">
        <v>4</v>
      </c>
      <c r="I245" s="114"/>
      <c r="J245" s="115">
        <f>ROUND(I245*H245,2)</f>
        <v>0</v>
      </c>
      <c r="K245" s="111" t="s">
        <v>1</v>
      </c>
      <c r="L245" s="27"/>
      <c r="M245" s="116" t="s">
        <v>1</v>
      </c>
      <c r="N245" s="117" t="s">
        <v>41</v>
      </c>
      <c r="P245" s="118">
        <f>O245*H245</f>
        <v>0</v>
      </c>
      <c r="Q245" s="118">
        <v>0</v>
      </c>
      <c r="R245" s="118">
        <f>Q245*H245</f>
        <v>0</v>
      </c>
      <c r="S245" s="118">
        <v>0</v>
      </c>
      <c r="T245" s="119">
        <f>S245*H245</f>
        <v>0</v>
      </c>
      <c r="AR245" s="120" t="s">
        <v>159</v>
      </c>
      <c r="AT245" s="120" t="s">
        <v>120</v>
      </c>
      <c r="AU245" s="120" t="s">
        <v>83</v>
      </c>
      <c r="AY245" s="12" t="s">
        <v>123</v>
      </c>
      <c r="BE245" s="121">
        <f>IF(N245="základní",J245,0)</f>
        <v>0</v>
      </c>
      <c r="BF245" s="121">
        <f>IF(N245="snížená",J245,0)</f>
        <v>0</v>
      </c>
      <c r="BG245" s="121">
        <f>IF(N245="zákl. přenesená",J245,0)</f>
        <v>0</v>
      </c>
      <c r="BH245" s="121">
        <f>IF(N245="sníž. přenesená",J245,0)</f>
        <v>0</v>
      </c>
      <c r="BI245" s="121">
        <f>IF(N245="nulová",J245,0)</f>
        <v>0</v>
      </c>
      <c r="BJ245" s="12" t="s">
        <v>83</v>
      </c>
      <c r="BK245" s="121">
        <f>ROUND(I245*H245,2)</f>
        <v>0</v>
      </c>
      <c r="BL245" s="12" t="s">
        <v>159</v>
      </c>
      <c r="BM245" s="120" t="s">
        <v>325</v>
      </c>
    </row>
    <row r="246" spans="2:65" s="1" customFormat="1" ht="87.75">
      <c r="B246" s="27"/>
      <c r="D246" s="122" t="s">
        <v>124</v>
      </c>
      <c r="F246" s="123" t="s">
        <v>326</v>
      </c>
      <c r="I246" s="124"/>
      <c r="L246" s="27"/>
      <c r="M246" s="125"/>
      <c r="T246" s="51"/>
      <c r="AT246" s="12" t="s">
        <v>124</v>
      </c>
      <c r="AU246" s="12" t="s">
        <v>83</v>
      </c>
    </row>
    <row r="247" spans="2:65" s="1" customFormat="1" ht="16.5" customHeight="1">
      <c r="B247" s="108"/>
      <c r="C247" s="109" t="s">
        <v>327</v>
      </c>
      <c r="D247" s="109" t="s">
        <v>120</v>
      </c>
      <c r="E247" s="110" t="s">
        <v>327</v>
      </c>
      <c r="F247" s="111" t="s">
        <v>165</v>
      </c>
      <c r="G247" s="112" t="s">
        <v>121</v>
      </c>
      <c r="H247" s="113">
        <v>4</v>
      </c>
      <c r="I247" s="114"/>
      <c r="J247" s="115">
        <f>ROUND(I247*H247,2)</f>
        <v>0</v>
      </c>
      <c r="K247" s="111" t="s">
        <v>1</v>
      </c>
      <c r="L247" s="27"/>
      <c r="M247" s="116" t="s">
        <v>1</v>
      </c>
      <c r="N247" s="117" t="s">
        <v>41</v>
      </c>
      <c r="P247" s="118">
        <f>O247*H247</f>
        <v>0</v>
      </c>
      <c r="Q247" s="118">
        <v>0</v>
      </c>
      <c r="R247" s="118">
        <f>Q247*H247</f>
        <v>0</v>
      </c>
      <c r="S247" s="118">
        <v>0</v>
      </c>
      <c r="T247" s="119">
        <f>S247*H247</f>
        <v>0</v>
      </c>
      <c r="AR247" s="120" t="s">
        <v>159</v>
      </c>
      <c r="AT247" s="120" t="s">
        <v>120</v>
      </c>
      <c r="AU247" s="120" t="s">
        <v>83</v>
      </c>
      <c r="AY247" s="12" t="s">
        <v>123</v>
      </c>
      <c r="BE247" s="121">
        <f>IF(N247="základní",J247,0)</f>
        <v>0</v>
      </c>
      <c r="BF247" s="121">
        <f>IF(N247="snížená",J247,0)</f>
        <v>0</v>
      </c>
      <c r="BG247" s="121">
        <f>IF(N247="zákl. přenesená",J247,0)</f>
        <v>0</v>
      </c>
      <c r="BH247" s="121">
        <f>IF(N247="sníž. přenesená",J247,0)</f>
        <v>0</v>
      </c>
      <c r="BI247" s="121">
        <f>IF(N247="nulová",J247,0)</f>
        <v>0</v>
      </c>
      <c r="BJ247" s="12" t="s">
        <v>83</v>
      </c>
      <c r="BK247" s="121">
        <f>ROUND(I247*H247,2)</f>
        <v>0</v>
      </c>
      <c r="BL247" s="12" t="s">
        <v>159</v>
      </c>
      <c r="BM247" s="120" t="s">
        <v>328</v>
      </c>
    </row>
    <row r="248" spans="2:65" s="1" customFormat="1" ht="78">
      <c r="B248" s="27"/>
      <c r="D248" s="122" t="s">
        <v>124</v>
      </c>
      <c r="F248" s="123" t="s">
        <v>329</v>
      </c>
      <c r="I248" s="124"/>
      <c r="L248" s="27"/>
      <c r="M248" s="125"/>
      <c r="T248" s="51"/>
      <c r="AT248" s="12" t="s">
        <v>124</v>
      </c>
      <c r="AU248" s="12" t="s">
        <v>83</v>
      </c>
    </row>
    <row r="249" spans="2:65" s="1" customFormat="1" ht="16.5" customHeight="1">
      <c r="B249" s="108"/>
      <c r="C249" s="109" t="s">
        <v>233</v>
      </c>
      <c r="D249" s="109" t="s">
        <v>120</v>
      </c>
      <c r="E249" s="110" t="s">
        <v>233</v>
      </c>
      <c r="F249" s="111" t="s">
        <v>330</v>
      </c>
      <c r="G249" s="112" t="s">
        <v>121</v>
      </c>
      <c r="H249" s="113">
        <v>4</v>
      </c>
      <c r="I249" s="114"/>
      <c r="J249" s="115">
        <f>ROUND(I249*H249,2)</f>
        <v>0</v>
      </c>
      <c r="K249" s="111" t="s">
        <v>1</v>
      </c>
      <c r="L249" s="27"/>
      <c r="M249" s="116" t="s">
        <v>1</v>
      </c>
      <c r="N249" s="117" t="s">
        <v>41</v>
      </c>
      <c r="P249" s="118">
        <f>O249*H249</f>
        <v>0</v>
      </c>
      <c r="Q249" s="118">
        <v>0</v>
      </c>
      <c r="R249" s="118">
        <f>Q249*H249</f>
        <v>0</v>
      </c>
      <c r="S249" s="118">
        <v>0</v>
      </c>
      <c r="T249" s="119">
        <f>S249*H249</f>
        <v>0</v>
      </c>
      <c r="AR249" s="120" t="s">
        <v>159</v>
      </c>
      <c r="AT249" s="120" t="s">
        <v>120</v>
      </c>
      <c r="AU249" s="120" t="s">
        <v>83</v>
      </c>
      <c r="AY249" s="12" t="s">
        <v>123</v>
      </c>
      <c r="BE249" s="121">
        <f>IF(N249="základní",J249,0)</f>
        <v>0</v>
      </c>
      <c r="BF249" s="121">
        <f>IF(N249="snížená",J249,0)</f>
        <v>0</v>
      </c>
      <c r="BG249" s="121">
        <f>IF(N249="zákl. přenesená",J249,0)</f>
        <v>0</v>
      </c>
      <c r="BH249" s="121">
        <f>IF(N249="sníž. přenesená",J249,0)</f>
        <v>0</v>
      </c>
      <c r="BI249" s="121">
        <f>IF(N249="nulová",J249,0)</f>
        <v>0</v>
      </c>
      <c r="BJ249" s="12" t="s">
        <v>83</v>
      </c>
      <c r="BK249" s="121">
        <f>ROUND(I249*H249,2)</f>
        <v>0</v>
      </c>
      <c r="BL249" s="12" t="s">
        <v>159</v>
      </c>
      <c r="BM249" s="120" t="s">
        <v>331</v>
      </c>
    </row>
    <row r="250" spans="2:65" s="1" customFormat="1" ht="68.25">
      <c r="B250" s="27"/>
      <c r="D250" s="122" t="s">
        <v>124</v>
      </c>
      <c r="F250" s="123" t="s">
        <v>332</v>
      </c>
      <c r="I250" s="124"/>
      <c r="L250" s="27"/>
      <c r="M250" s="125"/>
      <c r="T250" s="51"/>
      <c r="AT250" s="12" t="s">
        <v>124</v>
      </c>
      <c r="AU250" s="12" t="s">
        <v>83</v>
      </c>
    </row>
    <row r="251" spans="2:65" s="1" customFormat="1" ht="16.5" customHeight="1">
      <c r="B251" s="108"/>
      <c r="C251" s="109" t="s">
        <v>333</v>
      </c>
      <c r="D251" s="109" t="s">
        <v>120</v>
      </c>
      <c r="E251" s="110" t="s">
        <v>333</v>
      </c>
      <c r="F251" s="111" t="s">
        <v>143</v>
      </c>
      <c r="G251" s="112" t="s">
        <v>121</v>
      </c>
      <c r="H251" s="113">
        <v>4</v>
      </c>
      <c r="I251" s="114"/>
      <c r="J251" s="115">
        <f>ROUND(I251*H251,2)</f>
        <v>0</v>
      </c>
      <c r="K251" s="111" t="s">
        <v>1</v>
      </c>
      <c r="L251" s="27"/>
      <c r="M251" s="116" t="s">
        <v>1</v>
      </c>
      <c r="N251" s="117" t="s">
        <v>41</v>
      </c>
      <c r="P251" s="118">
        <f>O251*H251</f>
        <v>0</v>
      </c>
      <c r="Q251" s="118">
        <v>0</v>
      </c>
      <c r="R251" s="118">
        <f>Q251*H251</f>
        <v>0</v>
      </c>
      <c r="S251" s="118">
        <v>0</v>
      </c>
      <c r="T251" s="119">
        <f>S251*H251</f>
        <v>0</v>
      </c>
      <c r="AR251" s="120" t="s">
        <v>159</v>
      </c>
      <c r="AT251" s="120" t="s">
        <v>120</v>
      </c>
      <c r="AU251" s="120" t="s">
        <v>83</v>
      </c>
      <c r="AY251" s="12" t="s">
        <v>123</v>
      </c>
      <c r="BE251" s="121">
        <f>IF(N251="základní",J251,0)</f>
        <v>0</v>
      </c>
      <c r="BF251" s="121">
        <f>IF(N251="snížená",J251,0)</f>
        <v>0</v>
      </c>
      <c r="BG251" s="121">
        <f>IF(N251="zákl. přenesená",J251,0)</f>
        <v>0</v>
      </c>
      <c r="BH251" s="121">
        <f>IF(N251="sníž. přenesená",J251,0)</f>
        <v>0</v>
      </c>
      <c r="BI251" s="121">
        <f>IF(N251="nulová",J251,0)</f>
        <v>0</v>
      </c>
      <c r="BJ251" s="12" t="s">
        <v>83</v>
      </c>
      <c r="BK251" s="121">
        <f>ROUND(I251*H251,2)</f>
        <v>0</v>
      </c>
      <c r="BL251" s="12" t="s">
        <v>159</v>
      </c>
      <c r="BM251" s="120" t="s">
        <v>334</v>
      </c>
    </row>
    <row r="252" spans="2:65" s="1" customFormat="1" ht="78">
      <c r="B252" s="27"/>
      <c r="D252" s="122" t="s">
        <v>124</v>
      </c>
      <c r="F252" s="123" t="s">
        <v>335</v>
      </c>
      <c r="I252" s="124"/>
      <c r="L252" s="27"/>
      <c r="M252" s="125"/>
      <c r="T252" s="51"/>
      <c r="AT252" s="12" t="s">
        <v>124</v>
      </c>
      <c r="AU252" s="12" t="s">
        <v>83</v>
      </c>
    </row>
    <row r="253" spans="2:65" s="1" customFormat="1" ht="16.5" customHeight="1">
      <c r="B253" s="108"/>
      <c r="C253" s="109" t="s">
        <v>236</v>
      </c>
      <c r="D253" s="109" t="s">
        <v>120</v>
      </c>
      <c r="E253" s="110" t="s">
        <v>236</v>
      </c>
      <c r="F253" s="111" t="s">
        <v>336</v>
      </c>
      <c r="G253" s="112" t="s">
        <v>121</v>
      </c>
      <c r="H253" s="113">
        <v>3</v>
      </c>
      <c r="I253" s="114"/>
      <c r="J253" s="115">
        <f>ROUND(I253*H253,2)</f>
        <v>0</v>
      </c>
      <c r="K253" s="111" t="s">
        <v>1</v>
      </c>
      <c r="L253" s="27"/>
      <c r="M253" s="116" t="s">
        <v>1</v>
      </c>
      <c r="N253" s="117" t="s">
        <v>41</v>
      </c>
      <c r="P253" s="118">
        <f>O253*H253</f>
        <v>0</v>
      </c>
      <c r="Q253" s="118">
        <v>0</v>
      </c>
      <c r="R253" s="118">
        <f>Q253*H253</f>
        <v>0</v>
      </c>
      <c r="S253" s="118">
        <v>0</v>
      </c>
      <c r="T253" s="119">
        <f>S253*H253</f>
        <v>0</v>
      </c>
      <c r="AR253" s="120" t="s">
        <v>159</v>
      </c>
      <c r="AT253" s="120" t="s">
        <v>120</v>
      </c>
      <c r="AU253" s="120" t="s">
        <v>83</v>
      </c>
      <c r="AY253" s="12" t="s">
        <v>123</v>
      </c>
      <c r="BE253" s="121">
        <f>IF(N253="základní",J253,0)</f>
        <v>0</v>
      </c>
      <c r="BF253" s="121">
        <f>IF(N253="snížená",J253,0)</f>
        <v>0</v>
      </c>
      <c r="BG253" s="121">
        <f>IF(N253="zákl. přenesená",J253,0)</f>
        <v>0</v>
      </c>
      <c r="BH253" s="121">
        <f>IF(N253="sníž. přenesená",J253,0)</f>
        <v>0</v>
      </c>
      <c r="BI253" s="121">
        <f>IF(N253="nulová",J253,0)</f>
        <v>0</v>
      </c>
      <c r="BJ253" s="12" t="s">
        <v>83</v>
      </c>
      <c r="BK253" s="121">
        <f>ROUND(I253*H253,2)</f>
        <v>0</v>
      </c>
      <c r="BL253" s="12" t="s">
        <v>159</v>
      </c>
      <c r="BM253" s="120" t="s">
        <v>337</v>
      </c>
    </row>
    <row r="254" spans="2:65" s="1" customFormat="1" ht="78">
      <c r="B254" s="27"/>
      <c r="D254" s="122" t="s">
        <v>124</v>
      </c>
      <c r="F254" s="123" t="s">
        <v>338</v>
      </c>
      <c r="I254" s="124"/>
      <c r="L254" s="27"/>
      <c r="M254" s="125"/>
      <c r="T254" s="51"/>
      <c r="AT254" s="12" t="s">
        <v>124</v>
      </c>
      <c r="AU254" s="12" t="s">
        <v>83</v>
      </c>
    </row>
    <row r="255" spans="2:65" s="1" customFormat="1" ht="16.5" customHeight="1">
      <c r="B255" s="108"/>
      <c r="C255" s="109" t="s">
        <v>339</v>
      </c>
      <c r="D255" s="109" t="s">
        <v>120</v>
      </c>
      <c r="E255" s="110" t="s">
        <v>339</v>
      </c>
      <c r="F255" s="111" t="s">
        <v>143</v>
      </c>
      <c r="G255" s="112" t="s">
        <v>121</v>
      </c>
      <c r="H255" s="113">
        <v>4</v>
      </c>
      <c r="I255" s="114"/>
      <c r="J255" s="115">
        <f>ROUND(I255*H255,2)</f>
        <v>0</v>
      </c>
      <c r="K255" s="111" t="s">
        <v>1</v>
      </c>
      <c r="L255" s="27"/>
      <c r="M255" s="116" t="s">
        <v>1</v>
      </c>
      <c r="N255" s="117" t="s">
        <v>41</v>
      </c>
      <c r="P255" s="118">
        <f>O255*H255</f>
        <v>0</v>
      </c>
      <c r="Q255" s="118">
        <v>0</v>
      </c>
      <c r="R255" s="118">
        <f>Q255*H255</f>
        <v>0</v>
      </c>
      <c r="S255" s="118">
        <v>0</v>
      </c>
      <c r="T255" s="119">
        <f>S255*H255</f>
        <v>0</v>
      </c>
      <c r="AR255" s="120" t="s">
        <v>159</v>
      </c>
      <c r="AT255" s="120" t="s">
        <v>120</v>
      </c>
      <c r="AU255" s="120" t="s">
        <v>83</v>
      </c>
      <c r="AY255" s="12" t="s">
        <v>123</v>
      </c>
      <c r="BE255" s="121">
        <f>IF(N255="základní",J255,0)</f>
        <v>0</v>
      </c>
      <c r="BF255" s="121">
        <f>IF(N255="snížená",J255,0)</f>
        <v>0</v>
      </c>
      <c r="BG255" s="121">
        <f>IF(N255="zákl. přenesená",J255,0)</f>
        <v>0</v>
      </c>
      <c r="BH255" s="121">
        <f>IF(N255="sníž. přenesená",J255,0)</f>
        <v>0</v>
      </c>
      <c r="BI255" s="121">
        <f>IF(N255="nulová",J255,0)</f>
        <v>0</v>
      </c>
      <c r="BJ255" s="12" t="s">
        <v>83</v>
      </c>
      <c r="BK255" s="121">
        <f>ROUND(I255*H255,2)</f>
        <v>0</v>
      </c>
      <c r="BL255" s="12" t="s">
        <v>159</v>
      </c>
      <c r="BM255" s="120" t="s">
        <v>340</v>
      </c>
    </row>
    <row r="256" spans="2:65" s="1" customFormat="1" ht="78">
      <c r="B256" s="27"/>
      <c r="D256" s="122" t="s">
        <v>124</v>
      </c>
      <c r="F256" s="123" t="s">
        <v>341</v>
      </c>
      <c r="I256" s="124"/>
      <c r="L256" s="27"/>
      <c r="M256" s="125"/>
      <c r="T256" s="51"/>
      <c r="AT256" s="12" t="s">
        <v>124</v>
      </c>
      <c r="AU256" s="12" t="s">
        <v>83</v>
      </c>
    </row>
    <row r="257" spans="2:65" s="1" customFormat="1" ht="16.5" customHeight="1">
      <c r="B257" s="108"/>
      <c r="C257" s="109" t="s">
        <v>239</v>
      </c>
      <c r="D257" s="109" t="s">
        <v>120</v>
      </c>
      <c r="E257" s="110" t="s">
        <v>239</v>
      </c>
      <c r="F257" s="111" t="s">
        <v>342</v>
      </c>
      <c r="G257" s="112" t="s">
        <v>121</v>
      </c>
      <c r="H257" s="113">
        <v>1</v>
      </c>
      <c r="I257" s="114"/>
      <c r="J257" s="115">
        <f>ROUND(I257*H257,2)</f>
        <v>0</v>
      </c>
      <c r="K257" s="111" t="s">
        <v>1</v>
      </c>
      <c r="L257" s="27"/>
      <c r="M257" s="116" t="s">
        <v>1</v>
      </c>
      <c r="N257" s="117" t="s">
        <v>41</v>
      </c>
      <c r="P257" s="118">
        <f>O257*H257</f>
        <v>0</v>
      </c>
      <c r="Q257" s="118">
        <v>0</v>
      </c>
      <c r="R257" s="118">
        <f>Q257*H257</f>
        <v>0</v>
      </c>
      <c r="S257" s="118">
        <v>0</v>
      </c>
      <c r="T257" s="119">
        <f>S257*H257</f>
        <v>0</v>
      </c>
      <c r="AR257" s="120" t="s">
        <v>159</v>
      </c>
      <c r="AT257" s="120" t="s">
        <v>120</v>
      </c>
      <c r="AU257" s="120" t="s">
        <v>83</v>
      </c>
      <c r="AY257" s="12" t="s">
        <v>123</v>
      </c>
      <c r="BE257" s="121">
        <f>IF(N257="základní",J257,0)</f>
        <v>0</v>
      </c>
      <c r="BF257" s="121">
        <f>IF(N257="snížená",J257,0)</f>
        <v>0</v>
      </c>
      <c r="BG257" s="121">
        <f>IF(N257="zákl. přenesená",J257,0)</f>
        <v>0</v>
      </c>
      <c r="BH257" s="121">
        <f>IF(N257="sníž. přenesená",J257,0)</f>
        <v>0</v>
      </c>
      <c r="BI257" s="121">
        <f>IF(N257="nulová",J257,0)</f>
        <v>0</v>
      </c>
      <c r="BJ257" s="12" t="s">
        <v>83</v>
      </c>
      <c r="BK257" s="121">
        <f>ROUND(I257*H257,2)</f>
        <v>0</v>
      </c>
      <c r="BL257" s="12" t="s">
        <v>159</v>
      </c>
      <c r="BM257" s="120" t="s">
        <v>343</v>
      </c>
    </row>
    <row r="258" spans="2:65" s="1" customFormat="1" ht="58.5">
      <c r="B258" s="27"/>
      <c r="D258" s="122" t="s">
        <v>124</v>
      </c>
      <c r="F258" s="123" t="s">
        <v>344</v>
      </c>
      <c r="I258" s="124"/>
      <c r="L258" s="27"/>
      <c r="M258" s="125"/>
      <c r="T258" s="51"/>
      <c r="AT258" s="12" t="s">
        <v>124</v>
      </c>
      <c r="AU258" s="12" t="s">
        <v>83</v>
      </c>
    </row>
    <row r="259" spans="2:65" s="1" customFormat="1" ht="16.5" customHeight="1">
      <c r="B259" s="108"/>
      <c r="C259" s="109" t="s">
        <v>345</v>
      </c>
      <c r="D259" s="109" t="s">
        <v>120</v>
      </c>
      <c r="E259" s="110" t="s">
        <v>345</v>
      </c>
      <c r="F259" s="111" t="s">
        <v>346</v>
      </c>
      <c r="G259" s="112" t="s">
        <v>121</v>
      </c>
      <c r="H259" s="113">
        <v>3</v>
      </c>
      <c r="I259" s="114"/>
      <c r="J259" s="115">
        <f>ROUND(I259*H259,2)</f>
        <v>0</v>
      </c>
      <c r="K259" s="111" t="s">
        <v>1</v>
      </c>
      <c r="L259" s="27"/>
      <c r="M259" s="116" t="s">
        <v>1</v>
      </c>
      <c r="N259" s="117" t="s">
        <v>41</v>
      </c>
      <c r="P259" s="118">
        <f>O259*H259</f>
        <v>0</v>
      </c>
      <c r="Q259" s="118">
        <v>0</v>
      </c>
      <c r="R259" s="118">
        <f>Q259*H259</f>
        <v>0</v>
      </c>
      <c r="S259" s="118">
        <v>0</v>
      </c>
      <c r="T259" s="119">
        <f>S259*H259</f>
        <v>0</v>
      </c>
      <c r="AR259" s="120" t="s">
        <v>159</v>
      </c>
      <c r="AT259" s="120" t="s">
        <v>120</v>
      </c>
      <c r="AU259" s="120" t="s">
        <v>83</v>
      </c>
      <c r="AY259" s="12" t="s">
        <v>123</v>
      </c>
      <c r="BE259" s="121">
        <f>IF(N259="základní",J259,0)</f>
        <v>0</v>
      </c>
      <c r="BF259" s="121">
        <f>IF(N259="snížená",J259,0)</f>
        <v>0</v>
      </c>
      <c r="BG259" s="121">
        <f>IF(N259="zákl. přenesená",J259,0)</f>
        <v>0</v>
      </c>
      <c r="BH259" s="121">
        <f>IF(N259="sníž. přenesená",J259,0)</f>
        <v>0</v>
      </c>
      <c r="BI259" s="121">
        <f>IF(N259="nulová",J259,0)</f>
        <v>0</v>
      </c>
      <c r="BJ259" s="12" t="s">
        <v>83</v>
      </c>
      <c r="BK259" s="121">
        <f>ROUND(I259*H259,2)</f>
        <v>0</v>
      </c>
      <c r="BL259" s="12" t="s">
        <v>159</v>
      </c>
      <c r="BM259" s="120" t="s">
        <v>347</v>
      </c>
    </row>
    <row r="260" spans="2:65" s="1" customFormat="1" ht="39">
      <c r="B260" s="27"/>
      <c r="D260" s="122" t="s">
        <v>124</v>
      </c>
      <c r="F260" s="123" t="s">
        <v>348</v>
      </c>
      <c r="I260" s="124"/>
      <c r="L260" s="27"/>
      <c r="M260" s="125"/>
      <c r="T260" s="51"/>
      <c r="AT260" s="12" t="s">
        <v>124</v>
      </c>
      <c r="AU260" s="12" t="s">
        <v>83</v>
      </c>
    </row>
    <row r="261" spans="2:65" s="1" customFormat="1" ht="16.5" customHeight="1">
      <c r="B261" s="108"/>
      <c r="C261" s="109" t="s">
        <v>242</v>
      </c>
      <c r="D261" s="109" t="s">
        <v>120</v>
      </c>
      <c r="E261" s="110" t="s">
        <v>242</v>
      </c>
      <c r="F261" s="111" t="s">
        <v>349</v>
      </c>
      <c r="G261" s="112" t="s">
        <v>121</v>
      </c>
      <c r="H261" s="113">
        <v>1</v>
      </c>
      <c r="I261" s="114"/>
      <c r="J261" s="115">
        <f>ROUND(I261*H261,2)</f>
        <v>0</v>
      </c>
      <c r="K261" s="111" t="s">
        <v>1</v>
      </c>
      <c r="L261" s="27"/>
      <c r="M261" s="116" t="s">
        <v>1</v>
      </c>
      <c r="N261" s="117" t="s">
        <v>41</v>
      </c>
      <c r="P261" s="118">
        <f>O261*H261</f>
        <v>0</v>
      </c>
      <c r="Q261" s="118">
        <v>0</v>
      </c>
      <c r="R261" s="118">
        <f>Q261*H261</f>
        <v>0</v>
      </c>
      <c r="S261" s="118">
        <v>0</v>
      </c>
      <c r="T261" s="119">
        <f>S261*H261</f>
        <v>0</v>
      </c>
      <c r="AR261" s="120" t="s">
        <v>159</v>
      </c>
      <c r="AT261" s="120" t="s">
        <v>120</v>
      </c>
      <c r="AU261" s="120" t="s">
        <v>83</v>
      </c>
      <c r="AY261" s="12" t="s">
        <v>123</v>
      </c>
      <c r="BE261" s="121">
        <f>IF(N261="základní",J261,0)</f>
        <v>0</v>
      </c>
      <c r="BF261" s="121">
        <f>IF(N261="snížená",J261,0)</f>
        <v>0</v>
      </c>
      <c r="BG261" s="121">
        <f>IF(N261="zákl. přenesená",J261,0)</f>
        <v>0</v>
      </c>
      <c r="BH261" s="121">
        <f>IF(N261="sníž. přenesená",J261,0)</f>
        <v>0</v>
      </c>
      <c r="BI261" s="121">
        <f>IF(N261="nulová",J261,0)</f>
        <v>0</v>
      </c>
      <c r="BJ261" s="12" t="s">
        <v>83</v>
      </c>
      <c r="BK261" s="121">
        <f>ROUND(I261*H261,2)</f>
        <v>0</v>
      </c>
      <c r="BL261" s="12" t="s">
        <v>159</v>
      </c>
      <c r="BM261" s="120" t="s">
        <v>350</v>
      </c>
    </row>
    <row r="262" spans="2:65" s="1" customFormat="1" ht="78">
      <c r="B262" s="27"/>
      <c r="D262" s="122" t="s">
        <v>124</v>
      </c>
      <c r="F262" s="123" t="s">
        <v>351</v>
      </c>
      <c r="I262" s="124"/>
      <c r="L262" s="27"/>
      <c r="M262" s="125"/>
      <c r="T262" s="51"/>
      <c r="AT262" s="12" t="s">
        <v>124</v>
      </c>
      <c r="AU262" s="12" t="s">
        <v>83</v>
      </c>
    </row>
    <row r="263" spans="2:65" s="1" customFormat="1" ht="16.5" customHeight="1">
      <c r="B263" s="108"/>
      <c r="C263" s="109" t="s">
        <v>352</v>
      </c>
      <c r="D263" s="109" t="s">
        <v>120</v>
      </c>
      <c r="E263" s="110" t="s">
        <v>352</v>
      </c>
      <c r="F263" s="111" t="s">
        <v>353</v>
      </c>
      <c r="G263" s="112" t="s">
        <v>121</v>
      </c>
      <c r="H263" s="113">
        <v>1</v>
      </c>
      <c r="I263" s="114"/>
      <c r="J263" s="115">
        <f>ROUND(I263*H263,2)</f>
        <v>0</v>
      </c>
      <c r="K263" s="111" t="s">
        <v>1</v>
      </c>
      <c r="L263" s="27"/>
      <c r="M263" s="116" t="s">
        <v>1</v>
      </c>
      <c r="N263" s="117" t="s">
        <v>41</v>
      </c>
      <c r="P263" s="118">
        <f>O263*H263</f>
        <v>0</v>
      </c>
      <c r="Q263" s="118">
        <v>0</v>
      </c>
      <c r="R263" s="118">
        <f>Q263*H263</f>
        <v>0</v>
      </c>
      <c r="S263" s="118">
        <v>0</v>
      </c>
      <c r="T263" s="119">
        <f>S263*H263</f>
        <v>0</v>
      </c>
      <c r="AR263" s="120" t="s">
        <v>159</v>
      </c>
      <c r="AT263" s="120" t="s">
        <v>120</v>
      </c>
      <c r="AU263" s="120" t="s">
        <v>83</v>
      </c>
      <c r="AY263" s="12" t="s">
        <v>123</v>
      </c>
      <c r="BE263" s="121">
        <f>IF(N263="základní",J263,0)</f>
        <v>0</v>
      </c>
      <c r="BF263" s="121">
        <f>IF(N263="snížená",J263,0)</f>
        <v>0</v>
      </c>
      <c r="BG263" s="121">
        <f>IF(N263="zákl. přenesená",J263,0)</f>
        <v>0</v>
      </c>
      <c r="BH263" s="121">
        <f>IF(N263="sníž. přenesená",J263,0)</f>
        <v>0</v>
      </c>
      <c r="BI263" s="121">
        <f>IF(N263="nulová",J263,0)</f>
        <v>0</v>
      </c>
      <c r="BJ263" s="12" t="s">
        <v>83</v>
      </c>
      <c r="BK263" s="121">
        <f>ROUND(I263*H263,2)</f>
        <v>0</v>
      </c>
      <c r="BL263" s="12" t="s">
        <v>159</v>
      </c>
      <c r="BM263" s="120" t="s">
        <v>354</v>
      </c>
    </row>
    <row r="264" spans="2:65" s="1" customFormat="1" ht="97.5">
      <c r="B264" s="27"/>
      <c r="D264" s="122" t="s">
        <v>124</v>
      </c>
      <c r="F264" s="123" t="s">
        <v>355</v>
      </c>
      <c r="I264" s="124"/>
      <c r="L264" s="27"/>
      <c r="M264" s="125"/>
      <c r="T264" s="51"/>
      <c r="AT264" s="12" t="s">
        <v>124</v>
      </c>
      <c r="AU264" s="12" t="s">
        <v>83</v>
      </c>
    </row>
    <row r="265" spans="2:65" s="1" customFormat="1" ht="16.5" customHeight="1">
      <c r="B265" s="108"/>
      <c r="C265" s="109" t="s">
        <v>246</v>
      </c>
      <c r="D265" s="109" t="s">
        <v>120</v>
      </c>
      <c r="E265" s="110" t="s">
        <v>246</v>
      </c>
      <c r="F265" s="111" t="s">
        <v>143</v>
      </c>
      <c r="G265" s="112" t="s">
        <v>121</v>
      </c>
      <c r="H265" s="113">
        <v>1</v>
      </c>
      <c r="I265" s="114"/>
      <c r="J265" s="115">
        <f>ROUND(I265*H265,2)</f>
        <v>0</v>
      </c>
      <c r="K265" s="111" t="s">
        <v>1</v>
      </c>
      <c r="L265" s="27"/>
      <c r="M265" s="116" t="s">
        <v>1</v>
      </c>
      <c r="N265" s="117" t="s">
        <v>41</v>
      </c>
      <c r="P265" s="118">
        <f>O265*H265</f>
        <v>0</v>
      </c>
      <c r="Q265" s="118">
        <v>0</v>
      </c>
      <c r="R265" s="118">
        <f>Q265*H265</f>
        <v>0</v>
      </c>
      <c r="S265" s="118">
        <v>0</v>
      </c>
      <c r="T265" s="119">
        <f>S265*H265</f>
        <v>0</v>
      </c>
      <c r="AR265" s="120" t="s">
        <v>159</v>
      </c>
      <c r="AT265" s="120" t="s">
        <v>120</v>
      </c>
      <c r="AU265" s="120" t="s">
        <v>83</v>
      </c>
      <c r="AY265" s="12" t="s">
        <v>123</v>
      </c>
      <c r="BE265" s="121">
        <f>IF(N265="základní",J265,0)</f>
        <v>0</v>
      </c>
      <c r="BF265" s="121">
        <f>IF(N265="snížená",J265,0)</f>
        <v>0</v>
      </c>
      <c r="BG265" s="121">
        <f>IF(N265="zákl. přenesená",J265,0)</f>
        <v>0</v>
      </c>
      <c r="BH265" s="121">
        <f>IF(N265="sníž. přenesená",J265,0)</f>
        <v>0</v>
      </c>
      <c r="BI265" s="121">
        <f>IF(N265="nulová",J265,0)</f>
        <v>0</v>
      </c>
      <c r="BJ265" s="12" t="s">
        <v>83</v>
      </c>
      <c r="BK265" s="121">
        <f>ROUND(I265*H265,2)</f>
        <v>0</v>
      </c>
      <c r="BL265" s="12" t="s">
        <v>159</v>
      </c>
      <c r="BM265" s="120" t="s">
        <v>356</v>
      </c>
    </row>
    <row r="266" spans="2:65" s="1" customFormat="1" ht="78">
      <c r="B266" s="27"/>
      <c r="D266" s="122" t="s">
        <v>124</v>
      </c>
      <c r="F266" s="123" t="s">
        <v>357</v>
      </c>
      <c r="I266" s="124"/>
      <c r="L266" s="27"/>
      <c r="M266" s="125"/>
      <c r="T266" s="51"/>
      <c r="AT266" s="12" t="s">
        <v>124</v>
      </c>
      <c r="AU266" s="12" t="s">
        <v>83</v>
      </c>
    </row>
    <row r="267" spans="2:65" s="1" customFormat="1" ht="16.5" customHeight="1">
      <c r="B267" s="108"/>
      <c r="C267" s="109" t="s">
        <v>358</v>
      </c>
      <c r="D267" s="109" t="s">
        <v>120</v>
      </c>
      <c r="E267" s="110" t="s">
        <v>358</v>
      </c>
      <c r="F267" s="111" t="s">
        <v>203</v>
      </c>
      <c r="G267" s="112" t="s">
        <v>121</v>
      </c>
      <c r="H267" s="113">
        <v>1</v>
      </c>
      <c r="I267" s="114"/>
      <c r="J267" s="115">
        <f>ROUND(I267*H267,2)</f>
        <v>0</v>
      </c>
      <c r="K267" s="111" t="s">
        <v>1</v>
      </c>
      <c r="L267" s="27"/>
      <c r="M267" s="116" t="s">
        <v>1</v>
      </c>
      <c r="N267" s="117" t="s">
        <v>41</v>
      </c>
      <c r="P267" s="118">
        <f>O267*H267</f>
        <v>0</v>
      </c>
      <c r="Q267" s="118">
        <v>0</v>
      </c>
      <c r="R267" s="118">
        <f>Q267*H267</f>
        <v>0</v>
      </c>
      <c r="S267" s="118">
        <v>0</v>
      </c>
      <c r="T267" s="119">
        <f>S267*H267</f>
        <v>0</v>
      </c>
      <c r="AR267" s="120" t="s">
        <v>159</v>
      </c>
      <c r="AT267" s="120" t="s">
        <v>120</v>
      </c>
      <c r="AU267" s="120" t="s">
        <v>83</v>
      </c>
      <c r="AY267" s="12" t="s">
        <v>123</v>
      </c>
      <c r="BE267" s="121">
        <f>IF(N267="základní",J267,0)</f>
        <v>0</v>
      </c>
      <c r="BF267" s="121">
        <f>IF(N267="snížená",J267,0)</f>
        <v>0</v>
      </c>
      <c r="BG267" s="121">
        <f>IF(N267="zákl. přenesená",J267,0)</f>
        <v>0</v>
      </c>
      <c r="BH267" s="121">
        <f>IF(N267="sníž. přenesená",J267,0)</f>
        <v>0</v>
      </c>
      <c r="BI267" s="121">
        <f>IF(N267="nulová",J267,0)</f>
        <v>0</v>
      </c>
      <c r="BJ267" s="12" t="s">
        <v>83</v>
      </c>
      <c r="BK267" s="121">
        <f>ROUND(I267*H267,2)</f>
        <v>0</v>
      </c>
      <c r="BL267" s="12" t="s">
        <v>159</v>
      </c>
      <c r="BM267" s="120" t="s">
        <v>359</v>
      </c>
    </row>
    <row r="268" spans="2:65" s="1" customFormat="1" ht="48.75">
      <c r="B268" s="27"/>
      <c r="D268" s="122" t="s">
        <v>124</v>
      </c>
      <c r="F268" s="123" t="s">
        <v>360</v>
      </c>
      <c r="I268" s="124"/>
      <c r="L268" s="27"/>
      <c r="M268" s="125"/>
      <c r="T268" s="51"/>
      <c r="AT268" s="12" t="s">
        <v>124</v>
      </c>
      <c r="AU268" s="12" t="s">
        <v>83</v>
      </c>
    </row>
    <row r="269" spans="2:65" s="1" customFormat="1" ht="16.5" customHeight="1">
      <c r="B269" s="108"/>
      <c r="C269" s="109" t="s">
        <v>249</v>
      </c>
      <c r="D269" s="109" t="s">
        <v>120</v>
      </c>
      <c r="E269" s="110" t="s">
        <v>249</v>
      </c>
      <c r="F269" s="111" t="s">
        <v>179</v>
      </c>
      <c r="G269" s="112" t="s">
        <v>121</v>
      </c>
      <c r="H269" s="113">
        <v>1</v>
      </c>
      <c r="I269" s="114"/>
      <c r="J269" s="115">
        <f>ROUND(I269*H269,2)</f>
        <v>0</v>
      </c>
      <c r="K269" s="111" t="s">
        <v>1</v>
      </c>
      <c r="L269" s="27"/>
      <c r="M269" s="116" t="s">
        <v>1</v>
      </c>
      <c r="N269" s="117" t="s">
        <v>41</v>
      </c>
      <c r="P269" s="118">
        <f>O269*H269</f>
        <v>0</v>
      </c>
      <c r="Q269" s="118">
        <v>0</v>
      </c>
      <c r="R269" s="118">
        <f>Q269*H269</f>
        <v>0</v>
      </c>
      <c r="S269" s="118">
        <v>0</v>
      </c>
      <c r="T269" s="119">
        <f>S269*H269</f>
        <v>0</v>
      </c>
      <c r="AR269" s="120" t="s">
        <v>159</v>
      </c>
      <c r="AT269" s="120" t="s">
        <v>120</v>
      </c>
      <c r="AU269" s="120" t="s">
        <v>83</v>
      </c>
      <c r="AY269" s="12" t="s">
        <v>123</v>
      </c>
      <c r="BE269" s="121">
        <f>IF(N269="základní",J269,0)</f>
        <v>0</v>
      </c>
      <c r="BF269" s="121">
        <f>IF(N269="snížená",J269,0)</f>
        <v>0</v>
      </c>
      <c r="BG269" s="121">
        <f>IF(N269="zákl. přenesená",J269,0)</f>
        <v>0</v>
      </c>
      <c r="BH269" s="121">
        <f>IF(N269="sníž. přenesená",J269,0)</f>
        <v>0</v>
      </c>
      <c r="BI269" s="121">
        <f>IF(N269="nulová",J269,0)</f>
        <v>0</v>
      </c>
      <c r="BJ269" s="12" t="s">
        <v>83</v>
      </c>
      <c r="BK269" s="121">
        <f>ROUND(I269*H269,2)</f>
        <v>0</v>
      </c>
      <c r="BL269" s="12" t="s">
        <v>159</v>
      </c>
      <c r="BM269" s="120" t="s">
        <v>361</v>
      </c>
    </row>
    <row r="270" spans="2:65" s="1" customFormat="1" ht="39">
      <c r="B270" s="27"/>
      <c r="D270" s="122" t="s">
        <v>124</v>
      </c>
      <c r="F270" s="123" t="s">
        <v>362</v>
      </c>
      <c r="I270" s="124"/>
      <c r="L270" s="27"/>
      <c r="M270" s="125"/>
      <c r="T270" s="51"/>
      <c r="AT270" s="12" t="s">
        <v>124</v>
      </c>
      <c r="AU270" s="12" t="s">
        <v>83</v>
      </c>
    </row>
    <row r="271" spans="2:65" s="1" customFormat="1" ht="16.5" customHeight="1">
      <c r="B271" s="108"/>
      <c r="C271" s="109" t="s">
        <v>363</v>
      </c>
      <c r="D271" s="109" t="s">
        <v>120</v>
      </c>
      <c r="E271" s="110" t="s">
        <v>363</v>
      </c>
      <c r="F271" s="111" t="s">
        <v>143</v>
      </c>
      <c r="G271" s="112" t="s">
        <v>121</v>
      </c>
      <c r="H271" s="113">
        <v>2</v>
      </c>
      <c r="I271" s="114"/>
      <c r="J271" s="115">
        <f>ROUND(I271*H271,2)</f>
        <v>0</v>
      </c>
      <c r="K271" s="111" t="s">
        <v>1</v>
      </c>
      <c r="L271" s="27"/>
      <c r="M271" s="116" t="s">
        <v>1</v>
      </c>
      <c r="N271" s="117" t="s">
        <v>41</v>
      </c>
      <c r="P271" s="118">
        <f>O271*H271</f>
        <v>0</v>
      </c>
      <c r="Q271" s="118">
        <v>0</v>
      </c>
      <c r="R271" s="118">
        <f>Q271*H271</f>
        <v>0</v>
      </c>
      <c r="S271" s="118">
        <v>0</v>
      </c>
      <c r="T271" s="119">
        <f>S271*H271</f>
        <v>0</v>
      </c>
      <c r="AR271" s="120" t="s">
        <v>159</v>
      </c>
      <c r="AT271" s="120" t="s">
        <v>120</v>
      </c>
      <c r="AU271" s="120" t="s">
        <v>83</v>
      </c>
      <c r="AY271" s="12" t="s">
        <v>123</v>
      </c>
      <c r="BE271" s="121">
        <f>IF(N271="základní",J271,0)</f>
        <v>0</v>
      </c>
      <c r="BF271" s="121">
        <f>IF(N271="snížená",J271,0)</f>
        <v>0</v>
      </c>
      <c r="BG271" s="121">
        <f>IF(N271="zákl. přenesená",J271,0)</f>
        <v>0</v>
      </c>
      <c r="BH271" s="121">
        <f>IF(N271="sníž. přenesená",J271,0)</f>
        <v>0</v>
      </c>
      <c r="BI271" s="121">
        <f>IF(N271="nulová",J271,0)</f>
        <v>0</v>
      </c>
      <c r="BJ271" s="12" t="s">
        <v>83</v>
      </c>
      <c r="BK271" s="121">
        <f>ROUND(I271*H271,2)</f>
        <v>0</v>
      </c>
      <c r="BL271" s="12" t="s">
        <v>159</v>
      </c>
      <c r="BM271" s="120" t="s">
        <v>364</v>
      </c>
    </row>
    <row r="272" spans="2:65" s="1" customFormat="1" ht="78">
      <c r="B272" s="27"/>
      <c r="D272" s="122" t="s">
        <v>124</v>
      </c>
      <c r="F272" s="123" t="s">
        <v>365</v>
      </c>
      <c r="I272" s="124"/>
      <c r="L272" s="27"/>
      <c r="M272" s="125"/>
      <c r="T272" s="51"/>
      <c r="AT272" s="12" t="s">
        <v>124</v>
      </c>
      <c r="AU272" s="12" t="s">
        <v>83</v>
      </c>
    </row>
    <row r="273" spans="2:65" s="1" customFormat="1" ht="16.5" customHeight="1">
      <c r="B273" s="108"/>
      <c r="C273" s="109" t="s">
        <v>253</v>
      </c>
      <c r="D273" s="109" t="s">
        <v>120</v>
      </c>
      <c r="E273" s="110" t="s">
        <v>253</v>
      </c>
      <c r="F273" s="111" t="s">
        <v>366</v>
      </c>
      <c r="G273" s="112" t="s">
        <v>121</v>
      </c>
      <c r="H273" s="113">
        <v>2</v>
      </c>
      <c r="I273" s="114"/>
      <c r="J273" s="115">
        <f>ROUND(I273*H273,2)</f>
        <v>0</v>
      </c>
      <c r="K273" s="111" t="s">
        <v>1</v>
      </c>
      <c r="L273" s="27"/>
      <c r="M273" s="116" t="s">
        <v>1</v>
      </c>
      <c r="N273" s="117" t="s">
        <v>41</v>
      </c>
      <c r="P273" s="118">
        <f>O273*H273</f>
        <v>0</v>
      </c>
      <c r="Q273" s="118">
        <v>0</v>
      </c>
      <c r="R273" s="118">
        <f>Q273*H273</f>
        <v>0</v>
      </c>
      <c r="S273" s="118">
        <v>0</v>
      </c>
      <c r="T273" s="119">
        <f>S273*H273</f>
        <v>0</v>
      </c>
      <c r="AR273" s="120" t="s">
        <v>159</v>
      </c>
      <c r="AT273" s="120" t="s">
        <v>120</v>
      </c>
      <c r="AU273" s="120" t="s">
        <v>83</v>
      </c>
      <c r="AY273" s="12" t="s">
        <v>123</v>
      </c>
      <c r="BE273" s="121">
        <f>IF(N273="základní",J273,0)</f>
        <v>0</v>
      </c>
      <c r="BF273" s="121">
        <f>IF(N273="snížená",J273,0)</f>
        <v>0</v>
      </c>
      <c r="BG273" s="121">
        <f>IF(N273="zákl. přenesená",J273,0)</f>
        <v>0</v>
      </c>
      <c r="BH273" s="121">
        <f>IF(N273="sníž. přenesená",J273,0)</f>
        <v>0</v>
      </c>
      <c r="BI273" s="121">
        <f>IF(N273="nulová",J273,0)</f>
        <v>0</v>
      </c>
      <c r="BJ273" s="12" t="s">
        <v>83</v>
      </c>
      <c r="BK273" s="121">
        <f>ROUND(I273*H273,2)</f>
        <v>0</v>
      </c>
      <c r="BL273" s="12" t="s">
        <v>159</v>
      </c>
      <c r="BM273" s="120" t="s">
        <v>367</v>
      </c>
    </row>
    <row r="274" spans="2:65" s="1" customFormat="1" ht="48.75">
      <c r="B274" s="27"/>
      <c r="D274" s="122" t="s">
        <v>124</v>
      </c>
      <c r="F274" s="123" t="s">
        <v>368</v>
      </c>
      <c r="I274" s="124"/>
      <c r="L274" s="27"/>
      <c r="M274" s="125"/>
      <c r="T274" s="51"/>
      <c r="AT274" s="12" t="s">
        <v>124</v>
      </c>
      <c r="AU274" s="12" t="s">
        <v>83</v>
      </c>
    </row>
    <row r="275" spans="2:65" s="1" customFormat="1" ht="16.5" customHeight="1">
      <c r="B275" s="108"/>
      <c r="C275" s="109" t="s">
        <v>369</v>
      </c>
      <c r="D275" s="109" t="s">
        <v>120</v>
      </c>
      <c r="E275" s="110" t="s">
        <v>369</v>
      </c>
      <c r="F275" s="111" t="s">
        <v>179</v>
      </c>
      <c r="G275" s="112" t="s">
        <v>121</v>
      </c>
      <c r="H275" s="113">
        <v>1</v>
      </c>
      <c r="I275" s="114"/>
      <c r="J275" s="115">
        <f>ROUND(I275*H275,2)</f>
        <v>0</v>
      </c>
      <c r="K275" s="111" t="s">
        <v>1</v>
      </c>
      <c r="L275" s="27"/>
      <c r="M275" s="116" t="s">
        <v>1</v>
      </c>
      <c r="N275" s="117" t="s">
        <v>41</v>
      </c>
      <c r="P275" s="118">
        <f>O275*H275</f>
        <v>0</v>
      </c>
      <c r="Q275" s="118">
        <v>0</v>
      </c>
      <c r="R275" s="118">
        <f>Q275*H275</f>
        <v>0</v>
      </c>
      <c r="S275" s="118">
        <v>0</v>
      </c>
      <c r="T275" s="119">
        <f>S275*H275</f>
        <v>0</v>
      </c>
      <c r="AR275" s="120" t="s">
        <v>159</v>
      </c>
      <c r="AT275" s="120" t="s">
        <v>120</v>
      </c>
      <c r="AU275" s="120" t="s">
        <v>83</v>
      </c>
      <c r="AY275" s="12" t="s">
        <v>123</v>
      </c>
      <c r="BE275" s="121">
        <f>IF(N275="základní",J275,0)</f>
        <v>0</v>
      </c>
      <c r="BF275" s="121">
        <f>IF(N275="snížená",J275,0)</f>
        <v>0</v>
      </c>
      <c r="BG275" s="121">
        <f>IF(N275="zákl. přenesená",J275,0)</f>
        <v>0</v>
      </c>
      <c r="BH275" s="121">
        <f>IF(N275="sníž. přenesená",J275,0)</f>
        <v>0</v>
      </c>
      <c r="BI275" s="121">
        <f>IF(N275="nulová",J275,0)</f>
        <v>0</v>
      </c>
      <c r="BJ275" s="12" t="s">
        <v>83</v>
      </c>
      <c r="BK275" s="121">
        <f>ROUND(I275*H275,2)</f>
        <v>0</v>
      </c>
      <c r="BL275" s="12" t="s">
        <v>159</v>
      </c>
      <c r="BM275" s="120" t="s">
        <v>370</v>
      </c>
    </row>
    <row r="276" spans="2:65" s="1" customFormat="1" ht="39">
      <c r="B276" s="27"/>
      <c r="D276" s="122" t="s">
        <v>124</v>
      </c>
      <c r="F276" s="123" t="s">
        <v>371</v>
      </c>
      <c r="I276" s="124"/>
      <c r="L276" s="27"/>
      <c r="M276" s="125"/>
      <c r="T276" s="51"/>
      <c r="AT276" s="12" t="s">
        <v>124</v>
      </c>
      <c r="AU276" s="12" t="s">
        <v>83</v>
      </c>
    </row>
    <row r="277" spans="2:65" s="1" customFormat="1" ht="16.5" customHeight="1">
      <c r="B277" s="108"/>
      <c r="C277" s="109" t="s">
        <v>256</v>
      </c>
      <c r="D277" s="109" t="s">
        <v>120</v>
      </c>
      <c r="E277" s="110" t="s">
        <v>256</v>
      </c>
      <c r="F277" s="111" t="s">
        <v>372</v>
      </c>
      <c r="G277" s="112" t="s">
        <v>121</v>
      </c>
      <c r="H277" s="113">
        <v>2</v>
      </c>
      <c r="I277" s="114"/>
      <c r="J277" s="115">
        <f>ROUND(I277*H277,2)</f>
        <v>0</v>
      </c>
      <c r="K277" s="111" t="s">
        <v>1</v>
      </c>
      <c r="L277" s="27"/>
      <c r="M277" s="116" t="s">
        <v>1</v>
      </c>
      <c r="N277" s="117" t="s">
        <v>41</v>
      </c>
      <c r="P277" s="118">
        <f>O277*H277</f>
        <v>0</v>
      </c>
      <c r="Q277" s="118">
        <v>0</v>
      </c>
      <c r="R277" s="118">
        <f>Q277*H277</f>
        <v>0</v>
      </c>
      <c r="S277" s="118">
        <v>0</v>
      </c>
      <c r="T277" s="119">
        <f>S277*H277</f>
        <v>0</v>
      </c>
      <c r="AR277" s="120" t="s">
        <v>159</v>
      </c>
      <c r="AT277" s="120" t="s">
        <v>120</v>
      </c>
      <c r="AU277" s="120" t="s">
        <v>83</v>
      </c>
      <c r="AY277" s="12" t="s">
        <v>123</v>
      </c>
      <c r="BE277" s="121">
        <f>IF(N277="základní",J277,0)</f>
        <v>0</v>
      </c>
      <c r="BF277" s="121">
        <f>IF(N277="snížená",J277,0)</f>
        <v>0</v>
      </c>
      <c r="BG277" s="121">
        <f>IF(N277="zákl. přenesená",J277,0)</f>
        <v>0</v>
      </c>
      <c r="BH277" s="121">
        <f>IF(N277="sníž. přenesená",J277,0)</f>
        <v>0</v>
      </c>
      <c r="BI277" s="121">
        <f>IF(N277="nulová",J277,0)</f>
        <v>0</v>
      </c>
      <c r="BJ277" s="12" t="s">
        <v>83</v>
      </c>
      <c r="BK277" s="121">
        <f>ROUND(I277*H277,2)</f>
        <v>0</v>
      </c>
      <c r="BL277" s="12" t="s">
        <v>159</v>
      </c>
      <c r="BM277" s="120" t="s">
        <v>373</v>
      </c>
    </row>
    <row r="278" spans="2:65" s="1" customFormat="1" ht="39">
      <c r="B278" s="27"/>
      <c r="D278" s="122" t="s">
        <v>124</v>
      </c>
      <c r="F278" s="123" t="s">
        <v>374</v>
      </c>
      <c r="I278" s="124"/>
      <c r="L278" s="27"/>
      <c r="M278" s="141"/>
      <c r="N278" s="126"/>
      <c r="O278" s="126"/>
      <c r="P278" s="126"/>
      <c r="Q278" s="126"/>
      <c r="R278" s="126"/>
      <c r="S278" s="126"/>
      <c r="T278" s="142"/>
      <c r="AT278" s="12" t="s">
        <v>124</v>
      </c>
      <c r="AU278" s="12" t="s">
        <v>83</v>
      </c>
    </row>
    <row r="279" spans="2:65" s="1" customFormat="1" ht="6.95" customHeight="1">
      <c r="B279" s="39"/>
      <c r="C279" s="40"/>
      <c r="D279" s="40"/>
      <c r="E279" s="40"/>
      <c r="F279" s="40"/>
      <c r="G279" s="40"/>
      <c r="H279" s="40"/>
      <c r="I279" s="40"/>
      <c r="J279" s="40"/>
      <c r="K279" s="40"/>
      <c r="L279" s="27"/>
    </row>
  </sheetData>
  <autoFilter ref="C124:K278" xr:uid="{00000000-0009-0000-0000-000002000000}"/>
  <mergeCells count="15">
    <mergeCell ref="E111:H111"/>
    <mergeCell ref="E115:H115"/>
    <mergeCell ref="E113:H113"/>
    <mergeCell ref="E117:H117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001-08-03 - Typový nábytek</vt:lpstr>
      <vt:lpstr>'001-08-03 - Typový nábytek'!Názvy_tisku</vt:lpstr>
      <vt:lpstr>'Rekapitulace stavby'!Názvy_tisku</vt:lpstr>
      <vt:lpstr>'001-08-03 - Typový nábytek'!Oblast_tisku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KASPEROVANB\Lenka</dc:creator>
  <cp:lastModifiedBy>johana havlíčková</cp:lastModifiedBy>
  <dcterms:created xsi:type="dcterms:W3CDTF">2025-01-22T11:10:11Z</dcterms:created>
  <dcterms:modified xsi:type="dcterms:W3CDTF">2025-07-09T22:09:03Z</dcterms:modified>
</cp:coreProperties>
</file>