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U:\Veřejné zakázky 2026\VZ Stavební práce\Podlimitní\Demolice Táborská kasárna hlavní budova\Profil zadavatele\"/>
    </mc:Choice>
  </mc:AlternateContent>
  <xr:revisionPtr revIDLastSave="0" documentId="13_ncr:1_{4A99A9A9-CDDB-404E-892D-3334B4DC939E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Rekapitulace stavby" sheetId="1" r:id="rId1"/>
    <sheet name="SO01 - Demolice objektu" sheetId="2" r:id="rId2"/>
    <sheet name="Seznam figur" sheetId="3" r:id="rId3"/>
    <sheet name="Pokyny pro vyplnění" sheetId="4" r:id="rId4"/>
  </sheets>
  <definedNames>
    <definedName name="_xlnm._FilterDatabase" localSheetId="1" hidden="1">'SO01 - Demolice objektu'!$C$98:$K$348</definedName>
    <definedName name="_xlnm.Print_Titles" localSheetId="0">'Rekapitulace stavby'!$52:$52</definedName>
    <definedName name="_xlnm.Print_Titles" localSheetId="2">'Seznam figur'!$9:$9</definedName>
    <definedName name="_xlnm.Print_Titles" localSheetId="1">'SO01 - Demolice objektu'!$98:$98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figur'!$C$4:$G$98</definedName>
    <definedName name="_xlnm.Print_Area" localSheetId="1">'SO01 - Demolice objektu'!$C$4:$J$39,'SO01 - Demolice objektu'!$C$45:$J$80,'SO01 - Demolice objektu'!$C$86:$K$348</definedName>
  </definedNames>
  <calcPr calcId="191029"/>
</workbook>
</file>

<file path=xl/calcChain.xml><?xml version="1.0" encoding="utf-8"?>
<calcChain xmlns="http://schemas.openxmlformats.org/spreadsheetml/2006/main">
  <c r="BK329" i="2" l="1"/>
  <c r="BI329" i="2"/>
  <c r="BH329" i="2"/>
  <c r="BG329" i="2"/>
  <c r="BF329" i="2"/>
  <c r="BE329" i="2"/>
  <c r="T329" i="2"/>
  <c r="R329" i="2"/>
  <c r="P329" i="2"/>
  <c r="J329" i="2"/>
  <c r="D7" i="3" l="1"/>
  <c r="J37" i="2"/>
  <c r="J36" i="2"/>
  <c r="AY55" i="1" s="1"/>
  <c r="J35" i="2"/>
  <c r="AX55" i="1"/>
  <c r="BI347" i="2"/>
  <c r="BH347" i="2"/>
  <c r="BG347" i="2"/>
  <c r="BF347" i="2"/>
  <c r="T347" i="2"/>
  <c r="T346" i="2"/>
  <c r="R347" i="2"/>
  <c r="R346" i="2"/>
  <c r="P347" i="2"/>
  <c r="P346" i="2" s="1"/>
  <c r="BI344" i="2"/>
  <c r="BH344" i="2"/>
  <c r="BG344" i="2"/>
  <c r="BF344" i="2"/>
  <c r="T344" i="2"/>
  <c r="T343" i="2" s="1"/>
  <c r="R344" i="2"/>
  <c r="R343" i="2" s="1"/>
  <c r="P344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T331" i="2" s="1"/>
  <c r="R332" i="2"/>
  <c r="R331" i="2" s="1"/>
  <c r="P332" i="2"/>
  <c r="P331" i="2" s="1"/>
  <c r="BI328" i="2"/>
  <c r="BH328" i="2"/>
  <c r="BG328" i="2"/>
  <c r="BF328" i="2"/>
  <c r="T328" i="2"/>
  <c r="T327" i="2" s="1"/>
  <c r="R328" i="2"/>
  <c r="R327" i="2" s="1"/>
  <c r="P328" i="2"/>
  <c r="P327" i="2" s="1"/>
  <c r="BI322" i="2"/>
  <c r="BH322" i="2"/>
  <c r="BG322" i="2"/>
  <c r="BF322" i="2"/>
  <c r="T322" i="2"/>
  <c r="T321" i="2" s="1"/>
  <c r="R322" i="2"/>
  <c r="R321" i="2" s="1"/>
  <c r="P322" i="2"/>
  <c r="P321" i="2" s="1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T196" i="2" s="1"/>
  <c r="R197" i="2"/>
  <c r="R196" i="2" s="1"/>
  <c r="P197" i="2"/>
  <c r="P196" i="2" s="1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5" i="2"/>
  <c r="BH115" i="2"/>
  <c r="BG115" i="2"/>
  <c r="BF115" i="2"/>
  <c r="T115" i="2"/>
  <c r="R115" i="2"/>
  <c r="P115" i="2"/>
  <c r="BI109" i="2"/>
  <c r="BH109" i="2"/>
  <c r="BG109" i="2"/>
  <c r="BF109" i="2"/>
  <c r="T109" i="2"/>
  <c r="T108" i="2" s="1"/>
  <c r="R109" i="2"/>
  <c r="R108" i="2" s="1"/>
  <c r="P109" i="2"/>
  <c r="P108" i="2" s="1"/>
  <c r="BI102" i="2"/>
  <c r="BH102" i="2"/>
  <c r="BG102" i="2"/>
  <c r="BF102" i="2"/>
  <c r="T102" i="2"/>
  <c r="R102" i="2"/>
  <c r="P102" i="2"/>
  <c r="J96" i="2"/>
  <c r="J95" i="2"/>
  <c r="F95" i="2"/>
  <c r="F93" i="2"/>
  <c r="E91" i="2"/>
  <c r="J55" i="2"/>
  <c r="J54" i="2"/>
  <c r="F54" i="2"/>
  <c r="F52" i="2"/>
  <c r="E50" i="2"/>
  <c r="J18" i="2"/>
  <c r="E18" i="2"/>
  <c r="F96" i="2" s="1"/>
  <c r="J17" i="2"/>
  <c r="J12" i="2"/>
  <c r="J93" i="2" s="1"/>
  <c r="E7" i="2"/>
  <c r="E48" i="2" s="1"/>
  <c r="L50" i="1"/>
  <c r="AM50" i="1"/>
  <c r="AM49" i="1"/>
  <c r="L49" i="1"/>
  <c r="AM47" i="1"/>
  <c r="L47" i="1"/>
  <c r="L45" i="1"/>
  <c r="L44" i="1"/>
  <c r="BK319" i="2"/>
  <c r="J183" i="2"/>
  <c r="BK135" i="2"/>
  <c r="BK344" i="2"/>
  <c r="J220" i="2"/>
  <c r="BK238" i="2"/>
  <c r="BK296" i="2"/>
  <c r="BK162" i="2"/>
  <c r="J201" i="2"/>
  <c r="J272" i="2"/>
  <c r="BK305" i="2"/>
  <c r="BK290" i="2"/>
  <c r="BK214" i="2"/>
  <c r="J228" i="2"/>
  <c r="BK322" i="2"/>
  <c r="J162" i="2"/>
  <c r="BK332" i="2"/>
  <c r="AS54" i="1"/>
  <c r="BK201" i="2"/>
  <c r="J238" i="2"/>
  <c r="J341" i="2"/>
  <c r="J337" i="2"/>
  <c r="BK183" i="2"/>
  <c r="BK265" i="2"/>
  <c r="J319" i="2"/>
  <c r="BK176" i="2"/>
  <c r="BK168" i="2"/>
  <c r="J135" i="2"/>
  <c r="BK109" i="2"/>
  <c r="J205" i="2"/>
  <c r="BK172" i="2"/>
  <c r="J244" i="2"/>
  <c r="BK121" i="2"/>
  <c r="J109" i="2"/>
  <c r="BK347" i="2"/>
  <c r="BK144" i="2"/>
  <c r="J285" i="2"/>
  <c r="BK137" i="2"/>
  <c r="BK129" i="2"/>
  <c r="J181" i="2"/>
  <c r="J176" i="2"/>
  <c r="J280" i="2"/>
  <c r="BK102" i="2"/>
  <c r="J230" i="2"/>
  <c r="J203" i="2"/>
  <c r="J328" i="2"/>
  <c r="J214" i="2"/>
  <c r="J102" i="2"/>
  <c r="BK220" i="2"/>
  <c r="J296" i="2"/>
  <c r="BK341" i="2"/>
  <c r="J194" i="2"/>
  <c r="J305" i="2"/>
  <c r="BK205" i="2"/>
  <c r="J344" i="2"/>
  <c r="J290" i="2"/>
  <c r="J121" i="2"/>
  <c r="BK127" i="2"/>
  <c r="BK203" i="2"/>
  <c r="BK301" i="2"/>
  <c r="J207" i="2"/>
  <c r="J267" i="2"/>
  <c r="J127" i="2"/>
  <c r="BK190" i="2"/>
  <c r="J190" i="2"/>
  <c r="BK310" i="2"/>
  <c r="BK192" i="2"/>
  <c r="BK260" i="2"/>
  <c r="J209" i="2"/>
  <c r="BK280" i="2"/>
  <c r="BK272" i="2"/>
  <c r="J115" i="2"/>
  <c r="J192" i="2"/>
  <c r="BK275" i="2"/>
  <c r="J129" i="2"/>
  <c r="J172" i="2"/>
  <c r="J197" i="2"/>
  <c r="BK209" i="2"/>
  <c r="BK211" i="2"/>
  <c r="BK151" i="2"/>
  <c r="BK250" i="2"/>
  <c r="BK207" i="2"/>
  <c r="J168" i="2"/>
  <c r="J151" i="2"/>
  <c r="J322" i="2"/>
  <c r="J265" i="2"/>
  <c r="J255" i="2"/>
  <c r="J301" i="2"/>
  <c r="BK197" i="2"/>
  <c r="BK315" i="2"/>
  <c r="J156" i="2"/>
  <c r="J250" i="2"/>
  <c r="J137" i="2"/>
  <c r="J160" i="2"/>
  <c r="BK160" i="2"/>
  <c r="J310" i="2"/>
  <c r="BK156" i="2"/>
  <c r="BK337" i="2"/>
  <c r="BK285" i="2"/>
  <c r="J347" i="2"/>
  <c r="BK181" i="2"/>
  <c r="J332" i="2"/>
  <c r="BK335" i="2"/>
  <c r="BK328" i="2"/>
  <c r="BK244" i="2"/>
  <c r="J335" i="2"/>
  <c r="BK267" i="2"/>
  <c r="J144" i="2"/>
  <c r="J339" i="2"/>
  <c r="BK194" i="2"/>
  <c r="J275" i="2"/>
  <c r="J211" i="2"/>
  <c r="BK230" i="2"/>
  <c r="BK228" i="2"/>
  <c r="BK339" i="2"/>
  <c r="J260" i="2"/>
  <c r="BK115" i="2"/>
  <c r="J315" i="2"/>
  <c r="BK255" i="2"/>
  <c r="BK167" i="2" l="1"/>
  <c r="J167" i="2" s="1"/>
  <c r="J64" i="2" s="1"/>
  <c r="BK274" i="2"/>
  <c r="J274" i="2" s="1"/>
  <c r="J70" i="2" s="1"/>
  <c r="BK114" i="2"/>
  <c r="J114" i="2" s="1"/>
  <c r="J63" i="2" s="1"/>
  <c r="P213" i="2"/>
  <c r="T101" i="2"/>
  <c r="T167" i="2"/>
  <c r="R274" i="2"/>
  <c r="T274" i="2"/>
  <c r="P114" i="2"/>
  <c r="P274" i="2"/>
  <c r="BK249" i="2"/>
  <c r="J249" i="2" s="1"/>
  <c r="J69" i="2" s="1"/>
  <c r="R101" i="2"/>
  <c r="R249" i="2"/>
  <c r="BK213" i="2"/>
  <c r="J213" i="2" s="1"/>
  <c r="J68" i="2" s="1"/>
  <c r="BK101" i="2"/>
  <c r="J101" i="2" s="1"/>
  <c r="J61" i="2" s="1"/>
  <c r="P167" i="2"/>
  <c r="P200" i="2"/>
  <c r="R213" i="2"/>
  <c r="BK295" i="2"/>
  <c r="J295" i="2" s="1"/>
  <c r="J71" i="2" s="1"/>
  <c r="BK314" i="2"/>
  <c r="J314" i="2" s="1"/>
  <c r="J72" i="2" s="1"/>
  <c r="T114" i="2"/>
  <c r="T200" i="2"/>
  <c r="P249" i="2"/>
  <c r="R295" i="2"/>
  <c r="P314" i="2"/>
  <c r="P101" i="2"/>
  <c r="R167" i="2"/>
  <c r="BK200" i="2"/>
  <c r="J200" i="2" s="1"/>
  <c r="J67" i="2" s="1"/>
  <c r="T213" i="2"/>
  <c r="P295" i="2"/>
  <c r="R314" i="2"/>
  <c r="R334" i="2"/>
  <c r="R330" i="2" s="1"/>
  <c r="R114" i="2"/>
  <c r="R200" i="2"/>
  <c r="T249" i="2"/>
  <c r="T295" i="2"/>
  <c r="T314" i="2"/>
  <c r="BK334" i="2"/>
  <c r="J334" i="2" s="1"/>
  <c r="J77" i="2" s="1"/>
  <c r="P334" i="2"/>
  <c r="P330" i="2" s="1"/>
  <c r="T334" i="2"/>
  <c r="T330" i="2" s="1"/>
  <c r="BK196" i="2"/>
  <c r="J196" i="2" s="1"/>
  <c r="J65" i="2" s="1"/>
  <c r="BK108" i="2"/>
  <c r="J108" i="2" s="1"/>
  <c r="J62" i="2" s="1"/>
  <c r="BK321" i="2"/>
  <c r="J321" i="2" s="1"/>
  <c r="J73" i="2" s="1"/>
  <c r="BK327" i="2"/>
  <c r="J327" i="2" s="1"/>
  <c r="J74" i="2" s="1"/>
  <c r="BK331" i="2"/>
  <c r="J331" i="2" s="1"/>
  <c r="J76" i="2" s="1"/>
  <c r="BK343" i="2"/>
  <c r="J343" i="2" s="1"/>
  <c r="J78" i="2" s="1"/>
  <c r="BK346" i="2"/>
  <c r="J346" i="2" s="1"/>
  <c r="J79" i="2" s="1"/>
  <c r="BE315" i="2"/>
  <c r="BE109" i="2"/>
  <c r="BE127" i="2"/>
  <c r="BE211" i="2"/>
  <c r="BE214" i="2"/>
  <c r="BE285" i="2"/>
  <c r="BE296" i="2"/>
  <c r="BE301" i="2"/>
  <c r="BE310" i="2"/>
  <c r="BE151" i="2"/>
  <c r="BE205" i="2"/>
  <c r="BE230" i="2"/>
  <c r="BE255" i="2"/>
  <c r="BE290" i="2"/>
  <c r="BE137" i="2"/>
  <c r="BE176" i="2"/>
  <c r="BE183" i="2"/>
  <c r="BE209" i="2"/>
  <c r="BE228" i="2"/>
  <c r="BE250" i="2"/>
  <c r="BE260" i="2"/>
  <c r="BE275" i="2"/>
  <c r="BE121" i="2"/>
  <c r="BE207" i="2"/>
  <c r="E89" i="2"/>
  <c r="BE102" i="2"/>
  <c r="BE190" i="2"/>
  <c r="BE160" i="2"/>
  <c r="BE172" i="2"/>
  <c r="BE197" i="2"/>
  <c r="BE322" i="2"/>
  <c r="BE335" i="2"/>
  <c r="BE337" i="2"/>
  <c r="BE115" i="2"/>
  <c r="BE162" i="2"/>
  <c r="BE238" i="2"/>
  <c r="BE244" i="2"/>
  <c r="BE272" i="2"/>
  <c r="BE332" i="2"/>
  <c r="BE339" i="2"/>
  <c r="BE341" i="2"/>
  <c r="F55" i="2"/>
  <c r="BE181" i="2"/>
  <c r="BE344" i="2"/>
  <c r="BE347" i="2"/>
  <c r="BE203" i="2"/>
  <c r="BE220" i="2"/>
  <c r="BE265" i="2"/>
  <c r="BE280" i="2"/>
  <c r="BE319" i="2"/>
  <c r="BE129" i="2"/>
  <c r="BE168" i="2"/>
  <c r="BE192" i="2"/>
  <c r="BE194" i="2"/>
  <c r="BE201" i="2"/>
  <c r="BE328" i="2"/>
  <c r="BE135" i="2"/>
  <c r="BE144" i="2"/>
  <c r="BE156" i="2"/>
  <c r="BE267" i="2"/>
  <c r="BE305" i="2"/>
  <c r="J34" i="2"/>
  <c r="AW55" i="1" s="1"/>
  <c r="F35" i="2"/>
  <c r="BB55" i="1" s="1"/>
  <c r="BB54" i="1" s="1"/>
  <c r="W31" i="1" s="1"/>
  <c r="F37" i="2"/>
  <c r="BD55" i="1" s="1"/>
  <c r="BD54" i="1" s="1"/>
  <c r="W33" i="1" s="1"/>
  <c r="F34" i="2"/>
  <c r="BA55" i="1" s="1"/>
  <c r="BA54" i="1" s="1"/>
  <c r="AW54" i="1" s="1"/>
  <c r="AK30" i="1" s="1"/>
  <c r="F36" i="2"/>
  <c r="BC55" i="1" s="1"/>
  <c r="BC54" i="1" s="1"/>
  <c r="W32" i="1" s="1"/>
  <c r="R199" i="2" l="1"/>
  <c r="P100" i="2"/>
  <c r="T199" i="2"/>
  <c r="P199" i="2"/>
  <c r="R100" i="2"/>
  <c r="T100" i="2"/>
  <c r="BK100" i="2"/>
  <c r="BK199" i="2"/>
  <c r="J199" i="2" s="1"/>
  <c r="J66" i="2" s="1"/>
  <c r="BK330" i="2"/>
  <c r="J330" i="2" s="1"/>
  <c r="J75" i="2" s="1"/>
  <c r="W30" i="1"/>
  <c r="AY54" i="1"/>
  <c r="J33" i="2"/>
  <c r="AV55" i="1" s="1"/>
  <c r="AT55" i="1" s="1"/>
  <c r="AX54" i="1"/>
  <c r="F33" i="2"/>
  <c r="AZ55" i="1" s="1"/>
  <c r="AZ54" i="1" s="1"/>
  <c r="W29" i="1" s="1"/>
  <c r="R99" i="2" l="1"/>
  <c r="P99" i="2"/>
  <c r="AU55" i="1" s="1"/>
  <c r="AU54" i="1" s="1"/>
  <c r="T99" i="2"/>
  <c r="BK99" i="2"/>
  <c r="J99" i="2" s="1"/>
  <c r="J59" i="2" s="1"/>
  <c r="J100" i="2"/>
  <c r="J60" i="2" s="1"/>
  <c r="AV54" i="1"/>
  <c r="AK29" i="1" s="1"/>
  <c r="J30" i="2" l="1"/>
  <c r="AG55" i="1" s="1"/>
  <c r="AG54" i="1" s="1"/>
  <c r="AK26" i="1" s="1"/>
  <c r="AT54" i="1"/>
  <c r="J39" i="2" l="1"/>
  <c r="AN54" i="1"/>
  <c r="AN55" i="1"/>
  <c r="AK35" i="1"/>
</calcChain>
</file>

<file path=xl/sharedStrings.xml><?xml version="1.0" encoding="utf-8"?>
<sst xmlns="http://schemas.openxmlformats.org/spreadsheetml/2006/main" count="3375" uniqueCount="788">
  <si>
    <t>Export Komplet</t>
  </si>
  <si>
    <t>VZ</t>
  </si>
  <si>
    <t>2.0</t>
  </si>
  <si>
    <t/>
  </si>
  <si>
    <t>False</t>
  </si>
  <si>
    <t>{de467ea1-5fe3-48f4-b4d7-206ceee1e00a}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</si>
  <si>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</si>
  <si>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</si>
  <si>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</si>
  <si>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</si>
  <si>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</si>
  <si>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</si>
  <si>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</si>
  <si>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</si>
  <si>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M_52_2025</t>
  </si>
  <si>
    <t>Stavba:</t>
  </si>
  <si>
    <t>Demolice objektu hlavní budovy Táborských kasáren na pozemku č.parc. 535/5 k.ú. Benešov u Prahy</t>
  </si>
  <si>
    <t>KSO:</t>
  </si>
  <si>
    <t>CC-CZ:</t>
  </si>
  <si>
    <t>Místo:</t>
  </si>
  <si>
    <t>parc.č. 535/10, 535/2, 535/9, 538/1</t>
  </si>
  <si>
    <t>Datum:</t>
  </si>
  <si>
    <t>20. 4. 2025</t>
  </si>
  <si>
    <t>Zadavatel:</t>
  </si>
  <si>
    <t>IČ:</t>
  </si>
  <si>
    <t>Město Benešov</t>
  </si>
  <si>
    <t>DIČ:</t>
  </si>
  <si>
    <t>Zhotovitel:</t>
  </si>
  <si>
    <t xml:space="preserve"> </t>
  </si>
  <si>
    <t>Projektant:</t>
  </si>
  <si>
    <t>Ing. Jan Mayer</t>
  </si>
  <si>
    <t>True</t>
  </si>
  <si>
    <t>Zpracovatel:</t>
  </si>
  <si>
    <t>Ing. Miroslav Cejnar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</si>
  <si>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</si>
  <si>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</si>
  <si>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</si>
  <si>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</si>
  <si>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</si>
  <si>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</si>
  <si>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</si>
  <si>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</si>
  <si>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</si>
  <si>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</si>
  <si>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</si>
  <si>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</si>
  <si>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</si>
  <si>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</si>
  <si>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</si>
  <si>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</si>
  <si>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</si>
  <si>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</si>
  <si>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</si>
  <si>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</si>
  <si>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</si>
  <si>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</si>
  <si>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</si>
  <si>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</si>
  <si>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</si>
  <si>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</si>
  <si>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</si>
  <si>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</si>
  <si>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</si>
  <si>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</si>
  <si>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</si>
  <si>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</si>
  <si>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</si>
  <si>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</si>
  <si>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</si>
  <si>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</si>
  <si>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</si>
  <si>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</si>
  <si>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</si>
  <si>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</si>
  <si>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</si>
  <si>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</si>
  <si>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Demolice objektu</t>
  </si>
  <si>
    <t>STA</t>
  </si>
  <si>
    <t>1</t>
  </si>
  <si>
    <t>{2661ac5a-394d-4089-aa33-a9164ab1747b}</t>
  </si>
  <si>
    <t>2</t>
  </si>
  <si>
    <t>VV0001</t>
  </si>
  <si>
    <t>Výkaz (1)</t>
  </si>
  <si>
    <t>2136,66</t>
  </si>
  <si>
    <t>3</t>
  </si>
  <si>
    <t>VV0002</t>
  </si>
  <si>
    <t>Výkaz (2)</t>
  </si>
  <si>
    <t>235,702</t>
  </si>
  <si>
    <t>KRYCÍ LIST SOUPISU PRACÍ</t>
  </si>
  <si>
    <t>VV0003</t>
  </si>
  <si>
    <t>Výkaz (3)</t>
  </si>
  <si>
    <t>268,848</t>
  </si>
  <si>
    <t>VV0004</t>
  </si>
  <si>
    <t>Výkaz (4)</t>
  </si>
  <si>
    <t>789,336</t>
  </si>
  <si>
    <t>VV0006</t>
  </si>
  <si>
    <t>Výkaz (6)</t>
  </si>
  <si>
    <t>453,07</t>
  </si>
  <si>
    <t>VV0007</t>
  </si>
  <si>
    <t>Výkaz (7)</t>
  </si>
  <si>
    <t>397,872</t>
  </si>
  <si>
    <t>Objekt:</t>
  </si>
  <si>
    <t>VV0008</t>
  </si>
  <si>
    <t>Výkaz (8)</t>
  </si>
  <si>
    <t>1235,104</t>
  </si>
  <si>
    <t>SO01 - Demolice objektu</t>
  </si>
  <si>
    <t>VV0009</t>
  </si>
  <si>
    <t>Výkaz (9)</t>
  </si>
  <si>
    <t>316,338</t>
  </si>
  <si>
    <t>VV0010</t>
  </si>
  <si>
    <t>Výkaz (10)</t>
  </si>
  <si>
    <t>104</t>
  </si>
  <si>
    <t>VV0011</t>
  </si>
  <si>
    <t>Výkaz (11)</t>
  </si>
  <si>
    <t>570,96</t>
  </si>
  <si>
    <t>VV0012</t>
  </si>
  <si>
    <t>Výkaz (12)</t>
  </si>
  <si>
    <t>162</t>
  </si>
  <si>
    <t>VV0013</t>
  </si>
  <si>
    <t>Výkaz (13)</t>
  </si>
  <si>
    <t>245,7</t>
  </si>
  <si>
    <t>VV0014</t>
  </si>
  <si>
    <t>Výkaz (14)</t>
  </si>
  <si>
    <t>90</t>
  </si>
  <si>
    <t>VV0015</t>
  </si>
  <si>
    <t>Výkaz (15)</t>
  </si>
  <si>
    <t>4014,088</t>
  </si>
  <si>
    <t>VV0016</t>
  </si>
  <si>
    <t>Výkaz (16)</t>
  </si>
  <si>
    <t>926,72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</si>
  <si>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</si>
  <si>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</si>
  <si>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</si>
  <si>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</si>
  <si>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</si>
  <si>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</si>
  <si>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</si>
  <si>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</si>
  <si>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</si>
  <si>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</si>
  <si>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</si>
  <si>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</si>
  <si>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</si>
  <si>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</si>
  <si>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</si>
  <si>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</si>
  <si>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776 - Podlahy povlakové</t>
  </si>
  <si>
    <t>HZS - Hodinové zúčtovací sazby</t>
  </si>
  <si>
    <t>OST - Ostatní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</si>
  <si>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</si>
  <si>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</si>
  <si>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</si>
  <si>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VRN5 - Finanční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</si>
  <si>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</si>
  <si>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</si>
  <si>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</si>
  <si>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</si>
  <si>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</si>
  <si>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</si>
  <si>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</si>
  <si>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</si>
  <si>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</si>
  <si>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</si>
  <si>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</si>
  <si>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</si>
  <si>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</si>
  <si>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</si>
  <si>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</si>
  <si>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</si>
  <si>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</si>
  <si>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</si>
  <si>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</si>
  <si>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m3</t>
  </si>
  <si>
    <t>CS ÚRS 2025 01</t>
  </si>
  <si>
    <t>4</t>
  </si>
  <si>
    <t>Online PSC</t>
  </si>
  <si>
    <t>VV</t>
  </si>
  <si>
    <t>Součet</t>
  </si>
  <si>
    <t>174151101</t>
  </si>
  <si>
    <t>Zásyp sypaninou z jakékoliv horniny strojně s uložením výkopku ve vrstvách se zhutněním jam, šachet, rýh nebo kolem objektů v těchto vykopávkách</t>
  </si>
  <si>
    <t>-1988293753</t>
  </si>
  <si>
    <t>https://podminky.urs.cz/item/CS_URS_2025_01/174151101</t>
  </si>
  <si>
    <t>"Množství určené pomocí aplikace Výměry.</t>
  </si>
  <si>
    <t>"zásyp sklepů recyklátem"</t>
  </si>
  <si>
    <t>"463,360*2</t>
  </si>
  <si>
    <t>m2</t>
  </si>
  <si>
    <t>5</t>
  </si>
  <si>
    <t>8</t>
  </si>
  <si>
    <t>Komunikace pozemní</t>
  </si>
  <si>
    <t>564861111</t>
  </si>
  <si>
    <t>Podklad ze štěrkodrti ŠD s rozprostřením a zhutněním plochy přes 100 m2, po zhutnění tl. 200 mm</t>
  </si>
  <si>
    <t>2092596999</t>
  </si>
  <si>
    <t>https://podminky.urs.cz/item/CS_URS_2025_01/564861111</t>
  </si>
  <si>
    <t>"zpevněná plocha po demolici pro možnost parkování"</t>
  </si>
  <si>
    <t>1639</t>
  </si>
  <si>
    <t>9</t>
  </si>
  <si>
    <t>Ostatní konstrukce a práce, bourání</t>
  </si>
  <si>
    <t>941211112</t>
  </si>
  <si>
    <t>Lešení řadové rámové lehké pracovní s podlahami s provozním zatížením tř. 3 do 200 kg/m2 šířky tř. SW06 od 0,6 do 0,9 m výšky přes 10 do 25 m montáž</t>
  </si>
  <si>
    <t>-273676027</t>
  </si>
  <si>
    <t>https://podminky.urs.cz/item/CS_URS_2025_01/941211112</t>
  </si>
  <si>
    <t>"pro demontáž střechy"</t>
  </si>
  <si>
    <t>"308,776*13</t>
  </si>
  <si>
    <t>10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</si>
  <si>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</si>
  <si>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</si>
  <si>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-1742279677</t>
  </si>
  <si>
    <t>https://podminky.urs.cz/item/CS_URS_2025_01/941211212</t>
  </si>
  <si>
    <t>"předpoklad 30 dní"</t>
  </si>
  <si>
    <t>4014,088*30 'Přepočtené koeficientem množství</t>
  </si>
  <si>
    <t>11</t>
  </si>
  <si>
    <t>941211331</t>
  </si>
  <si>
    <t>Odborná prohlídka lešení řadového rámového lehkého pracovního s podlahami s provozním zatížením tř. 3 do 200 kg/m2 šířky tř. SW06 od 0,6 do 0,9 m výšky do 25 m, celkové plochy přes 2 000 do 4 000 m2 nezakrytého</t>
  </si>
  <si>
    <t>kus</t>
  </si>
  <si>
    <t>-110238989</t>
  </si>
  <si>
    <t>https://podminky.urs.cz/item/CS_URS_2025_01/941211331</t>
  </si>
  <si>
    <t>941211812</t>
  </si>
  <si>
    <t>Lešení řadové rámové lehké pracovní s podlahami s provozním zatížením tř. 3 do 200 kg/m2 šířky tř. SW06 od 0,6 do 0,9 m výšky přes 10 do 25 m demontáž</t>
  </si>
  <si>
    <t>2001630777</t>
  </si>
  <si>
    <t>https://podminky.urs.cz/item/CS_URS_2025_01/941211812</t>
  </si>
  <si>
    <t>13</t>
  </si>
  <si>
    <t>961021311</t>
  </si>
  <si>
    <t>Bourání základů ze zdiva kamenného na jakoukoli maltu</t>
  </si>
  <si>
    <t>-661806066</t>
  </si>
  <si>
    <t>https://podminky.urs.cz/item/CS_URS_2025_01/961021311</t>
  </si>
  <si>
    <t>14</t>
  </si>
  <si>
    <t>968062356</t>
  </si>
  <si>
    <t>-706736166</t>
  </si>
  <si>
    <t>https://podminky.urs.cz/item/CS_URS_2025_01/968062356</t>
  </si>
  <si>
    <t>"74,000*2,440"1.NP"</t>
  </si>
  <si>
    <t>"80,000*2,440"2.NP"</t>
  </si>
  <si>
    <t>"80,000*2,440"3.NP"</t>
  </si>
  <si>
    <t>15</t>
  </si>
  <si>
    <t>968062455</t>
  </si>
  <si>
    <t>1537524457</t>
  </si>
  <si>
    <t>https://podminky.urs.cz/item/CS_URS_2025_01/968062455</t>
  </si>
  <si>
    <t>"1.NP" 36,000*1,8</t>
  </si>
  <si>
    <t>"2.NP" 27,000*1,8</t>
  </si>
  <si>
    <t>"3.NP" 27,000*1,8</t>
  </si>
  <si>
    <t>16</t>
  </si>
  <si>
    <t>968062456</t>
  </si>
  <si>
    <t>-2003864078</t>
  </si>
  <si>
    <t>https://podminky.urs.cz/item/CS_URS_2025_01/968062456</t>
  </si>
  <si>
    <t>"vstupní" 3*6</t>
  </si>
  <si>
    <t>"vnitřní" 2*3*6</t>
  </si>
  <si>
    <t>17</t>
  </si>
  <si>
    <t>981011412</t>
  </si>
  <si>
    <t>Demolice budov postupným rozebíráním z cihel, kamene, tvárnic na maltu cementovou nebo z betonu prostého s podílem konstrukcí přes 10 do 15 %</t>
  </si>
  <si>
    <t>-361308085</t>
  </si>
  <si>
    <t>https://podminky.urs.cz/item/CS_URS_2025_01/981011412</t>
  </si>
  <si>
    <t>25400</t>
  </si>
  <si>
    <t>18</t>
  </si>
  <si>
    <t>993111111</t>
  </si>
  <si>
    <t>Dovoz a odvoz lešení včetně naložení a složení řadového, na vzdálenost do 10 km</t>
  </si>
  <si>
    <t>-80502001</t>
  </si>
  <si>
    <t>https://podminky.urs.cz/item/CS_URS_2025_01/993111111</t>
  </si>
  <si>
    <t>19</t>
  </si>
  <si>
    <t>993111119</t>
  </si>
  <si>
    <t>Dovoz a odvoz lešení včetně naložení a složení řadového, na vzdálenost Příplatek k ceně za každých dalších i započatých 10 km přes 10 km</t>
  </si>
  <si>
    <t>1648751283</t>
  </si>
  <si>
    <t>https://podminky.urs.cz/item/CS_URS_2025_01/993111119</t>
  </si>
  <si>
    <t>"dovoz 15km"</t>
  </si>
  <si>
    <t>997</t>
  </si>
  <si>
    <t>Přesun sutě</t>
  </si>
  <si>
    <t>20</t>
  </si>
  <si>
    <t>997006002</t>
  </si>
  <si>
    <t>Úprava stavebního odpadu třídění strojové</t>
  </si>
  <si>
    <t>t</t>
  </si>
  <si>
    <t>1679360798</t>
  </si>
  <si>
    <t>https://podminky.urs.cz/item/CS_URS_2025_01/997006002</t>
  </si>
  <si>
    <t>7027,706 "suť"</t>
  </si>
  <si>
    <t>997006005</t>
  </si>
  <si>
    <t>Úprava stavebního odpadu drcení s dopravou na vzdálenost do 100 m a naložením do drtícího zařízení ze zdiva cihelného, kamenného a smíšeného</t>
  </si>
  <si>
    <t>-600780355</t>
  </si>
  <si>
    <t>https://podminky.urs.cz/item/CS_URS_2025_01/997006005</t>
  </si>
  <si>
    <t>22</t>
  </si>
  <si>
    <t>997006551</t>
  </si>
  <si>
    <t>Hrubé urovnání suti na skládce bez zhutnění</t>
  </si>
  <si>
    <t>458170167</t>
  </si>
  <si>
    <t>https://podminky.urs.cz/item/CS_URS_2025_01/997006551</t>
  </si>
  <si>
    <t>7027,706 "recyklovaná suť"</t>
  </si>
  <si>
    <t>-926,72*2 "zásyp sklepů recyklátem"</t>
  </si>
  <si>
    <t>23</t>
  </si>
  <si>
    <t>997013111</t>
  </si>
  <si>
    <t>Vnitrostaveništní doprava suti a vybouraných hmot vodorovně do 50 m s naložením základní pro budovy a haly výšky do 6 m</t>
  </si>
  <si>
    <t>-1653365230</t>
  </si>
  <si>
    <t>https://podminky.urs.cz/item/CS_URS_2025_01/997013111</t>
  </si>
  <si>
    <t>24</t>
  </si>
  <si>
    <t>997013501</t>
  </si>
  <si>
    <t>Odvoz suti a vybouraných hmot na skládku nebo meziskládku se složením, na vzdálenost do 1 km</t>
  </si>
  <si>
    <t>638507043</t>
  </si>
  <si>
    <t>https://podminky.urs.cz/item/CS_URS_2025_01/997013501</t>
  </si>
  <si>
    <t>"převoz na deponii na pozemku investora"</t>
  </si>
  <si>
    <t>116,293 "dřevo"</t>
  </si>
  <si>
    <t>25</t>
  </si>
  <si>
    <t>997013645</t>
  </si>
  <si>
    <t>Poplatek za uložení stavebního odpadu na skládce (skládkovné) asfaltového bez obsahu dehtu zatříděného do Katalogu odpadů pod kódem 17 03 02</t>
  </si>
  <si>
    <t>-286286807</t>
  </si>
  <si>
    <t>https://podminky.urs.cz/item/CS_URS_2025_01/997013645</t>
  </si>
  <si>
    <t>26</t>
  </si>
  <si>
    <t>997013635</t>
  </si>
  <si>
    <t>Poplatek za uložení stavebního odpadu na skládce (skládkovné) komunálního zatříděného do Katalogu odpadů pod kódem 20 03 01</t>
  </si>
  <si>
    <t>-240807634</t>
  </si>
  <si>
    <t>https://podminky.urs.cz/item/CS_URS_2025_01/997013635</t>
  </si>
  <si>
    <t>27</t>
  </si>
  <si>
    <t>997013811</t>
  </si>
  <si>
    <t>Poplatek za uložení stavebního odpadu na skládce (skládkovné) dřevěného zatříděného do Katalogu odpadů pod kódem 17 02 01</t>
  </si>
  <si>
    <t>1887410614</t>
  </si>
  <si>
    <t>https://podminky.urs.cz/item/CS_URS_2025_01/997013811</t>
  </si>
  <si>
    <t>998</t>
  </si>
  <si>
    <t>Přesun hmot</t>
  </si>
  <si>
    <t>28</t>
  </si>
  <si>
    <t>998223011</t>
  </si>
  <si>
    <t>Přesun hmot pro pozemní komunikace s krytem dlážděným dopravní vzdálenost do 200 m jakékoliv délky objektu</t>
  </si>
  <si>
    <t>1177079478</t>
  </si>
  <si>
    <t>https://podminky.urs.cz/item/CS_URS_2025_01/998223011</t>
  </si>
  <si>
    <t>PSV</t>
  </si>
  <si>
    <t>Práce a dodávky PSV</t>
  </si>
  <si>
    <t>725</t>
  </si>
  <si>
    <t>Zdravotechnika - zařizovací předměty</t>
  </si>
  <si>
    <t>29</t>
  </si>
  <si>
    <t>725110814</t>
  </si>
  <si>
    <t>Demontáž klozetů kombi</t>
  </si>
  <si>
    <t>soubor</t>
  </si>
  <si>
    <t>-1589283767</t>
  </si>
  <si>
    <t>https://podminky.urs.cz/item/CS_URS_2025_01/725110814</t>
  </si>
  <si>
    <t>30</t>
  </si>
  <si>
    <t>725210821</t>
  </si>
  <si>
    <t>Demontáž umyvadel bez výtokových armatur umyvadel</t>
  </si>
  <si>
    <t>-927625184</t>
  </si>
  <si>
    <t>https://podminky.urs.cz/item/CS_URS_2025_01/725210821</t>
  </si>
  <si>
    <t>31</t>
  </si>
  <si>
    <t>725330820</t>
  </si>
  <si>
    <t>Demontáž výlevek bez výtokových armatur a bez nádrže a splachovacího potrubí diturvitových</t>
  </si>
  <si>
    <t>262849881</t>
  </si>
  <si>
    <t>https://podminky.urs.cz/item/CS_URS_2025_01/725330820</t>
  </si>
  <si>
    <t>32</t>
  </si>
  <si>
    <t>725820801</t>
  </si>
  <si>
    <t>Demontáž baterií nástěnných do G 3/4</t>
  </si>
  <si>
    <t>1183522922</t>
  </si>
  <si>
    <t>https://podminky.urs.cz/item/CS_URS_2025_01/725820801</t>
  </si>
  <si>
    <t>33</t>
  </si>
  <si>
    <t>725820802</t>
  </si>
  <si>
    <t>Demontáž baterií stojánkových do 1 otvoru</t>
  </si>
  <si>
    <t>960979131</t>
  </si>
  <si>
    <t>https://podminky.urs.cz/item/CS_URS_2025_01/725820802</t>
  </si>
  <si>
    <t>34</t>
  </si>
  <si>
    <t>725840850</t>
  </si>
  <si>
    <t>Demontáž baterií sprchových diferenciálních do G 3/4 x 1</t>
  </si>
  <si>
    <t>1810263898</t>
  </si>
  <si>
    <t>https://podminky.urs.cz/item/CS_URS_2025_01/725840850</t>
  </si>
  <si>
    <t>762</t>
  </si>
  <si>
    <t>Konstrukce tesařské</t>
  </si>
  <si>
    <t>35</t>
  </si>
  <si>
    <t>762331811</t>
  </si>
  <si>
    <t>Demontáž vázaných konstrukcí krovů sklonu do 60° z hranolů, hranolků, fošen, průřezové plochy do 120 cm2</t>
  </si>
  <si>
    <t>m</t>
  </si>
  <si>
    <t>1932027664</t>
  </si>
  <si>
    <t>https://podminky.urs.cz/item/CS_URS_2025_01/762331811</t>
  </si>
  <si>
    <t>"pásek 60/150"</t>
  </si>
  <si>
    <t>"4*1,867*36,000</t>
  </si>
  <si>
    <t>36</t>
  </si>
  <si>
    <t>762331812</t>
  </si>
  <si>
    <t>Demontáž vázaných konstrukcí krovů sklonu do 60° z hranolů, hranolků, fošen, průřezové plochy přes 120 do 224 cm2</t>
  </si>
  <si>
    <t>1095155383</t>
  </si>
  <si>
    <t>https://podminky.urs.cz/item/CS_URS_2025_01/762331812</t>
  </si>
  <si>
    <t>"kleština 80/180"</t>
  </si>
  <si>
    <t>"7,445*2*36,000</t>
  </si>
  <si>
    <t>"vzpěra 150/140"</t>
  </si>
  <si>
    <t>"1,759*4*36,000</t>
  </si>
  <si>
    <t>37</t>
  </si>
  <si>
    <t>762331813</t>
  </si>
  <si>
    <t>Demontáž vázaných konstrukcí krovů sklonu do 60° z hranolů, hranolků, fošen, průřezové plochy přes 224 do 288 cm2</t>
  </si>
  <si>
    <t>912802642</t>
  </si>
  <si>
    <t>https://podminky.urs.cz/item/CS_URS_2025_01/762331813</t>
  </si>
  <si>
    <t>38</t>
  </si>
  <si>
    <t>762331814</t>
  </si>
  <si>
    <t>Demontáž vázaných konstrukcí krovů sklonu do 60° z hranolů, hranolků, fošen, průřezové plochy přes 288 do 450 cm2</t>
  </si>
  <si>
    <t>221040035</t>
  </si>
  <si>
    <t>https://podminky.urs.cz/item/CS_URS_2025_01/762331814</t>
  </si>
  <si>
    <t>"vaznice 180/210"</t>
  </si>
  <si>
    <t>"(29,630+50,230+50,269+13,435+12,983+50,167+50,730+26,570)</t>
  </si>
  <si>
    <t>"sloupek 180/180"</t>
  </si>
  <si>
    <t>"2,348*2*36,000</t>
  </si>
  <si>
    <t>39</t>
  </si>
  <si>
    <t>762331815</t>
  </si>
  <si>
    <t>Demontáž vázaných konstrukcí krovů sklonu do 60° z hranolů, hranolků, fošen, průřezové plochy přes 450 do 600 cm2</t>
  </si>
  <si>
    <t>1726212995</t>
  </si>
  <si>
    <t>https://podminky.urs.cz/item/CS_URS_2025_01/762331815</t>
  </si>
  <si>
    <t>"vazný trám 220/240"</t>
  </si>
  <si>
    <t>"36,000*11,052</t>
  </si>
  <si>
    <t>40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</si>
  <si>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</si>
  <si>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</si>
  <si>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-957895306</t>
  </si>
  <si>
    <t>https://podminky.urs.cz/item/CS_URS_2025_01/762342812</t>
  </si>
  <si>
    <t>"1780,550*1,2</t>
  </si>
  <si>
    <t>764</t>
  </si>
  <si>
    <t>Konstrukce klempířské</t>
  </si>
  <si>
    <t>41</t>
  </si>
  <si>
    <t>764002851</t>
  </si>
  <si>
    <t>Demontáž klempířských konstrukcí oplechování parapetů do suti</t>
  </si>
  <si>
    <t>1612116645</t>
  </si>
  <si>
    <t>https://podminky.urs.cz/item/CS_URS_2025_01/764002851</t>
  </si>
  <si>
    <t>"1,05*(74,000+80,000+80,000)</t>
  </si>
  <si>
    <t>42</t>
  </si>
  <si>
    <t>764002861</t>
  </si>
  <si>
    <t>Demontáž klempířských konstrukcí oplechování říms do suti</t>
  </si>
  <si>
    <t>-1541517712</t>
  </si>
  <si>
    <t>https://podminky.urs.cz/item/CS_URS_2025_01/764002861</t>
  </si>
  <si>
    <t>"4*308,776</t>
  </si>
  <si>
    <t>43</t>
  </si>
  <si>
    <t>764004801</t>
  </si>
  <si>
    <t>Demontáž klempířských konstrukcí žlabu podokapního do suti</t>
  </si>
  <si>
    <t>-1360769133</t>
  </si>
  <si>
    <t>https://podminky.urs.cz/item/CS_URS_2025_01/764004801</t>
  </si>
  <si>
    <t>"316,338</t>
  </si>
  <si>
    <t>44</t>
  </si>
  <si>
    <t>764004841</t>
  </si>
  <si>
    <t>Demontáž klempířských konstrukcí háku do suti</t>
  </si>
  <si>
    <t>419714249</t>
  </si>
  <si>
    <t>https://podminky.urs.cz/item/CS_URS_2025_01/764004841</t>
  </si>
  <si>
    <t>45</t>
  </si>
  <si>
    <t>764004861</t>
  </si>
  <si>
    <t>Demontáž klempířských konstrukcí svodu do suti</t>
  </si>
  <si>
    <t>-438418236</t>
  </si>
  <si>
    <t>https://podminky.urs.cz/item/CS_URS_2025_01/764004861</t>
  </si>
  <si>
    <t>"8,000*13</t>
  </si>
  <si>
    <t>46</t>
  </si>
  <si>
    <t>764004871</t>
  </si>
  <si>
    <t>Demontáž klempířských konstrukcí objímek svodu včetně upevnovacích prostředků ( trnů, hmoždinek apod.) do suti</t>
  </si>
  <si>
    <t>1704150852</t>
  </si>
  <si>
    <t>https://podminky.urs.cz/item/CS_URS_2025_01/764004871</t>
  </si>
  <si>
    <t>765</t>
  </si>
  <si>
    <t>Krytina skládaná</t>
  </si>
  <si>
    <t>47</t>
  </si>
  <si>
    <t>765111801</t>
  </si>
  <si>
    <t>2141807412</t>
  </si>
  <si>
    <t>https://podminky.urs.cz/item/CS_URS_2025_01/765111801</t>
  </si>
  <si>
    <t>48</t>
  </si>
  <si>
    <t>765111811</t>
  </si>
  <si>
    <t>1744247840</t>
  </si>
  <si>
    <t>https://podminky.urs.cz/item/CS_URS_2025_01/765111811</t>
  </si>
  <si>
    <t>49</t>
  </si>
  <si>
    <t>765111861</t>
  </si>
  <si>
    <t>2007938233</t>
  </si>
  <si>
    <t>https://podminky.urs.cz/item/CS_URS_2025_01/765111861</t>
  </si>
  <si>
    <t>"(11,036+11,102+0,978+10,893+11,022+4,014+2,924+2,924+19,453+9,440+6,670+4,532+9,542+9,438+7,203+9,533+9,182+12,646+8,429+19,625+2,947+7,313+10,990...</t>
  </si>
  <si>
    <t>50</t>
  </si>
  <si>
    <t>765111881</t>
  </si>
  <si>
    <t>1625157118</t>
  </si>
  <si>
    <t>https://podminky.urs.cz/item/CS_URS_2025_01/765111881</t>
  </si>
  <si>
    <t>766</t>
  </si>
  <si>
    <t>Konstrukce truhlářské</t>
  </si>
  <si>
    <t>51</t>
  </si>
  <si>
    <t>766691811</t>
  </si>
  <si>
    <t>Demontáž parapetních desek šířky do 300 mm</t>
  </si>
  <si>
    <t>1144843315</t>
  </si>
  <si>
    <t>https://podminky.urs.cz/item/CS_URS_2025_01/766691811</t>
  </si>
  <si>
    <t>52</t>
  </si>
  <si>
    <t>766691912</t>
  </si>
  <si>
    <t>Ostatní práce vyvěšení nebo zavěšení křídel dřevěných okenních, plochy přes 1,5 m2</t>
  </si>
  <si>
    <t>-1267198964</t>
  </si>
  <si>
    <t>https://podminky.urs.cz/item/CS_URS_2025_01/766691912</t>
  </si>
  <si>
    <t>( 74,000 + 80,000 + 80,000 )*2</t>
  </si>
  <si>
    <t>53</t>
  </si>
  <si>
    <t>766691914</t>
  </si>
  <si>
    <t>Ostatní práce vyvěšení nebo zavěšení křídel dřevěných dveřních, plochy do 2 m2</t>
  </si>
  <si>
    <t>200513460</t>
  </si>
  <si>
    <t>https://podminky.urs.cz/item/CS_URS_2025_01/766691914</t>
  </si>
  <si>
    <t>"36,000+27,000+27,000</t>
  </si>
  <si>
    <t>54</t>
  </si>
  <si>
    <t>766691915</t>
  </si>
  <si>
    <t>Ostatní práce vyvěšení nebo zavěšení křídel dřevěných dveřních, plochy přes 2 m2</t>
  </si>
  <si>
    <t>1845528600</t>
  </si>
  <si>
    <t>https://podminky.urs.cz/item/CS_URS_2025_01/766691915</t>
  </si>
  <si>
    <t>(3+6)*2</t>
  </si>
  <si>
    <t>776</t>
  </si>
  <si>
    <t>Podlahy povlakové</t>
  </si>
  <si>
    <t>55</t>
  </si>
  <si>
    <t>776201811</t>
  </si>
  <si>
    <t>Demontáž povlakových podlahovin lepených ručně bez podložky</t>
  </si>
  <si>
    <t>-1927054812</t>
  </si>
  <si>
    <t>https://podminky.urs.cz/item/CS_URS_2025_01/776201811</t>
  </si>
  <si>
    <t>60</t>
  </si>
  <si>
    <t>56</t>
  </si>
  <si>
    <t>776410811</t>
  </si>
  <si>
    <t>Demontáž soklíků nebo lišt pryžových nebo plastových</t>
  </si>
  <si>
    <t>74723618</t>
  </si>
  <si>
    <t>https://podminky.urs.cz/item/CS_URS_2025_01/776410811</t>
  </si>
  <si>
    <t>HZS</t>
  </si>
  <si>
    <t>Hodinové zúčtovací sazby</t>
  </si>
  <si>
    <t>57</t>
  </si>
  <si>
    <t>HZS1291</t>
  </si>
  <si>
    <t>Hodinové zúčtovací sazby profesí HSV zemní a pomocné práce pomocný stavební dělník</t>
  </si>
  <si>
    <t>hod</t>
  </si>
  <si>
    <t>262144</t>
  </si>
  <si>
    <t>72450441</t>
  </si>
  <si>
    <t>https://podminky.urs.cz/item/CS_URS_2025_01/HZS1291</t>
  </si>
  <si>
    <t>"dmtž instalací elektro, ZTI, ÚT"</t>
  </si>
  <si>
    <t>500</t>
  </si>
  <si>
    <t>OST</t>
  </si>
  <si>
    <t>Ostatní</t>
  </si>
  <si>
    <t>58</t>
  </si>
  <si>
    <t>OST1</t>
  </si>
  <si>
    <t>kpl</t>
  </si>
  <si>
    <t>1110134290</t>
  </si>
  <si>
    <t>VRN</t>
  </si>
  <si>
    <t>Vedlejší rozpočtové náklady</t>
  </si>
  <si>
    <t>VRN2</t>
  </si>
  <si>
    <t>Příprava staveniště</t>
  </si>
  <si>
    <t>020001000</t>
  </si>
  <si>
    <t>71922504</t>
  </si>
  <si>
    <t>https://podminky.urs.cz/item/CS_URS_2025_01/020001000</t>
  </si>
  <si>
    <t>VRN3</t>
  </si>
  <si>
    <t>Zařízení staveniště</t>
  </si>
  <si>
    <t>030001000</t>
  </si>
  <si>
    <t>-840850573</t>
  </si>
  <si>
    <t>https://podminky.urs.cz/item/CS_URS_2025_01/030001000</t>
  </si>
  <si>
    <t>033002000</t>
  </si>
  <si>
    <t>Připojení a spotřeba energií pro zařízení staveniště</t>
  </si>
  <si>
    <t>1791273801</t>
  </si>
  <si>
    <t>https://podminky.urs.cz/item/CS_URS_2025_01/033002000</t>
  </si>
  <si>
    <t>034002000</t>
  </si>
  <si>
    <t>-1438051520</t>
  </si>
  <si>
    <t>https://podminky.urs.cz/item/CS_URS_2025_01/034002000</t>
  </si>
  <si>
    <t>039002000</t>
  </si>
  <si>
    <t>Zrušení zařízení staveniště</t>
  </si>
  <si>
    <t>398626577</t>
  </si>
  <si>
    <t>https://podminky.urs.cz/item/CS_URS_2025_01/039002000</t>
  </si>
  <si>
    <t>VRN5</t>
  </si>
  <si>
    <t>Finanční náklady</t>
  </si>
  <si>
    <t>051002000</t>
  </si>
  <si>
    <t>Pojistné</t>
  </si>
  <si>
    <t>1919199089</t>
  </si>
  <si>
    <t>https://podminky.urs.cz/item/CS_URS_2025_01/051002000</t>
  </si>
  <si>
    <t>VRN6</t>
  </si>
  <si>
    <t>Územní vlivy</t>
  </si>
  <si>
    <t>065002000</t>
  </si>
  <si>
    <t>Mimostaveništní doprava materiálů, výrobků a strojů</t>
  </si>
  <si>
    <t>-1291775403</t>
  </si>
  <si>
    <t>https://podminky.urs.cz/item/CS_URS_2025_01/065002000</t>
  </si>
  <si>
    <t>SEZNAM FIGUR</t>
  </si>
  <si>
    <t>Výměra</t>
  </si>
  <si>
    <t>1780,550*1,2</t>
  </si>
  <si>
    <t>Použití figury:</t>
  </si>
  <si>
    <t>Demontáž laťování střech z latí osové vzdálenosti do 0,50 m</t>
  </si>
  <si>
    <t>Demontáž krytiny keramické drážkové sklonu do 30° na sucho do suti</t>
  </si>
  <si>
    <t>Příplatek k demontáži krytiny keramické drážkové do suti za sklon přes 30°</t>
  </si>
  <si>
    <t>(11,036+11,102+0,978+10,893+11,022+4,014+2,924+2,924+19,453+9,440+6,670+4,532+9,542+9,438+7,203+9,533+9,182+12,646+8,429+19,625+2,947+7,313+10,990+11,103+0,981+10,888+10,894)</t>
  </si>
  <si>
    <t>Demontáž krytiny keramické hřebenů a nároží sklonu do 30° na sucho do suti</t>
  </si>
  <si>
    <t>Příplatek k demontáži krytiny keramické hřebenů a nároží z prejzů do suti za sklon přes 30°</t>
  </si>
  <si>
    <t>4*1,867*36,000</t>
  </si>
  <si>
    <t>Demontáž vázaných kcí krovů z hranolů průřezové pl do 120 cm2</t>
  </si>
  <si>
    <t>7,445*2*36,000</t>
  </si>
  <si>
    <t>1,759*4*36,000</t>
  </si>
  <si>
    <t>Demontáž vázaných kcí krovů z hranolů průřezové pl přes 120 do 224 cm2</t>
  </si>
  <si>
    <t>VV0005</t>
  </si>
  <si>
    <t>Výkaz (5)</t>
  </si>
  <si>
    <t>"krokev 150/160"</t>
  </si>
  <si>
    <t>(22,252+4,970+6,805+5,524+4,618+7,888+2,860+2,326+3,576+5,492+6,626+35,720+7,105+4,907+2,757+11,984+10,750+15,797+6,673+5,372+3,685+2,370+1,183+1,118+1,743+1,884+1,675+1,927+1,959+1,662+1,708+1,832+6,629+5,601+1,823+1,795+3,393+2,520+1,354+0,966+1,797+1,859+5,442+8,424)*2*1,2</t>
  </si>
  <si>
    <t>(13,460+13,508+13,245+13,748+13,308+1,555+13,739+13,356+13,404+13,332+13,452+13,332+13,452+13,452+13,332+13,418+13,511+13,361+13,507+9,507+9,260+8,609+8,425+9,416+9,310+8,386+8,481)*1,2</t>
  </si>
  <si>
    <t>88,000*15,747</t>
  </si>
  <si>
    <t>"boční vzpěra 150/150"</t>
  </si>
  <si>
    <t>3,092*2*36,000</t>
  </si>
  <si>
    <t>"pozednice 150/180"</t>
  </si>
  <si>
    <t>2*310,839</t>
  </si>
  <si>
    <t>(29,630+50,230+50,269+13,435+12,983+50,167+50,730+26,570)</t>
  </si>
  <si>
    <t>2,348*2*36,000</t>
  </si>
  <si>
    <t>Demontáž vázaných kcí krovů z hranolů průřezové pl přes 288 do 450 cm2</t>
  </si>
  <si>
    <t>36,000*11,052</t>
  </si>
  <si>
    <t>Demontáž vázaných kcí krovů z hranolů průřezové pl přes 450 do 600 cm2</t>
  </si>
  <si>
    <t>4*308,776</t>
  </si>
  <si>
    <t>Demontáž oplechování říms a ozdobných prvků do suti</t>
  </si>
  <si>
    <t>Demontáž podokapního žlabu do suti</t>
  </si>
  <si>
    <t>8,000*13</t>
  </si>
  <si>
    <t>Demontáž svodu do suti</t>
  </si>
  <si>
    <t>74,000*2,440"1.NP"</t>
  </si>
  <si>
    <t>80,000*2,440"2.NP"</t>
  </si>
  <si>
    <t>80,000*2,440"3.NP"</t>
  </si>
  <si>
    <t>Vybourání dřevěných rámů oken dvojitých včetně křídel pl do 4 m2</t>
  </si>
  <si>
    <t>Vybourání dřevěných dveřních zárubní pl do 2 m2</t>
  </si>
  <si>
    <t>1,05*(74,000+80,000+80,000)</t>
  </si>
  <si>
    <t>Demontáž oplechování parapetů do suti</t>
  </si>
  <si>
    <t>Demontáž parapetních desek dřevěných nebo plastových šířky do 300 mm</t>
  </si>
  <si>
    <t>36,000+27,000+27,000</t>
  </si>
  <si>
    <t>Vyvěšení nebo zavěšení dřevěných křídel dveří pl do 2 m2</t>
  </si>
  <si>
    <t>308,776*13</t>
  </si>
  <si>
    <t>Montáž lešení řadového rámového lehkého zatížení do 200 kg/m2 š od 0,6 do 0,9 m v přes 10 do 25 m</t>
  </si>
  <si>
    <t>Demontáž lešení řadového rámového lehkého zatížení do 200 kg/m2 š od 0,6 do 0,9 m v přes 10 do 25 m</t>
  </si>
  <si>
    <t>463,360*2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</si>
  <si>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</si>
  <si>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</si>
  <si>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</si>
  <si>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</si>
  <si>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</si>
  <si>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</si>
  <si>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</si>
  <si>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</si>
  <si>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</si>
  <si>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</si>
  <si>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</si>
  <si>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</si>
  <si>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</si>
  <si>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</si>
  <si>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</si>
  <si>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</si>
  <si>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</si>
  <si>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</si>
  <si>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</si>
  <si>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</si>
  <si>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</si>
  <si>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</si>
  <si>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</si>
  <si>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</si>
  <si>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</si>
  <si>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</si>
  <si>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</si>
  <si>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</si>
  <si>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</si>
  <si>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</si>
  <si>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</si>
  <si>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</si>
  <si>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</si>
  <si>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</si>
  <si>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</si>
  <si>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</si>
  <si>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</si>
  <si>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</si>
  <si>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</si>
  <si>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</si>
  <si>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</si>
  <si>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</si>
  <si>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</si>
  <si>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</si>
  <si>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</si>
  <si>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</si>
  <si>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</si>
  <si>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</si>
  <si>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</si>
  <si>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</si>
  <si>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</si>
  <si>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</si>
  <si>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</si>
  <si>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</si>
  <si>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</si>
  <si>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</si>
  <si>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</si>
  <si>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</si>
  <si>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</si>
  <si>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</si>
  <si>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</si>
  <si>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</si>
  <si>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</si>
  <si>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</si>
  <si>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</si>
  <si>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</si>
  <si>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</si>
  <si>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</si>
  <si>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</si>
  <si>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</si>
  <si>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</si>
  <si>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</si>
  <si>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</si>
  <si>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</si>
  <si>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</si>
  <si>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</si>
  <si>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</si>
  <si>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</si>
  <si>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</si>
  <si>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</si>
  <si>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</si>
  <si>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</si>
  <si>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</si>
  <si>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</si>
  <si>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</si>
  <si>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</si>
  <si>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</si>
  <si>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</si>
  <si>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</si>
  <si>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</si>
  <si>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</si>
  <si>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</si>
  <si>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</si>
  <si>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</si>
  <si>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</si>
  <si>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</si>
  <si>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</si>
  <si>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</si>
  <si>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</si>
  <si>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</si>
  <si>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</si>
  <si>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</si>
  <si>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</si>
  <si>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</si>
  <si>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</si>
  <si>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</si>
  <si>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</si>
  <si>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</si>
  <si>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</si>
  <si>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</si>
  <si>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</si>
  <si>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</si>
  <si>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</si>
  <si>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</si>
  <si>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</si>
  <si>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</si>
  <si>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</si>
  <si>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</si>
  <si>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</si>
  <si>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</si>
  <si>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</si>
  <si>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</si>
  <si>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</si>
  <si>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</si>
  <si>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</si>
  <si>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</si>
  <si>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</si>
  <si>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</si>
  <si>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</si>
  <si>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</si>
  <si>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</si>
  <si>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</si>
  <si>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</si>
  <si>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</si>
  <si>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</si>
  <si>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</si>
  <si>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</si>
  <si>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</si>
  <si>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</si>
  <si>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</si>
  <si>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</si>
  <si>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</si>
  <si>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</si>
  <si>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</si>
  <si>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</si>
  <si>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</si>
  <si>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</si>
  <si>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</si>
  <si>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</si>
  <si>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</si>
  <si>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</si>
  <si>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</si>
  <si>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</si>
  <si>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</si>
  <si>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</si>
  <si>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</si>
  <si>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</si>
  <si>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</si>
  <si>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</si>
  <si>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</si>
  <si>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</si>
  <si>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</si>
  <si>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</si>
  <si>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</si>
  <si>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</si>
  <si>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</si>
  <si>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</si>
  <si>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</si>
  <si>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</si>
  <si>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</si>
  <si>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</si>
  <si>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</si>
  <si>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</si>
  <si>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</si>
  <si>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</si>
  <si>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</si>
  <si>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</si>
  <si>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</si>
  <si>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</si>
  <si>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</si>
  <si>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</si>
  <si>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</si>
  <si>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</si>
  <si>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</si>
  <si>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</si>
  <si>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</si>
  <si>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</si>
  <si>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Vybourání plastových rámů oken s křídly, dveřních zárubní, vrat, stěn, ostění nebo obkladů rámů oken s křídly dvojitých, plochy do 4 m2</t>
  </si>
  <si>
    <t>Vybourání kovových rámů oken s křídly, dveřních zárubní, vrat, stěn, ostění nebo obkladů dveřních zárubní, plochy do 2 m2</t>
  </si>
  <si>
    <t>Vybourání plastových  rámů oken s křídly, dveřních zárubní, vrat, stěn, ostění nebo obkladů dveřních zárubní, plochy přes 2 m2</t>
  </si>
  <si>
    <t>Demontáž krytiny plechové, sklonu do 30° na sucho do suti</t>
  </si>
  <si>
    <t>Demontáž krytiny plechové Příplatek k cenám za sklon přes 30° do suti</t>
  </si>
  <si>
    <t>Demontáž krytiny plechové hřebenů a nároží, sklonu do 30° z hřebenáčů na sucho do suti</t>
  </si>
  <si>
    <t>Odpojení objektu od inženýrských sítí vč. odstranění stávajích přípojek, stavební  a odborné zabezpečení plynové přípojky</t>
  </si>
  <si>
    <t>Zabezpečení staveniště - úprava oplocení parkoviště dle potřeby</t>
  </si>
  <si>
    <t>OST2</t>
  </si>
  <si>
    <t xml:space="preserve"> Objekt  na p.č. 535/2 ( nebude demolicí dotčen a zůstane zachován v celém rozsahu) - ochrana společné stěny s provedením nutné stavební úpravy (doplnění příčkového zdiva na obvodové zdivo síly min. 30 cm s nutnou úpravou vnějších omítek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</si>
</sst>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3" xfId="0" applyNumberFormat="1" applyFont="1" applyBorder="1" applyAlignment="1"/>
    <xf numFmtId="166" fontId="30" fillId="0" borderId="14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0" xfId="1" applyFont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7" xfId="1" applyFont="1" applyBorder="1" applyAlignment="1">
      <alignment vertical="center" wrapText="1"/>
    </xf>
    <xf numFmtId="0" fontId="37" fillId="0" borderId="23" xfId="0" applyFont="1" applyBorder="1" applyAlignment="1">
      <alignment horizontal="left" vertical="center" wrapText="1"/>
    </xf>
    <xf numFmtId="167" fontId="37" fillId="0" borderId="19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0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7013811" TargetMode="External"/><Relationship Id="rId21" Type="http://schemas.openxmlformats.org/officeDocument/2006/relationships/hyperlink" Target="https://podminky.urs.cz/item/CS_URS_2025_01/997006551" TargetMode="External"/><Relationship Id="rId42" Type="http://schemas.openxmlformats.org/officeDocument/2006/relationships/hyperlink" Target="https://vymery.bimplatforma.cz/version/200073_Cpwq9SeXMd9keypro_Ok-_ZYvKTMG3y53_vGGyfKnw9osY5fKOvChO2DlCLfuaYHGvVVrStTLaV7WCa9-bGUyg" TargetMode="External"/><Relationship Id="rId47" Type="http://schemas.openxmlformats.org/officeDocument/2006/relationships/hyperlink" Target="https://podminky.urs.cz/item/CS_URS_2025_01/764002861" TargetMode="External"/><Relationship Id="rId63" Type="http://schemas.openxmlformats.org/officeDocument/2006/relationships/hyperlink" Target="https://podminky.urs.cz/item/CS_URS_2025_01/766691811" TargetMode="External"/><Relationship Id="rId68" Type="http://schemas.openxmlformats.org/officeDocument/2006/relationships/hyperlink" Target="https://podminky.urs.cz/item/CS_URS_2025_01/766691915" TargetMode="External"/><Relationship Id="rId16" Type="http://schemas.openxmlformats.org/officeDocument/2006/relationships/hyperlink" Target="https://podminky.urs.cz/item/CS_URS_2025_01/981011412" TargetMode="External"/><Relationship Id="rId11" Type="http://schemas.openxmlformats.org/officeDocument/2006/relationships/hyperlink" Target="https://podminky.urs.cz/item/CS_URS_2025_01/968062356" TargetMode="External"/><Relationship Id="rId24" Type="http://schemas.openxmlformats.org/officeDocument/2006/relationships/hyperlink" Target="https://podminky.urs.cz/item/CS_URS_2025_01/997013645" TargetMode="External"/><Relationship Id="rId32" Type="http://schemas.openxmlformats.org/officeDocument/2006/relationships/hyperlink" Target="https://podminky.urs.cz/item/CS_URS_2025_01/725820802" TargetMode="External"/><Relationship Id="rId37" Type="http://schemas.openxmlformats.org/officeDocument/2006/relationships/hyperlink" Target="https://vymery.bimplatforma.cz/version/200073_M0NwCwA66pq3Oq382iFtWRSSXvNoXqgsrGbRfwXoO3qGZbnXFbPP1wFX2MOYPfL_M6O_qtocWXJ7BXW2IVMf1Q" TargetMode="External"/><Relationship Id="rId40" Type="http://schemas.openxmlformats.org/officeDocument/2006/relationships/hyperlink" Target="https://vymery.bimplatforma.cz/version/200073_E00aSvaNbIpf244aWCZ3vyLUZSQSWR1fPapEZzdESiuHV0-zKYPN_lGsi0M0eq05JGz9LCj7BZyIGP_BBRTbqg" TargetMode="External"/><Relationship Id="rId45" Type="http://schemas.openxmlformats.org/officeDocument/2006/relationships/hyperlink" Target="https://podminky.urs.cz/item/CS_URS_2025_01/764002851" TargetMode="External"/><Relationship Id="rId53" Type="http://schemas.openxmlformats.org/officeDocument/2006/relationships/hyperlink" Target="https://vymery.bimplatforma.cz/version/200073_KpZ4g7Rm9NvONr6KEG_VQgufU-xIgxxmdur_o-oreBnilroMEppLWdvdT5LQxS1MKkBzCP-ax8Xvckg6FBAYjA" TargetMode="External"/><Relationship Id="rId58" Type="http://schemas.openxmlformats.org/officeDocument/2006/relationships/hyperlink" Target="https://vymery.bimplatforma.cz/version/200073_jF2QYBXP_obUQMJJB7Sio6y5sA20fw9oywh6Kn3n0_WibiCj3aBgWXwkvsfXnQQ0f0EGnJynAV3yLeNWofR2QA" TargetMode="External"/><Relationship Id="rId66" Type="http://schemas.openxmlformats.org/officeDocument/2006/relationships/hyperlink" Target="https://podminky.urs.cz/item/CS_URS_2025_01/766691914" TargetMode="External"/><Relationship Id="rId74" Type="http://schemas.openxmlformats.org/officeDocument/2006/relationships/hyperlink" Target="https://podminky.urs.cz/item/CS_URS_2025_01/033002000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vymery.bimplatforma.cz/version/200073_l6oAAAwCXm3CS_ud1GJLuF4tH67xa_F1AAKM3Rlu1aSsFfPknoPU54kaJKu2VZq8WtXuA8iVftjFMA3Lcbxvlw" TargetMode="External"/><Relationship Id="rId61" Type="http://schemas.openxmlformats.org/officeDocument/2006/relationships/hyperlink" Target="https://podminky.urs.cz/item/CS_URS_2025_01/765111881" TargetMode="External"/><Relationship Id="rId19" Type="http://schemas.openxmlformats.org/officeDocument/2006/relationships/hyperlink" Target="https://podminky.urs.cz/item/CS_URS_2025_01/997006002" TargetMode="External"/><Relationship Id="rId14" Type="http://schemas.openxmlformats.org/officeDocument/2006/relationships/hyperlink" Target="https://vymery.bimplatforma.cz/version/200073_GS0Tzd2pC1VyDaNlYNT7f1b4JkvK8YvPsGylgEkbZ3DC09xHVJM6YpJzQCWn0k1sSobIs8M_B8r6LDe3PEo7fA" TargetMode="External"/><Relationship Id="rId22" Type="http://schemas.openxmlformats.org/officeDocument/2006/relationships/hyperlink" Target="https://podminky.urs.cz/item/CS_URS_2025_01/997013111" TargetMode="External"/><Relationship Id="rId27" Type="http://schemas.openxmlformats.org/officeDocument/2006/relationships/hyperlink" Target="https://podminky.urs.cz/item/CS_URS_2025_01/998223011" TargetMode="External"/><Relationship Id="rId30" Type="http://schemas.openxmlformats.org/officeDocument/2006/relationships/hyperlink" Target="https://podminky.urs.cz/item/CS_URS_2025_01/725330820" TargetMode="External"/><Relationship Id="rId35" Type="http://schemas.openxmlformats.org/officeDocument/2006/relationships/hyperlink" Target="https://vymery.bimplatforma.cz/version/200073_DDPBfjHwOtsloxY2cVF5VDQWAiBQNexawIN9ITiqJUd3q7dq2bLGJ1GP6u-kOOfkJnFNQQzKP7qlw_Sy3gZNIQ" TargetMode="External"/><Relationship Id="rId43" Type="http://schemas.openxmlformats.org/officeDocument/2006/relationships/hyperlink" Target="https://podminky.urs.cz/item/CS_URS_2025_01/762342812" TargetMode="External"/><Relationship Id="rId48" Type="http://schemas.openxmlformats.org/officeDocument/2006/relationships/hyperlink" Target="https://vymery.bimplatforma.cz/version/200073_xsIrnbKaeBNWC2nAg8nN1xIL-yHKvMRkJ6rkETpAekiodlyL3A_U17Y75n0S4EBwsG76xD8y9CebDjkVZcMyfQ" TargetMode="External"/><Relationship Id="rId56" Type="http://schemas.openxmlformats.org/officeDocument/2006/relationships/hyperlink" Target="https://vymery.bimplatforma.cz/version/200073_jF2QYBXP_obUQMJJB7Sio6y5sA20fw9oywh6Kn3n0_WibiCj3aBgWXwkvsfXnQQ0f0EGnJynAV3yLeNWofR2QA" TargetMode="External"/><Relationship Id="rId64" Type="http://schemas.openxmlformats.org/officeDocument/2006/relationships/hyperlink" Target="https://vymery.bimplatforma.cz/version/200073_ZnFA0ELhrePAqkJSKd9kGkaagnnU2npXLaWrA9ALhdjYlOdShoTX1xtX60B66_o7hkI6OSrDzleYw3UeOEYMpw" TargetMode="External"/><Relationship Id="rId69" Type="http://schemas.openxmlformats.org/officeDocument/2006/relationships/hyperlink" Target="https://podminky.urs.cz/item/CS_URS_2025_01/776201811" TargetMode="External"/><Relationship Id="rId77" Type="http://schemas.openxmlformats.org/officeDocument/2006/relationships/hyperlink" Target="https://podminky.urs.cz/item/CS_URS_2025_01/051002000" TargetMode="External"/><Relationship Id="rId8" Type="http://schemas.openxmlformats.org/officeDocument/2006/relationships/hyperlink" Target="https://podminky.urs.cz/item/CS_URS_2025_01/941211812" TargetMode="External"/><Relationship Id="rId51" Type="http://schemas.openxmlformats.org/officeDocument/2006/relationships/hyperlink" Target="https://podminky.urs.cz/item/CS_URS_2025_01/764004841" TargetMode="External"/><Relationship Id="rId72" Type="http://schemas.openxmlformats.org/officeDocument/2006/relationships/hyperlink" Target="https://podminky.urs.cz/item/CS_URS_2025_01/020001000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564861111" TargetMode="External"/><Relationship Id="rId12" Type="http://schemas.openxmlformats.org/officeDocument/2006/relationships/hyperlink" Target="https://vymery.bimplatforma.cz/version/200073_VsWEof95UtdT7H6zdHCctJiA4UB3UUh8XYxcFdpdYuJnKVLpGBCcBrLlDA5S4lQ2gwfk3CMig_XJUyFl1qWoUQ" TargetMode="External"/><Relationship Id="rId17" Type="http://schemas.openxmlformats.org/officeDocument/2006/relationships/hyperlink" Target="https://podminky.urs.cz/item/CS_URS_2025_01/993111111" TargetMode="External"/><Relationship Id="rId25" Type="http://schemas.openxmlformats.org/officeDocument/2006/relationships/hyperlink" Target="https://podminky.urs.cz/item/CS_URS_2025_01/997013635" TargetMode="External"/><Relationship Id="rId33" Type="http://schemas.openxmlformats.org/officeDocument/2006/relationships/hyperlink" Target="https://podminky.urs.cz/item/CS_URS_2025_01/725840850" TargetMode="External"/><Relationship Id="rId38" Type="http://schemas.openxmlformats.org/officeDocument/2006/relationships/hyperlink" Target="https://podminky.urs.cz/item/CS_URS_2025_01/762331813" TargetMode="External"/><Relationship Id="rId46" Type="http://schemas.openxmlformats.org/officeDocument/2006/relationships/hyperlink" Target="https://vymery.bimplatforma.cz/version/200073_ZnFA0ELhrePAqkJSKd9kGkaagnnU2npXLaWrA9ALhdjYlOdShoTX1xtX60B66_o7hkI6OSrDzleYw3UeOEYMpw" TargetMode="External"/><Relationship Id="rId59" Type="http://schemas.openxmlformats.org/officeDocument/2006/relationships/hyperlink" Target="https://podminky.urs.cz/item/CS_URS_2025_01/765111861" TargetMode="External"/><Relationship Id="rId67" Type="http://schemas.openxmlformats.org/officeDocument/2006/relationships/hyperlink" Target="https://vymery.bimplatforma.cz/version/200073_HpvoS0_hNhCIGZw8h2rIsHAeyUfKjXwiMoYDVO8v8Pt2l057g6pd2ObivzwcyIYwRWwFz6pSPzqRglQCTKowJQ" TargetMode="External"/><Relationship Id="rId20" Type="http://schemas.openxmlformats.org/officeDocument/2006/relationships/hyperlink" Target="https://podminky.urs.cz/item/CS_URS_2025_01/997006005" TargetMode="External"/><Relationship Id="rId41" Type="http://schemas.openxmlformats.org/officeDocument/2006/relationships/hyperlink" Target="https://podminky.urs.cz/item/CS_URS_2025_01/762331815" TargetMode="External"/><Relationship Id="rId54" Type="http://schemas.openxmlformats.org/officeDocument/2006/relationships/hyperlink" Target="https://podminky.urs.cz/item/CS_URS_2025_01/764004871" TargetMode="External"/><Relationship Id="rId62" Type="http://schemas.openxmlformats.org/officeDocument/2006/relationships/hyperlink" Target="https://vymery.bimplatforma.cz/version/200073_4H0QUUViTySuXb1feL8w0iPqtAaMWZYhYFaWSqXXzlFhq8xA7UzUGyYkH5cpL-VD-g7MRg1GrdJ-Uel0Jb0rzg" TargetMode="External"/><Relationship Id="rId70" Type="http://schemas.openxmlformats.org/officeDocument/2006/relationships/hyperlink" Target="https://podminky.urs.cz/item/CS_URS_2025_01/776410811" TargetMode="External"/><Relationship Id="rId75" Type="http://schemas.openxmlformats.org/officeDocument/2006/relationships/hyperlink" Target="https://podminky.urs.cz/item/CS_URS_2025_01/034002000" TargetMode="External"/><Relationship Id="rId1" Type="http://schemas.openxmlformats.org/officeDocument/2006/relationships/hyperlink" Target="https://podminky.urs.cz/item/CS_URS_2025_01/174151101" TargetMode="External"/><Relationship Id="rId6" Type="http://schemas.openxmlformats.org/officeDocument/2006/relationships/hyperlink" Target="https://podminky.urs.cz/item/CS_URS_2025_01/941211212" TargetMode="External"/><Relationship Id="rId15" Type="http://schemas.openxmlformats.org/officeDocument/2006/relationships/hyperlink" Target="https://podminky.urs.cz/item/CS_URS_2025_01/968062456" TargetMode="External"/><Relationship Id="rId23" Type="http://schemas.openxmlformats.org/officeDocument/2006/relationships/hyperlink" Target="https://podminky.urs.cz/item/CS_URS_2025_01/997013501" TargetMode="External"/><Relationship Id="rId28" Type="http://schemas.openxmlformats.org/officeDocument/2006/relationships/hyperlink" Target="https://podminky.urs.cz/item/CS_URS_2025_01/725110814" TargetMode="External"/><Relationship Id="rId36" Type="http://schemas.openxmlformats.org/officeDocument/2006/relationships/hyperlink" Target="https://podminky.urs.cz/item/CS_URS_2025_01/762331812" TargetMode="External"/><Relationship Id="rId49" Type="http://schemas.openxmlformats.org/officeDocument/2006/relationships/hyperlink" Target="https://podminky.urs.cz/item/CS_URS_2025_01/764004801" TargetMode="External"/><Relationship Id="rId57" Type="http://schemas.openxmlformats.org/officeDocument/2006/relationships/hyperlink" Target="https://podminky.urs.cz/item/CS_URS_2025_01/765111811" TargetMode="External"/><Relationship Id="rId10" Type="http://schemas.openxmlformats.org/officeDocument/2006/relationships/hyperlink" Target="https://podminky.urs.cz/item/CS_URS_2025_01/961021311" TargetMode="External"/><Relationship Id="rId31" Type="http://schemas.openxmlformats.org/officeDocument/2006/relationships/hyperlink" Target="https://podminky.urs.cz/item/CS_URS_2025_01/725820801" TargetMode="External"/><Relationship Id="rId44" Type="http://schemas.openxmlformats.org/officeDocument/2006/relationships/hyperlink" Target="https://vymery.bimplatforma.cz/version/200073_jF2QYBXP_obUQMJJB7Sio6y5sA20fw9oywh6Kn3n0_WibiCj3aBgWXwkvsfXnQQ0f0EGnJynAV3yLeNWofR2QA" TargetMode="External"/><Relationship Id="rId52" Type="http://schemas.openxmlformats.org/officeDocument/2006/relationships/hyperlink" Target="https://podminky.urs.cz/item/CS_URS_2025_01/764004861" TargetMode="External"/><Relationship Id="rId60" Type="http://schemas.openxmlformats.org/officeDocument/2006/relationships/hyperlink" Target="https://vymery.bimplatforma.cz/version/200073_4H0QUUViTySuXb1feL8w0iPqtAaMWZYhYFaWSqXXzlFhq8xA7UzUGyYkH5cpL-VD-g7MRg1GrdJ-Uel0Jb0rzg" TargetMode="External"/><Relationship Id="rId65" Type="http://schemas.openxmlformats.org/officeDocument/2006/relationships/hyperlink" Target="https://podminky.urs.cz/item/CS_URS_2025_01/766691912" TargetMode="External"/><Relationship Id="rId73" Type="http://schemas.openxmlformats.org/officeDocument/2006/relationships/hyperlink" Target="https://podminky.urs.cz/item/CS_URS_2025_01/030001000" TargetMode="External"/><Relationship Id="rId78" Type="http://schemas.openxmlformats.org/officeDocument/2006/relationships/hyperlink" Target="https://podminky.urs.cz/item/CS_URS_2025_01/065002000" TargetMode="External"/><Relationship Id="rId4" Type="http://schemas.openxmlformats.org/officeDocument/2006/relationships/hyperlink" Target="https://podminky.urs.cz/item/CS_URS_2025_01/941211112" TargetMode="External"/><Relationship Id="rId9" Type="http://schemas.openxmlformats.org/officeDocument/2006/relationships/hyperlink" Target="https://vymery.bimplatforma.cz/version/200073_l6oAAAwCXm3CS_ud1GJLuF4tH67xa_F1AAKM3Rlu1aSsFfPknoPU54kaJKu2VZq8WtXuA8iVftjFMA3Lcbxvlw" TargetMode="External"/><Relationship Id="rId13" Type="http://schemas.openxmlformats.org/officeDocument/2006/relationships/hyperlink" Target="https://podminky.urs.cz/item/CS_URS_2025_01/968062455" TargetMode="External"/><Relationship Id="rId18" Type="http://schemas.openxmlformats.org/officeDocument/2006/relationships/hyperlink" Target="https://podminky.urs.cz/item/CS_URS_2025_01/993111119" TargetMode="External"/><Relationship Id="rId39" Type="http://schemas.openxmlformats.org/officeDocument/2006/relationships/hyperlink" Target="https://podminky.urs.cz/item/CS_URS_2025_01/762331814" TargetMode="External"/><Relationship Id="rId34" Type="http://schemas.openxmlformats.org/officeDocument/2006/relationships/hyperlink" Target="https://podminky.urs.cz/item/CS_URS_2025_01/762331811" TargetMode="External"/><Relationship Id="rId50" Type="http://schemas.openxmlformats.org/officeDocument/2006/relationships/hyperlink" Target="https://vymery.bimplatforma.cz/version/200073__ipnxFia4A2U4B5VaJAo96nnekkcY5UEEuZZ6lfy6-mb921x0dskCeO9a-rAxj-Ki2i4UYloKQ47CWGW5iNy1w" TargetMode="External"/><Relationship Id="rId55" Type="http://schemas.openxmlformats.org/officeDocument/2006/relationships/hyperlink" Target="https://podminky.urs.cz/item/CS_URS_2025_01/765111801" TargetMode="External"/><Relationship Id="rId76" Type="http://schemas.openxmlformats.org/officeDocument/2006/relationships/hyperlink" Target="https://podminky.urs.cz/item/CS_URS_2025_01/039002000" TargetMode="External"/><Relationship Id="rId7" Type="http://schemas.openxmlformats.org/officeDocument/2006/relationships/hyperlink" Target="https://podminky.urs.cz/item/CS_URS_2025_01/941211331" TargetMode="External"/><Relationship Id="rId71" Type="http://schemas.openxmlformats.org/officeDocument/2006/relationships/hyperlink" Target="https://podminky.urs.cz/item/CS_URS_2025_01/HZS1291" TargetMode="External"/><Relationship Id="rId2" Type="http://schemas.openxmlformats.org/officeDocument/2006/relationships/hyperlink" Target="https://vymery.bimplatforma.cz/version/200073_d8dehYDDXPovwn82vxKNHASIvtjOoRkVRRN6Cv2QWlcTnZn9aU8NjaZjo6e0YDFdWLHfFGZtqmSK1ZlqMrf0GQ" TargetMode="External"/><Relationship Id="rId29" Type="http://schemas.openxmlformats.org/officeDocument/2006/relationships/hyperlink" Target="https://podminky.urs.cz/item/CS_URS_2025_01/72521082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ymery.bimplatforma.cz/version/200073_xsIrnbKaeBNWC2nAg8nN1xIL-yHKvMRkJ6rkETpAekiodlyL3A_U17Y75n0S4EBwsG76xD8y9CebDjkVZcMyfQ" TargetMode="External"/><Relationship Id="rId13" Type="http://schemas.openxmlformats.org/officeDocument/2006/relationships/hyperlink" Target="https://vymery.bimplatforma.cz/version/200073_ZnFA0ELhrePAqkJSKd9kGkaagnnU2npXLaWrA9ALhdjYlOdShoTX1xtX60B66_o7hkI6OSrDzleYw3UeOEYMpw" TargetMode="External"/><Relationship Id="rId3" Type="http://schemas.openxmlformats.org/officeDocument/2006/relationships/hyperlink" Target="https://vymery.bimplatforma.cz/version/200073_DDPBfjHwOtsloxY2cVF5VDQWAiBQNexawIN9ITiqJUd3q7dq2bLGJ1GP6u-kOOfkJnFNQQzKP7qlw_Sy3gZNIQ" TargetMode="External"/><Relationship Id="rId7" Type="http://schemas.openxmlformats.org/officeDocument/2006/relationships/hyperlink" Target="https://vymery.bimplatforma.cz/version/200073_Cpwq9SeXMd9keypro_Ok-_ZYvKTMG3y53_vGGyfKnw9osY5fKOvChO2DlCLfuaYHGvVVrStTLaV7WCa9-bGUyg" TargetMode="External"/><Relationship Id="rId12" Type="http://schemas.openxmlformats.org/officeDocument/2006/relationships/hyperlink" Target="https://vymery.bimplatforma.cz/version/200073_GS0Tzd2pC1VyDaNlYNT7f1b4JkvK8YvPsGylgEkbZ3DC09xHVJM6YpJzQCWn0k1sSobIs8M_B8r6LDe3PEo7fA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vymery.bimplatforma.cz/version/200073_4H0QUUViTySuXb1feL8w0iPqtAaMWZYhYFaWSqXXzlFhq8xA7UzUGyYkH5cpL-VD-g7MRg1GrdJ-Uel0Jb0rzg" TargetMode="External"/><Relationship Id="rId16" Type="http://schemas.openxmlformats.org/officeDocument/2006/relationships/hyperlink" Target="https://vymery.bimplatforma.cz/version/200073_d8dehYDDXPovwn82vxKNHASIvtjOoRkVRRN6Cv2QWlcTnZn9aU8NjaZjo6e0YDFdWLHfFGZtqmSK1ZlqMrf0GQ" TargetMode="External"/><Relationship Id="rId1" Type="http://schemas.openxmlformats.org/officeDocument/2006/relationships/hyperlink" Target="https://vymery.bimplatforma.cz/version/200073_jF2QYBXP_obUQMJJB7Sio6y5sA20fw9oywh6Kn3n0_WibiCj3aBgWXwkvsfXnQQ0f0EGnJynAV3yLeNWofR2QA" TargetMode="External"/><Relationship Id="rId6" Type="http://schemas.openxmlformats.org/officeDocument/2006/relationships/hyperlink" Target="https://vymery.bimplatforma.cz/version/200073_E00aSvaNbIpf244aWCZ3vyLUZSQSWR1fPapEZzdESiuHV0-zKYPN_lGsi0M0eq05JGz9LCj7BZyIGP_BBRTbqg" TargetMode="External"/><Relationship Id="rId11" Type="http://schemas.openxmlformats.org/officeDocument/2006/relationships/hyperlink" Target="https://vymery.bimplatforma.cz/version/200073_VsWEof95UtdT7H6zdHCctJiA4UB3UUh8XYxcFdpdYuJnKVLpGBCcBrLlDA5S4lQ2gwfk3CMig_XJUyFl1qWoUQ" TargetMode="External"/><Relationship Id="rId5" Type="http://schemas.openxmlformats.org/officeDocument/2006/relationships/hyperlink" Target="https://vymery.bimplatforma.cz/version/200073_mh-28YLi7rMpw8jPMb4F5aJ3eOa5TqSeNjkB-bc96qEfUb2JLpUtSz4L1dNM6fuzoApOIQOYvf-yJfWjfOpyvg" TargetMode="External"/><Relationship Id="rId15" Type="http://schemas.openxmlformats.org/officeDocument/2006/relationships/hyperlink" Target="https://vymery.bimplatforma.cz/version/200073_l6oAAAwCXm3CS_ud1GJLuF4tH67xa_F1AAKM3Rlu1aSsFfPknoPU54kaJKu2VZq8WtXuA8iVftjFMA3Lcbxvlw" TargetMode="External"/><Relationship Id="rId10" Type="http://schemas.openxmlformats.org/officeDocument/2006/relationships/hyperlink" Target="https://vymery.bimplatforma.cz/version/200073_KpZ4g7Rm9NvONr6KEG_VQgufU-xIgxxmdur_o-oreBnilroMEppLWdvdT5LQxS1MKkBzCP-ax8Xvckg6FBAYjA" TargetMode="External"/><Relationship Id="rId4" Type="http://schemas.openxmlformats.org/officeDocument/2006/relationships/hyperlink" Target="https://vymery.bimplatforma.cz/version/200073_M0NwCwA66pq3Oq382iFtWRSSXvNoXqgsrGbRfwXoO3qGZbnXFbPP1wFX2MOYPfL_M6O_qtocWXJ7BXW2IVMf1Q" TargetMode="External"/><Relationship Id="rId9" Type="http://schemas.openxmlformats.org/officeDocument/2006/relationships/hyperlink" Target="https://vymery.bimplatforma.cz/version/200073__ipnxFia4A2U4B5VaJAo96nnekkcY5UEEuZZ6lfy6-mb921x0dskCeO9a-rAxj-Ki2i4UYloKQ47CWGW5iNy1w" TargetMode="External"/><Relationship Id="rId14" Type="http://schemas.openxmlformats.org/officeDocument/2006/relationships/hyperlink" Target="https://vymery.bimplatforma.cz/version/200073_HpvoS0_hNhCIGZw8h2rIsHAeyUfKjXwiMoYDVO8v8Pt2l057g6pd2ObivzwcyIYwRWwFz6pSPzqRglQCTKowJ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5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271" t="s">
        <v>6</v>
      </c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9" t="s">
        <v>7</v>
      </c>
      <c r="BT2" s="19" t="s">
        <v>8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pans="1:74" s="1" customFormat="1" ht="24.95" customHeight="1">
      <c r="B4" s="22"/>
      <c r="D4" s="23" t="s">
        <v>10</v>
      </c>
      <c r="AR4" s="22"/>
      <c r="AS4" s="24" t="s">
        <v>11</v>
      </c>
      <c r="BS4" s="19" t="s">
        <v>12</v>
      </c>
    </row>
    <row r="5" spans="1:74" s="1" customFormat="1" ht="12" customHeight="1">
      <c r="B5" s="22"/>
      <c r="D5" s="25" t="s">
        <v>13</v>
      </c>
      <c r="K5" s="298" t="s">
        <v>14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22"/>
      <c r="BS5" s="19" t="s">
        <v>7</v>
      </c>
    </row>
    <row r="6" spans="1:74" s="1" customFormat="1" ht="36.950000000000003" customHeight="1">
      <c r="B6" s="22"/>
      <c r="D6" s="27" t="s">
        <v>15</v>
      </c>
      <c r="K6" s="299" t="s">
        <v>16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22"/>
      <c r="BS6" s="19" t="s">
        <v>7</v>
      </c>
    </row>
    <row r="7" spans="1:74" s="1" customFormat="1" ht="12" customHeight="1">
      <c r="B7" s="22"/>
      <c r="D7" s="28" t="s">
        <v>17</v>
      </c>
      <c r="K7" s="26" t="s">
        <v>3</v>
      </c>
      <c r="AK7" s="28" t="s">
        <v>18</v>
      </c>
      <c r="AN7" s="26" t="s">
        <v>3</v>
      </c>
      <c r="AR7" s="22"/>
      <c r="BS7" s="19" t="s">
        <v>7</v>
      </c>
    </row>
    <row r="8" spans="1:74" s="1" customFormat="1" ht="12" customHeight="1">
      <c r="B8" s="22"/>
      <c r="D8" s="28" t="s">
        <v>19</v>
      </c>
      <c r="K8" s="26" t="s">
        <v>20</v>
      </c>
      <c r="AK8" s="28" t="s">
        <v>21</v>
      </c>
      <c r="AN8" s="26" t="s">
        <v>22</v>
      </c>
      <c r="AR8" s="22"/>
      <c r="BS8" s="19" t="s">
        <v>7</v>
      </c>
    </row>
    <row r="9" spans="1:74" s="1" customFormat="1" ht="14.45" customHeight="1">
      <c r="B9" s="22"/>
      <c r="AR9" s="22"/>
      <c r="BS9" s="19" t="s">
        <v>7</v>
      </c>
    </row>
    <row r="10" spans="1:74" s="1" customFormat="1" ht="12" customHeight="1">
      <c r="B10" s="22"/>
      <c r="D10" s="28" t="s">
        <v>23</v>
      </c>
      <c r="AK10" s="28" t="s">
        <v>24</v>
      </c>
      <c r="AN10" s="26" t="s">
        <v>3</v>
      </c>
      <c r="AR10" s="22"/>
      <c r="BS10" s="19" t="s">
        <v>7</v>
      </c>
    </row>
    <row r="11" spans="1:74" s="1" customFormat="1" ht="18.399999999999999" customHeight="1">
      <c r="B11" s="22"/>
      <c r="E11" s="26" t="s">
        <v>25</v>
      </c>
      <c r="AK11" s="28" t="s">
        <v>26</v>
      </c>
      <c r="AN11" s="26" t="s">
        <v>3</v>
      </c>
      <c r="AR11" s="22"/>
      <c r="BS11" s="19" t="s">
        <v>7</v>
      </c>
    </row>
    <row r="12" spans="1:74" s="1" customFormat="1" ht="6.95" customHeight="1">
      <c r="B12" s="22"/>
      <c r="AR12" s="22"/>
      <c r="BS12" s="19" t="s">
        <v>7</v>
      </c>
    </row>
    <row r="13" spans="1:74" s="1" customFormat="1" ht="12" customHeight="1">
      <c r="B13" s="22"/>
      <c r="D13" s="28" t="s">
        <v>27</v>
      </c>
      <c r="AK13" s="28" t="s">
        <v>24</v>
      </c>
      <c r="AN13" s="26" t="s">
        <v>3</v>
      </c>
      <c r="AR13" s="22"/>
      <c r="BS13" s="19" t="s">
        <v>7</v>
      </c>
    </row>
    <row r="14" spans="1:74" ht="12.75">
      <c r="B14" s="22"/>
      <c r="E14" s="26" t="s">
        <v>28</v>
      </c>
      <c r="AK14" s="28" t="s">
        <v>26</v>
      </c>
      <c r="AN14" s="26" t="s">
        <v>3</v>
      </c>
      <c r="AR14" s="22"/>
      <c r="BS14" s="19" t="s">
        <v>7</v>
      </c>
    </row>
    <row r="15" spans="1:74" s="1" customFormat="1" ht="6.95" customHeight="1">
      <c r="B15" s="22"/>
      <c r="AR15" s="22"/>
      <c r="BS15" s="19" t="s">
        <v>4</v>
      </c>
    </row>
    <row r="16" spans="1:74" s="1" customFormat="1" ht="12" customHeight="1">
      <c r="B16" s="22"/>
      <c r="D16" s="28" t="s">
        <v>29</v>
      </c>
      <c r="AK16" s="28" t="s">
        <v>24</v>
      </c>
      <c r="AN16" s="26" t="s">
        <v>3</v>
      </c>
      <c r="AR16" s="22"/>
      <c r="BS16" s="19" t="s">
        <v>4</v>
      </c>
    </row>
    <row r="17" spans="1:71" s="1" customFormat="1" ht="18.399999999999999" customHeight="1">
      <c r="B17" s="22"/>
      <c r="E17" s="26" t="s">
        <v>30</v>
      </c>
      <c r="AK17" s="28" t="s">
        <v>26</v>
      </c>
      <c r="AN17" s="26" t="s">
        <v>3</v>
      </c>
      <c r="AR17" s="22"/>
      <c r="BS17" s="19" t="s">
        <v>31</v>
      </c>
    </row>
    <row r="18" spans="1:71" s="1" customFormat="1" ht="6.95" customHeight="1">
      <c r="B18" s="22"/>
      <c r="AR18" s="22"/>
      <c r="BS18" s="19" t="s">
        <v>7</v>
      </c>
    </row>
    <row r="19" spans="1:71" s="1" customFormat="1" ht="12" customHeight="1">
      <c r="B19" s="22"/>
      <c r="D19" s="28" t="s">
        <v>32</v>
      </c>
      <c r="AK19" s="28" t="s">
        <v>24</v>
      </c>
      <c r="AN19" s="26" t="s">
        <v>3</v>
      </c>
      <c r="AR19" s="22"/>
      <c r="BS19" s="19" t="s">
        <v>7</v>
      </c>
    </row>
    <row r="20" spans="1:71" s="1" customFormat="1" ht="18.399999999999999" customHeight="1">
      <c r="B20" s="22"/>
      <c r="E20" s="26" t="s">
        <v>33</v>
      </c>
      <c r="AK20" s="28" t="s">
        <v>26</v>
      </c>
      <c r="AN20" s="26" t="s">
        <v>3</v>
      </c>
      <c r="AR20" s="22"/>
      <c r="BS20" s="19" t="s">
        <v>4</v>
      </c>
    </row>
    <row r="21" spans="1:71" s="1" customFormat="1" ht="6.95" customHeight="1">
      <c r="B21" s="22"/>
      <c r="AR21" s="22"/>
    </row>
    <row r="22" spans="1:71" s="1" customFormat="1" ht="12" customHeight="1">
      <c r="B22" s="22"/>
      <c r="D22" s="28" t="s">
        <v>34</v>
      </c>
      <c r="AR22" s="22"/>
    </row>
    <row r="23" spans="1:71" s="1" customFormat="1" ht="47.25" customHeight="1">
      <c r="B23" s="22"/>
      <c r="E23" s="300" t="s">
        <v>35</v>
      </c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R23" s="22"/>
    </row>
    <row r="24" spans="1:71" s="1" customFormat="1" ht="6.95" customHeight="1">
      <c r="B24" s="22"/>
      <c r="AR24" s="22"/>
    </row>
    <row r="25" spans="1:71" s="1" customFormat="1" ht="6.95" customHeight="1">
      <c r="B25" s="2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22"/>
    </row>
    <row r="26" spans="1:71" s="2" customFormat="1" ht="25.9" customHeight="1">
      <c r="A26" s="31"/>
      <c r="B26" s="32"/>
      <c r="C26" s="31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1">
        <f>ROUND(AG54,2)</f>
        <v>0</v>
      </c>
      <c r="AL26" s="302"/>
      <c r="AM26" s="302"/>
      <c r="AN26" s="302"/>
      <c r="AO26" s="302"/>
      <c r="AP26" s="31"/>
      <c r="AQ26" s="31"/>
      <c r="AR26" s="32"/>
      <c r="BE26" s="31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31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03" t="s">
        <v>37</v>
      </c>
      <c r="M28" s="303"/>
      <c r="N28" s="303"/>
      <c r="O28" s="303"/>
      <c r="P28" s="303"/>
      <c r="Q28" s="31"/>
      <c r="R28" s="31"/>
      <c r="S28" s="31"/>
      <c r="T28" s="31"/>
      <c r="U28" s="31"/>
      <c r="V28" s="31"/>
      <c r="W28" s="303" t="s">
        <v>38</v>
      </c>
      <c r="X28" s="303"/>
      <c r="Y28" s="303"/>
      <c r="Z28" s="303"/>
      <c r="AA28" s="303"/>
      <c r="AB28" s="303"/>
      <c r="AC28" s="303"/>
      <c r="AD28" s="303"/>
      <c r="AE28" s="303"/>
      <c r="AF28" s="31"/>
      <c r="AG28" s="31"/>
      <c r="AH28" s="31"/>
      <c r="AI28" s="31"/>
      <c r="AJ28" s="31"/>
      <c r="AK28" s="303" t="s">
        <v>39</v>
      </c>
      <c r="AL28" s="303"/>
      <c r="AM28" s="303"/>
      <c r="AN28" s="303"/>
      <c r="AO28" s="303"/>
      <c r="AP28" s="31"/>
      <c r="AQ28" s="31"/>
      <c r="AR28" s="32"/>
      <c r="BE28" s="31"/>
    </row>
    <row r="29" spans="1:71" s="3" customFormat="1" ht="14.45" customHeight="1">
      <c r="B29" s="36"/>
      <c r="D29" s="28" t="s">
        <v>40</v>
      </c>
      <c r="F29" s="28" t="s">
        <v>41</v>
      </c>
      <c r="L29" s="288">
        <v>0.21</v>
      </c>
      <c r="M29" s="287"/>
      <c r="N29" s="287"/>
      <c r="O29" s="287"/>
      <c r="P29" s="287"/>
      <c r="W29" s="286">
        <f>ROUND(AZ54, 2)</f>
        <v>0</v>
      </c>
      <c r="X29" s="287"/>
      <c r="Y29" s="287"/>
      <c r="Z29" s="287"/>
      <c r="AA29" s="287"/>
      <c r="AB29" s="287"/>
      <c r="AC29" s="287"/>
      <c r="AD29" s="287"/>
      <c r="AE29" s="287"/>
      <c r="AK29" s="286">
        <f>ROUND(AV54, 2)</f>
        <v>0</v>
      </c>
      <c r="AL29" s="287"/>
      <c r="AM29" s="287"/>
      <c r="AN29" s="287"/>
      <c r="AO29" s="287"/>
      <c r="AR29" s="36"/>
    </row>
    <row r="30" spans="1:71" s="3" customFormat="1" ht="14.45" customHeight="1">
      <c r="B30" s="36"/>
      <c r="F30" s="28" t="s">
        <v>42</v>
      </c>
      <c r="L30" s="288">
        <v>0.12</v>
      </c>
      <c r="M30" s="287"/>
      <c r="N30" s="287"/>
      <c r="O30" s="287"/>
      <c r="P30" s="287"/>
      <c r="W30" s="286">
        <f>ROUND(BA54, 2)</f>
        <v>0</v>
      </c>
      <c r="X30" s="287"/>
      <c r="Y30" s="287"/>
      <c r="Z30" s="287"/>
      <c r="AA30" s="287"/>
      <c r="AB30" s="287"/>
      <c r="AC30" s="287"/>
      <c r="AD30" s="287"/>
      <c r="AE30" s="287"/>
      <c r="AK30" s="286">
        <f>ROUND(AW54, 2)</f>
        <v>0</v>
      </c>
      <c r="AL30" s="287"/>
      <c r="AM30" s="287"/>
      <c r="AN30" s="287"/>
      <c r="AO30" s="287"/>
      <c r="AR30" s="36"/>
    </row>
    <row r="31" spans="1:71" s="3" customFormat="1" ht="14.45" hidden="1" customHeight="1">
      <c r="B31" s="36"/>
      <c r="F31" s="28" t="s">
        <v>43</v>
      </c>
      <c r="L31" s="288">
        <v>0.21</v>
      </c>
      <c r="M31" s="287"/>
      <c r="N31" s="287"/>
      <c r="O31" s="287"/>
      <c r="P31" s="287"/>
      <c r="W31" s="286">
        <f>ROUND(BB54, 2)</f>
        <v>0</v>
      </c>
      <c r="X31" s="287"/>
      <c r="Y31" s="287"/>
      <c r="Z31" s="287"/>
      <c r="AA31" s="287"/>
      <c r="AB31" s="287"/>
      <c r="AC31" s="287"/>
      <c r="AD31" s="287"/>
      <c r="AE31" s="287"/>
      <c r="AK31" s="286">
        <v>0</v>
      </c>
      <c r="AL31" s="287"/>
      <c r="AM31" s="287"/>
      <c r="AN31" s="287"/>
      <c r="AO31" s="287"/>
      <c r="AR31" s="36"/>
    </row>
    <row r="32" spans="1:71" s="3" customFormat="1" ht="14.45" hidden="1" customHeight="1">
      <c r="B32" s="36"/>
      <c r="F32" s="28" t="s">
        <v>44</v>
      </c>
      <c r="L32" s="288">
        <v>0.12</v>
      </c>
      <c r="M32" s="287"/>
      <c r="N32" s="287"/>
      <c r="O32" s="287"/>
      <c r="P32" s="287"/>
      <c r="W32" s="286">
        <f>ROUND(BC54, 2)</f>
        <v>0</v>
      </c>
      <c r="X32" s="287"/>
      <c r="Y32" s="287"/>
      <c r="Z32" s="287"/>
      <c r="AA32" s="287"/>
      <c r="AB32" s="287"/>
      <c r="AC32" s="287"/>
      <c r="AD32" s="287"/>
      <c r="AE32" s="287"/>
      <c r="AK32" s="286">
        <v>0</v>
      </c>
      <c r="AL32" s="287"/>
      <c r="AM32" s="287"/>
      <c r="AN32" s="287"/>
      <c r="AO32" s="287"/>
      <c r="AR32" s="36"/>
    </row>
    <row r="33" spans="1:57" s="3" customFormat="1" ht="14.45" hidden="1" customHeight="1">
      <c r="B33" s="36"/>
      <c r="F33" s="28" t="s">
        <v>45</v>
      </c>
      <c r="L33" s="288">
        <v>0</v>
      </c>
      <c r="M33" s="287"/>
      <c r="N33" s="287"/>
      <c r="O33" s="287"/>
      <c r="P33" s="287"/>
      <c r="W33" s="286">
        <f>ROUND(BD54, 2)</f>
        <v>0</v>
      </c>
      <c r="X33" s="287"/>
      <c r="Y33" s="287"/>
      <c r="Z33" s="287"/>
      <c r="AA33" s="287"/>
      <c r="AB33" s="287"/>
      <c r="AC33" s="287"/>
      <c r="AD33" s="287"/>
      <c r="AE33" s="287"/>
      <c r="AK33" s="286">
        <v>0</v>
      </c>
      <c r="AL33" s="287"/>
      <c r="AM33" s="287"/>
      <c r="AN33" s="287"/>
      <c r="AO33" s="287"/>
      <c r="AR33" s="3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31"/>
    </row>
    <row r="35" spans="1:57" s="2" customFormat="1" ht="25.9" customHeight="1">
      <c r="A35" s="31"/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89" t="s">
        <v>48</v>
      </c>
      <c r="Y35" s="290"/>
      <c r="Z35" s="290"/>
      <c r="AA35" s="290"/>
      <c r="AB35" s="290"/>
      <c r="AC35" s="39"/>
      <c r="AD35" s="39"/>
      <c r="AE35" s="39"/>
      <c r="AF35" s="39"/>
      <c r="AG35" s="39"/>
      <c r="AH35" s="39"/>
      <c r="AI35" s="39"/>
      <c r="AJ35" s="39"/>
      <c r="AK35" s="291">
        <f>SUM(AK26:AK33)</f>
        <v>0</v>
      </c>
      <c r="AL35" s="290"/>
      <c r="AM35" s="290"/>
      <c r="AN35" s="290"/>
      <c r="AO35" s="292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6.95" customHeight="1">
      <c r="A37" s="31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  <c r="BE37" s="31"/>
    </row>
    <row r="41" spans="1:57" s="2" customFormat="1" ht="6.95" customHeight="1">
      <c r="A41" s="31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  <c r="BE41" s="31"/>
    </row>
    <row r="42" spans="1:57" s="2" customFormat="1" ht="24.95" customHeight="1">
      <c r="A42" s="31"/>
      <c r="B42" s="32"/>
      <c r="C42" s="23" t="s">
        <v>49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  <c r="BE42" s="31"/>
    </row>
    <row r="43" spans="1:57" s="2" customFormat="1" ht="6.95" customHeight="1">
      <c r="A43" s="31"/>
      <c r="B43" s="3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2"/>
      <c r="BE43" s="31"/>
    </row>
    <row r="44" spans="1:57" s="4" customFormat="1" ht="12" customHeight="1">
      <c r="B44" s="45"/>
      <c r="C44" s="28" t="s">
        <v>13</v>
      </c>
      <c r="L44" s="4" t="str">
        <f>K5</f>
        <v>M_52_2025</v>
      </c>
      <c r="AR44" s="45"/>
    </row>
    <row r="45" spans="1:57" s="5" customFormat="1" ht="36.950000000000003" customHeight="1">
      <c r="B45" s="46"/>
      <c r="C45" s="47" t="s">
        <v>15</v>
      </c>
      <c r="L45" s="277" t="str">
        <f>K6</f>
        <v>Demolice objektu hlavní budovy Táborských kasáren na pozemku č.parc. 535/5 k.ú. Benešov u Prahy</v>
      </c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R45" s="46"/>
    </row>
    <row r="46" spans="1:57" s="2" customFormat="1" ht="6.9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2"/>
      <c r="BE46" s="31"/>
    </row>
    <row r="47" spans="1:57" s="2" customFormat="1" ht="12" customHeight="1">
      <c r="A47" s="31"/>
      <c r="B47" s="32"/>
      <c r="C47" s="28" t="s">
        <v>19</v>
      </c>
      <c r="D47" s="31"/>
      <c r="E47" s="31"/>
      <c r="F47" s="31"/>
      <c r="G47" s="31"/>
      <c r="H47" s="31"/>
      <c r="I47" s="31"/>
      <c r="J47" s="31"/>
      <c r="K47" s="31"/>
      <c r="L47" s="48" t="str">
        <f>IF(K8="","",K8)</f>
        <v>parc.č. 535/10, 535/2, 535/9, 538/1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28" t="s">
        <v>21</v>
      </c>
      <c r="AJ47" s="31"/>
      <c r="AK47" s="31"/>
      <c r="AL47" s="31"/>
      <c r="AM47" s="279" t="str">
        <f>IF(AN8= "","",AN8)</f>
        <v>20. 4. 2025</v>
      </c>
      <c r="AN47" s="279"/>
      <c r="AO47" s="31"/>
      <c r="AP47" s="31"/>
      <c r="AQ47" s="31"/>
      <c r="AR47" s="32"/>
      <c r="BE47" s="31"/>
    </row>
    <row r="48" spans="1:57" s="2" customFormat="1" ht="6.95" customHeight="1">
      <c r="A48" s="31"/>
      <c r="B48" s="3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2"/>
      <c r="BE48" s="31"/>
    </row>
    <row r="49" spans="1:91" s="2" customFormat="1" ht="15.2" customHeight="1">
      <c r="A49" s="31"/>
      <c r="B49" s="32"/>
      <c r="C49" s="28" t="s">
        <v>23</v>
      </c>
      <c r="D49" s="31"/>
      <c r="E49" s="31"/>
      <c r="F49" s="31"/>
      <c r="G49" s="31"/>
      <c r="H49" s="31"/>
      <c r="I49" s="31"/>
      <c r="J49" s="31"/>
      <c r="K49" s="31"/>
      <c r="L49" s="4" t="str">
        <f>IF(E11= "","",E11)</f>
        <v>Město Benešov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8" t="s">
        <v>29</v>
      </c>
      <c r="AJ49" s="31"/>
      <c r="AK49" s="31"/>
      <c r="AL49" s="31"/>
      <c r="AM49" s="280" t="str">
        <f>IF(E17="","",E17)</f>
        <v>Ing. Jan Mayer</v>
      </c>
      <c r="AN49" s="281"/>
      <c r="AO49" s="281"/>
      <c r="AP49" s="281"/>
      <c r="AQ49" s="31"/>
      <c r="AR49" s="32"/>
      <c r="AS49" s="282" t="s">
        <v>50</v>
      </c>
      <c r="AT49" s="283"/>
      <c r="AU49" s="50"/>
      <c r="AV49" s="50"/>
      <c r="AW49" s="50"/>
      <c r="AX49" s="50"/>
      <c r="AY49" s="50"/>
      <c r="AZ49" s="50"/>
      <c r="BA49" s="50"/>
      <c r="BB49" s="50"/>
      <c r="BC49" s="50"/>
      <c r="BD49" s="51"/>
      <c r="BE49" s="31"/>
    </row>
    <row r="50" spans="1:91" s="2" customFormat="1" ht="15.2" customHeight="1">
      <c r="A50" s="31"/>
      <c r="B50" s="32"/>
      <c r="C50" s="28" t="s">
        <v>27</v>
      </c>
      <c r="D50" s="31"/>
      <c r="E50" s="31"/>
      <c r="F50" s="31"/>
      <c r="G50" s="31"/>
      <c r="H50" s="31"/>
      <c r="I50" s="31"/>
      <c r="J50" s="31"/>
      <c r="K50" s="31"/>
      <c r="L50" s="4" t="str">
        <f>IF(E14="","",E14)</f>
        <v xml:space="preserve"> 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28" t="s">
        <v>32</v>
      </c>
      <c r="AJ50" s="31"/>
      <c r="AK50" s="31"/>
      <c r="AL50" s="31"/>
      <c r="AM50" s="280" t="str">
        <f>IF(E20="","",E20)</f>
        <v>Ing. Miroslav Cejnar</v>
      </c>
      <c r="AN50" s="281"/>
      <c r="AO50" s="281"/>
      <c r="AP50" s="281"/>
      <c r="AQ50" s="31"/>
      <c r="AR50" s="32"/>
      <c r="AS50" s="284"/>
      <c r="AT50" s="285"/>
      <c r="AU50" s="52"/>
      <c r="AV50" s="52"/>
      <c r="AW50" s="52"/>
      <c r="AX50" s="52"/>
      <c r="AY50" s="52"/>
      <c r="AZ50" s="52"/>
      <c r="BA50" s="52"/>
      <c r="BB50" s="52"/>
      <c r="BC50" s="52"/>
      <c r="BD50" s="53"/>
      <c r="BE50" s="31"/>
    </row>
    <row r="51" spans="1:91" s="2" customFormat="1" ht="10.9" customHeight="1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2"/>
      <c r="AS51" s="284"/>
      <c r="AT51" s="285"/>
      <c r="AU51" s="52"/>
      <c r="AV51" s="52"/>
      <c r="AW51" s="52"/>
      <c r="AX51" s="52"/>
      <c r="AY51" s="52"/>
      <c r="AZ51" s="52"/>
      <c r="BA51" s="52"/>
      <c r="BB51" s="52"/>
      <c r="BC51" s="52"/>
      <c r="BD51" s="53"/>
      <c r="BE51" s="31"/>
    </row>
    <row r="52" spans="1:91" s="2" customFormat="1" ht="29.25" customHeight="1">
      <c r="A52" s="31"/>
      <c r="B52" s="32"/>
      <c r="C52" s="273" t="s">
        <v>51</v>
      </c>
      <c r="D52" s="274"/>
      <c r="E52" s="274"/>
      <c r="F52" s="274"/>
      <c r="G52" s="274"/>
      <c r="H52" s="54"/>
      <c r="I52" s="275" t="s">
        <v>52</v>
      </c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6" t="s">
        <v>53</v>
      </c>
      <c r="AH52" s="274"/>
      <c r="AI52" s="274"/>
      <c r="AJ52" s="274"/>
      <c r="AK52" s="274"/>
      <c r="AL52" s="274"/>
      <c r="AM52" s="274"/>
      <c r="AN52" s="275" t="s">
        <v>54</v>
      </c>
      <c r="AO52" s="274"/>
      <c r="AP52" s="274"/>
      <c r="AQ52" s="55" t="s">
        <v>55</v>
      </c>
      <c r="AR52" s="32"/>
      <c r="AS52" s="56" t="s">
        <v>56</v>
      </c>
      <c r="AT52" s="57" t="s">
        <v>57</v>
      </c>
      <c r="AU52" s="57" t="s">
        <v>58</v>
      </c>
      <c r="AV52" s="57" t="s">
        <v>59</v>
      </c>
      <c r="AW52" s="57" t="s">
        <v>60</v>
      </c>
      <c r="AX52" s="57" t="s">
        <v>61</v>
      </c>
      <c r="AY52" s="57" t="s">
        <v>62</v>
      </c>
      <c r="AZ52" s="57" t="s">
        <v>63</v>
      </c>
      <c r="BA52" s="57" t="s">
        <v>64</v>
      </c>
      <c r="BB52" s="57" t="s">
        <v>65</v>
      </c>
      <c r="BC52" s="57" t="s">
        <v>66</v>
      </c>
      <c r="BD52" s="58" t="s">
        <v>67</v>
      </c>
      <c r="BE52" s="31"/>
    </row>
    <row r="53" spans="1:91" s="2" customFormat="1" ht="10.9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2"/>
      <c r="AS53" s="59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1"/>
      <c r="BE53" s="31"/>
    </row>
    <row r="54" spans="1:91" s="6" customFormat="1" ht="32.450000000000003" customHeight="1">
      <c r="B54" s="62"/>
      <c r="C54" s="63" t="s">
        <v>68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96">
        <f>ROUND(AG55,2)</f>
        <v>0</v>
      </c>
      <c r="AH54" s="296"/>
      <c r="AI54" s="296"/>
      <c r="AJ54" s="296"/>
      <c r="AK54" s="296"/>
      <c r="AL54" s="296"/>
      <c r="AM54" s="296"/>
      <c r="AN54" s="297">
        <f>SUM(AG54,AT54)</f>
        <v>0</v>
      </c>
      <c r="AO54" s="297"/>
      <c r="AP54" s="297"/>
      <c r="AQ54" s="66" t="s">
        <v>3</v>
      </c>
      <c r="AR54" s="62"/>
      <c r="AS54" s="67">
        <f>ROUND(AS55,2)</f>
        <v>0</v>
      </c>
      <c r="AT54" s="68">
        <f>ROUND(SUM(AV54:AW54),2)</f>
        <v>0</v>
      </c>
      <c r="AU54" s="69">
        <f>ROUND(AU55,5)</f>
        <v>38542.118139999999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ROUND(AZ55,2)</f>
        <v>0</v>
      </c>
      <c r="BA54" s="68">
        <f>ROUND(BA55,2)</f>
        <v>0</v>
      </c>
      <c r="BB54" s="68">
        <f>ROUND(BB55,2)</f>
        <v>0</v>
      </c>
      <c r="BC54" s="68">
        <f>ROUND(BC55,2)</f>
        <v>0</v>
      </c>
      <c r="BD54" s="70">
        <f>ROUND(BD55,2)</f>
        <v>0</v>
      </c>
      <c r="BS54" s="71" t="s">
        <v>69</v>
      </c>
      <c r="BT54" s="71" t="s">
        <v>70</v>
      </c>
      <c r="BU54" s="72" t="s">
        <v>71</v>
      </c>
      <c r="BV54" s="71" t="s">
        <v>72</v>
      </c>
      <c r="BW54" s="71" t="s">
        <v>5</v>
      </c>
      <c r="BX54" s="71" t="s">
        <v>73</v>
      </c>
      <c r="CL54" s="71" t="s">
        <v>3</v>
      </c>
    </row>
    <row r="55" spans="1:91" s="7" customFormat="1" ht="16.5" customHeight="1">
      <c r="A55" s="73" t="s">
        <v>74</v>
      </c>
      <c r="B55" s="74"/>
      <c r="C55" s="75"/>
      <c r="D55" s="295" t="s">
        <v>75</v>
      </c>
      <c r="E55" s="295"/>
      <c r="F55" s="295"/>
      <c r="G55" s="295"/>
      <c r="H55" s="295"/>
      <c r="I55" s="76"/>
      <c r="J55" s="295" t="s">
        <v>76</v>
      </c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3">
        <f>'SO01 - Demolice objektu'!J30</f>
        <v>0</v>
      </c>
      <c r="AH55" s="294"/>
      <c r="AI55" s="294"/>
      <c r="AJ55" s="294"/>
      <c r="AK55" s="294"/>
      <c r="AL55" s="294"/>
      <c r="AM55" s="294"/>
      <c r="AN55" s="293">
        <f>SUM(AG55,AT55)</f>
        <v>0</v>
      </c>
      <c r="AO55" s="294"/>
      <c r="AP55" s="294"/>
      <c r="AQ55" s="77" t="s">
        <v>77</v>
      </c>
      <c r="AR55" s="74"/>
      <c r="AS55" s="78">
        <v>0</v>
      </c>
      <c r="AT55" s="79">
        <f>ROUND(SUM(AV55:AW55),2)</f>
        <v>0</v>
      </c>
      <c r="AU55" s="80">
        <f>'SO01 - Demolice objektu'!P99</f>
        <v>38542.118142999992</v>
      </c>
      <c r="AV55" s="79">
        <f>'SO01 - Demolice objektu'!J33</f>
        <v>0</v>
      </c>
      <c r="AW55" s="79">
        <f>'SO01 - Demolice objektu'!J34</f>
        <v>0</v>
      </c>
      <c r="AX55" s="79">
        <f>'SO01 - Demolice objektu'!J35</f>
        <v>0</v>
      </c>
      <c r="AY55" s="79">
        <f>'SO01 - Demolice objektu'!J36</f>
        <v>0</v>
      </c>
      <c r="AZ55" s="79">
        <f>'SO01 - Demolice objektu'!F33</f>
        <v>0</v>
      </c>
      <c r="BA55" s="79">
        <f>'SO01 - Demolice objektu'!F34</f>
        <v>0</v>
      </c>
      <c r="BB55" s="79">
        <f>'SO01 - Demolice objektu'!F35</f>
        <v>0</v>
      </c>
      <c r="BC55" s="79">
        <f>'SO01 - Demolice objektu'!F36</f>
        <v>0</v>
      </c>
      <c r="BD55" s="81">
        <f>'SO01 - Demolice objektu'!F37</f>
        <v>0</v>
      </c>
      <c r="BT55" s="82" t="s">
        <v>78</v>
      </c>
      <c r="BV55" s="82" t="s">
        <v>72</v>
      </c>
      <c r="BW55" s="82" t="s">
        <v>79</v>
      </c>
      <c r="BX55" s="82" t="s">
        <v>5</v>
      </c>
      <c r="CL55" s="82" t="s">
        <v>3</v>
      </c>
      <c r="CM55" s="82" t="s">
        <v>80</v>
      </c>
    </row>
    <row r="56" spans="1:91" s="2" customFormat="1" ht="30" customHeight="1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2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91" s="2" customFormat="1" ht="6.95" customHeight="1">
      <c r="A57" s="31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W31:AE31"/>
  </mergeCells>
  <hyperlinks>
    <hyperlink ref="A55" location="'SO01 - Demolice objektu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49"/>
  <sheetViews>
    <sheetView showGridLines="0" tabSelected="1" topLeftCell="A10" workbookViewId="0">
      <selection activeCell="X186" sqref="X18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0.33203125" style="1" customWidth="1"/>
    <col min="6" max="6" width="77.33203125" style="1" customWidth="1"/>
    <col min="7" max="7" width="7.5" style="1" customWidth="1"/>
    <col min="8" max="8" width="14" style="1" customWidth="1"/>
    <col min="9" max="9" width="10.6640625" style="1" customWidth="1"/>
    <col min="10" max="10" width="20.66406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83"/>
    </row>
    <row r="2" spans="1:56" s="1" customFormat="1" ht="36.950000000000003" customHeight="1">
      <c r="L2" s="271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9" t="s">
        <v>79</v>
      </c>
      <c r="AZ2" s="84" t="s">
        <v>81</v>
      </c>
      <c r="BA2" s="84" t="s">
        <v>82</v>
      </c>
      <c r="BB2" s="84" t="s">
        <v>3</v>
      </c>
      <c r="BC2" s="84" t="s">
        <v>83</v>
      </c>
      <c r="BD2" s="84" t="s">
        <v>84</v>
      </c>
    </row>
    <row r="3" spans="1:5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  <c r="AZ3" s="84" t="s">
        <v>85</v>
      </c>
      <c r="BA3" s="84" t="s">
        <v>86</v>
      </c>
      <c r="BB3" s="84" t="s">
        <v>3</v>
      </c>
      <c r="BC3" s="84" t="s">
        <v>87</v>
      </c>
      <c r="BD3" s="84" t="s">
        <v>84</v>
      </c>
    </row>
    <row r="4" spans="1:56" s="1" customFormat="1" ht="24.95" customHeight="1">
      <c r="B4" s="22"/>
      <c r="D4" s="23" t="s">
        <v>88</v>
      </c>
      <c r="L4" s="22"/>
      <c r="M4" s="85" t="s">
        <v>11</v>
      </c>
      <c r="AT4" s="19" t="s">
        <v>4</v>
      </c>
      <c r="AZ4" s="84" t="s">
        <v>89</v>
      </c>
      <c r="BA4" s="84" t="s">
        <v>90</v>
      </c>
      <c r="BB4" s="84" t="s">
        <v>3</v>
      </c>
      <c r="BC4" s="84" t="s">
        <v>91</v>
      </c>
      <c r="BD4" s="84" t="s">
        <v>84</v>
      </c>
    </row>
    <row r="5" spans="1:56" s="1" customFormat="1" ht="6.95" customHeight="1">
      <c r="B5" s="22"/>
      <c r="L5" s="22"/>
      <c r="AZ5" s="84" t="s">
        <v>92</v>
      </c>
      <c r="BA5" s="84" t="s">
        <v>93</v>
      </c>
      <c r="BB5" s="84" t="s">
        <v>3</v>
      </c>
      <c r="BC5" s="84" t="s">
        <v>94</v>
      </c>
      <c r="BD5" s="84" t="s">
        <v>84</v>
      </c>
    </row>
    <row r="6" spans="1:56" s="1" customFormat="1" ht="12" customHeight="1">
      <c r="B6" s="22"/>
      <c r="D6" s="28" t="s">
        <v>15</v>
      </c>
      <c r="L6" s="22"/>
      <c r="AZ6" s="84" t="s">
        <v>95</v>
      </c>
      <c r="BA6" s="84" t="s">
        <v>96</v>
      </c>
      <c r="BB6" s="84" t="s">
        <v>3</v>
      </c>
      <c r="BC6" s="84" t="s">
        <v>97</v>
      </c>
      <c r="BD6" s="84" t="s">
        <v>84</v>
      </c>
    </row>
    <row r="7" spans="1:56" s="1" customFormat="1" ht="16.5" customHeight="1">
      <c r="B7" s="22"/>
      <c r="E7" s="305" t="str">
        <f>'Rekapitulace stavby'!K6</f>
        <v>Demolice objektu hlavní budovy Táborských kasáren na pozemku č.parc. 535/5 k.ú. Benešov u Prahy</v>
      </c>
      <c r="F7" s="306"/>
      <c r="G7" s="306"/>
      <c r="H7" s="306"/>
      <c r="L7" s="22"/>
      <c r="AZ7" s="84" t="s">
        <v>98</v>
      </c>
      <c r="BA7" s="84" t="s">
        <v>99</v>
      </c>
      <c r="BB7" s="84" t="s">
        <v>3</v>
      </c>
      <c r="BC7" s="84" t="s">
        <v>100</v>
      </c>
      <c r="BD7" s="84" t="s">
        <v>84</v>
      </c>
    </row>
    <row r="8" spans="1:56" s="2" customFormat="1" ht="12" customHeight="1">
      <c r="A8" s="31"/>
      <c r="B8" s="32"/>
      <c r="C8" s="31"/>
      <c r="D8" s="28" t="s">
        <v>101</v>
      </c>
      <c r="E8" s="31"/>
      <c r="F8" s="31"/>
      <c r="G8" s="31"/>
      <c r="H8" s="31"/>
      <c r="I8" s="31"/>
      <c r="J8" s="31"/>
      <c r="K8" s="31"/>
      <c r="L8" s="86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Z8" s="84" t="s">
        <v>102</v>
      </c>
      <c r="BA8" s="84" t="s">
        <v>103</v>
      </c>
      <c r="BB8" s="84" t="s">
        <v>3</v>
      </c>
      <c r="BC8" s="84" t="s">
        <v>104</v>
      </c>
      <c r="BD8" s="84" t="s">
        <v>84</v>
      </c>
    </row>
    <row r="9" spans="1:56" s="2" customFormat="1" ht="16.5" customHeight="1">
      <c r="A9" s="31"/>
      <c r="B9" s="32"/>
      <c r="C9" s="31"/>
      <c r="D9" s="31"/>
      <c r="E9" s="277" t="s">
        <v>105</v>
      </c>
      <c r="F9" s="304"/>
      <c r="G9" s="304"/>
      <c r="H9" s="304"/>
      <c r="I9" s="31"/>
      <c r="J9" s="31"/>
      <c r="K9" s="31"/>
      <c r="L9" s="86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Z9" s="84" t="s">
        <v>106</v>
      </c>
      <c r="BA9" s="84" t="s">
        <v>107</v>
      </c>
      <c r="BB9" s="84" t="s">
        <v>3</v>
      </c>
      <c r="BC9" s="84" t="s">
        <v>108</v>
      </c>
      <c r="BD9" s="84" t="s">
        <v>84</v>
      </c>
    </row>
    <row r="10" spans="1:5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86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Z10" s="84" t="s">
        <v>109</v>
      </c>
      <c r="BA10" s="84" t="s">
        <v>110</v>
      </c>
      <c r="BB10" s="84" t="s">
        <v>3</v>
      </c>
      <c r="BC10" s="84" t="s">
        <v>111</v>
      </c>
      <c r="BD10" s="84" t="s">
        <v>84</v>
      </c>
    </row>
    <row r="11" spans="1:56" s="2" customFormat="1" ht="12" customHeight="1">
      <c r="A11" s="31"/>
      <c r="B11" s="32"/>
      <c r="C11" s="31"/>
      <c r="D11" s="28" t="s">
        <v>17</v>
      </c>
      <c r="E11" s="31"/>
      <c r="F11" s="26" t="s">
        <v>3</v>
      </c>
      <c r="G11" s="31"/>
      <c r="H11" s="31"/>
      <c r="I11" s="28" t="s">
        <v>18</v>
      </c>
      <c r="J11" s="26" t="s">
        <v>3</v>
      </c>
      <c r="K11" s="31"/>
      <c r="L11" s="86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84" t="s">
        <v>112</v>
      </c>
      <c r="BA11" s="84" t="s">
        <v>113</v>
      </c>
      <c r="BB11" s="84" t="s">
        <v>3</v>
      </c>
      <c r="BC11" s="84" t="s">
        <v>114</v>
      </c>
      <c r="BD11" s="84" t="s">
        <v>84</v>
      </c>
    </row>
    <row r="12" spans="1:56" s="2" customFormat="1" ht="12" customHeight="1">
      <c r="A12" s="31"/>
      <c r="B12" s="32"/>
      <c r="C12" s="31"/>
      <c r="D12" s="28" t="s">
        <v>19</v>
      </c>
      <c r="E12" s="31"/>
      <c r="F12" s="26" t="s">
        <v>20</v>
      </c>
      <c r="G12" s="31"/>
      <c r="H12" s="31"/>
      <c r="I12" s="28" t="s">
        <v>21</v>
      </c>
      <c r="J12" s="49" t="str">
        <f>'Rekapitulace stavby'!AN8</f>
        <v>20. 4. 2025</v>
      </c>
      <c r="K12" s="31"/>
      <c r="L12" s="86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84" t="s">
        <v>115</v>
      </c>
      <c r="BA12" s="84" t="s">
        <v>116</v>
      </c>
      <c r="BB12" s="84" t="s">
        <v>3</v>
      </c>
      <c r="BC12" s="84" t="s">
        <v>117</v>
      </c>
      <c r="BD12" s="84" t="s">
        <v>84</v>
      </c>
    </row>
    <row r="13" spans="1:5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86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84" t="s">
        <v>118</v>
      </c>
      <c r="BA13" s="84" t="s">
        <v>119</v>
      </c>
      <c r="BB13" s="84" t="s">
        <v>3</v>
      </c>
      <c r="BC13" s="84" t="s">
        <v>120</v>
      </c>
      <c r="BD13" s="84" t="s">
        <v>84</v>
      </c>
    </row>
    <row r="14" spans="1:56" s="2" customFormat="1" ht="12" customHeight="1">
      <c r="A14" s="31"/>
      <c r="B14" s="32"/>
      <c r="C14" s="31"/>
      <c r="D14" s="28" t="s">
        <v>23</v>
      </c>
      <c r="E14" s="31"/>
      <c r="F14" s="31"/>
      <c r="G14" s="31"/>
      <c r="H14" s="31"/>
      <c r="I14" s="28" t="s">
        <v>24</v>
      </c>
      <c r="J14" s="26" t="s">
        <v>3</v>
      </c>
      <c r="K14" s="31"/>
      <c r="L14" s="86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Z14" s="84" t="s">
        <v>121</v>
      </c>
      <c r="BA14" s="84" t="s">
        <v>122</v>
      </c>
      <c r="BB14" s="84" t="s">
        <v>3</v>
      </c>
      <c r="BC14" s="84" t="s">
        <v>123</v>
      </c>
      <c r="BD14" s="84" t="s">
        <v>84</v>
      </c>
    </row>
    <row r="15" spans="1:56" s="2" customFormat="1" ht="18" customHeight="1">
      <c r="A15" s="31"/>
      <c r="B15" s="32"/>
      <c r="C15" s="31"/>
      <c r="D15" s="31"/>
      <c r="E15" s="26" t="s">
        <v>25</v>
      </c>
      <c r="F15" s="31"/>
      <c r="G15" s="31"/>
      <c r="H15" s="31"/>
      <c r="I15" s="28" t="s">
        <v>26</v>
      </c>
      <c r="J15" s="26" t="s">
        <v>3</v>
      </c>
      <c r="K15" s="31"/>
      <c r="L15" s="86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Z15" s="84" t="s">
        <v>124</v>
      </c>
      <c r="BA15" s="84" t="s">
        <v>125</v>
      </c>
      <c r="BB15" s="84" t="s">
        <v>3</v>
      </c>
      <c r="BC15" s="84" t="s">
        <v>126</v>
      </c>
      <c r="BD15" s="84" t="s">
        <v>84</v>
      </c>
    </row>
    <row r="16" spans="1:5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86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Z16" s="84" t="s">
        <v>127</v>
      </c>
      <c r="BA16" s="84" t="s">
        <v>128</v>
      </c>
      <c r="BB16" s="84" t="s">
        <v>3</v>
      </c>
      <c r="BC16" s="84" t="s">
        <v>129</v>
      </c>
      <c r="BD16" s="84" t="s">
        <v>84</v>
      </c>
    </row>
    <row r="17" spans="1:31" s="2" customFormat="1" ht="12" customHeight="1">
      <c r="A17" s="31"/>
      <c r="B17" s="32"/>
      <c r="C17" s="31"/>
      <c r="D17" s="28" t="s">
        <v>27</v>
      </c>
      <c r="E17" s="31"/>
      <c r="F17" s="31"/>
      <c r="G17" s="31"/>
      <c r="H17" s="31"/>
      <c r="I17" s="28" t="s">
        <v>24</v>
      </c>
      <c r="J17" s="26" t="str">
        <f>'Rekapitulace stavby'!AN13</f>
        <v/>
      </c>
      <c r="K17" s="31"/>
      <c r="L17" s="86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98" t="str">
        <f>'Rekapitulace stavby'!E14</f>
        <v xml:space="preserve"> </v>
      </c>
      <c r="F18" s="298"/>
      <c r="G18" s="298"/>
      <c r="H18" s="298"/>
      <c r="I18" s="28" t="s">
        <v>26</v>
      </c>
      <c r="J18" s="26" t="str">
        <f>'Rekapitulace stavby'!AN14</f>
        <v/>
      </c>
      <c r="K18" s="31"/>
      <c r="L18" s="86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86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8" t="s">
        <v>29</v>
      </c>
      <c r="E20" s="31"/>
      <c r="F20" s="31"/>
      <c r="G20" s="31"/>
      <c r="H20" s="31"/>
      <c r="I20" s="28" t="s">
        <v>24</v>
      </c>
      <c r="J20" s="26" t="s">
        <v>3</v>
      </c>
      <c r="K20" s="31"/>
      <c r="L20" s="86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6" t="s">
        <v>30</v>
      </c>
      <c r="F21" s="31"/>
      <c r="G21" s="31"/>
      <c r="H21" s="31"/>
      <c r="I21" s="28" t="s">
        <v>26</v>
      </c>
      <c r="J21" s="26" t="s">
        <v>3</v>
      </c>
      <c r="K21" s="31"/>
      <c r="L21" s="86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86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8" t="s">
        <v>32</v>
      </c>
      <c r="E23" s="31"/>
      <c r="F23" s="31"/>
      <c r="G23" s="31"/>
      <c r="H23" s="31"/>
      <c r="I23" s="28" t="s">
        <v>24</v>
      </c>
      <c r="J23" s="26" t="s">
        <v>3</v>
      </c>
      <c r="K23" s="31"/>
      <c r="L23" s="86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6" t="s">
        <v>33</v>
      </c>
      <c r="F24" s="31"/>
      <c r="G24" s="31"/>
      <c r="H24" s="31"/>
      <c r="I24" s="28" t="s">
        <v>26</v>
      </c>
      <c r="J24" s="26" t="s">
        <v>3</v>
      </c>
      <c r="K24" s="31"/>
      <c r="L24" s="86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86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8" t="s">
        <v>34</v>
      </c>
      <c r="E26" s="31"/>
      <c r="F26" s="31"/>
      <c r="G26" s="31"/>
      <c r="H26" s="31"/>
      <c r="I26" s="31"/>
      <c r="J26" s="31"/>
      <c r="K26" s="31"/>
      <c r="L26" s="86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87"/>
      <c r="B27" s="88"/>
      <c r="C27" s="87"/>
      <c r="D27" s="87"/>
      <c r="E27" s="300" t="s">
        <v>3</v>
      </c>
      <c r="F27" s="300"/>
      <c r="G27" s="300"/>
      <c r="H27" s="300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86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0"/>
      <c r="E29" s="60"/>
      <c r="F29" s="60"/>
      <c r="G29" s="60"/>
      <c r="H29" s="60"/>
      <c r="I29" s="60"/>
      <c r="J29" s="60"/>
      <c r="K29" s="60"/>
      <c r="L29" s="86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0" t="s">
        <v>36</v>
      </c>
      <c r="E30" s="31"/>
      <c r="F30" s="31"/>
      <c r="G30" s="31"/>
      <c r="H30" s="31"/>
      <c r="I30" s="31"/>
      <c r="J30" s="65">
        <f>ROUND(J99, 2)</f>
        <v>0</v>
      </c>
      <c r="K30" s="31"/>
      <c r="L30" s="86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0"/>
      <c r="E31" s="60"/>
      <c r="F31" s="60"/>
      <c r="G31" s="60"/>
      <c r="H31" s="60"/>
      <c r="I31" s="60"/>
      <c r="J31" s="60"/>
      <c r="K31" s="60"/>
      <c r="L31" s="86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35" t="s">
        <v>37</v>
      </c>
      <c r="J32" s="35" t="s">
        <v>39</v>
      </c>
      <c r="K32" s="31"/>
      <c r="L32" s="86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1" t="s">
        <v>40</v>
      </c>
      <c r="E33" s="28" t="s">
        <v>41</v>
      </c>
      <c r="F33" s="92">
        <f>ROUND((SUM(BE99:BE348)),  2)</f>
        <v>0</v>
      </c>
      <c r="G33" s="31"/>
      <c r="H33" s="31"/>
      <c r="I33" s="93">
        <v>0.21</v>
      </c>
      <c r="J33" s="92">
        <f>ROUND(((SUM(BE99:BE348))*I33),  2)</f>
        <v>0</v>
      </c>
      <c r="K33" s="31"/>
      <c r="L33" s="86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8" t="s">
        <v>42</v>
      </c>
      <c r="F34" s="92">
        <f>ROUND((SUM(BF99:BF348)),  2)</f>
        <v>0</v>
      </c>
      <c r="G34" s="31"/>
      <c r="H34" s="31"/>
      <c r="I34" s="93">
        <v>0.12</v>
      </c>
      <c r="J34" s="92">
        <f>ROUND(((SUM(BF99:BF348))*I34),  2)</f>
        <v>0</v>
      </c>
      <c r="K34" s="31"/>
      <c r="L34" s="86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8" t="s">
        <v>43</v>
      </c>
      <c r="F35" s="92">
        <f>ROUND((SUM(BG99:BG348)),  2)</f>
        <v>0</v>
      </c>
      <c r="G35" s="31"/>
      <c r="H35" s="31"/>
      <c r="I35" s="93">
        <v>0.21</v>
      </c>
      <c r="J35" s="92">
        <f>0</f>
        <v>0</v>
      </c>
      <c r="K35" s="31"/>
      <c r="L35" s="86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8" t="s">
        <v>44</v>
      </c>
      <c r="F36" s="92">
        <f>ROUND((SUM(BH99:BH348)),  2)</f>
        <v>0</v>
      </c>
      <c r="G36" s="31"/>
      <c r="H36" s="31"/>
      <c r="I36" s="93">
        <v>0.12</v>
      </c>
      <c r="J36" s="92">
        <f>0</f>
        <v>0</v>
      </c>
      <c r="K36" s="31"/>
      <c r="L36" s="86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8" t="s">
        <v>45</v>
      </c>
      <c r="F37" s="92">
        <f>ROUND((SUM(BI99:BI348)),  2)</f>
        <v>0</v>
      </c>
      <c r="G37" s="31"/>
      <c r="H37" s="31"/>
      <c r="I37" s="93">
        <v>0</v>
      </c>
      <c r="J37" s="92">
        <f>0</f>
        <v>0</v>
      </c>
      <c r="K37" s="31"/>
      <c r="L37" s="86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86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4"/>
      <c r="D39" s="95" t="s">
        <v>46</v>
      </c>
      <c r="E39" s="54"/>
      <c r="F39" s="54"/>
      <c r="G39" s="96" t="s">
        <v>47</v>
      </c>
      <c r="H39" s="97" t="s">
        <v>48</v>
      </c>
      <c r="I39" s="54"/>
      <c r="J39" s="98">
        <f>SUM(J30:J37)</f>
        <v>0</v>
      </c>
      <c r="K39" s="99"/>
      <c r="L39" s="86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86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4" spans="1:31" s="2" customFormat="1" ht="6.95" customHeight="1">
      <c r="A44" s="31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86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4.95" customHeight="1">
      <c r="A45" s="31"/>
      <c r="B45" s="32"/>
      <c r="C45" s="23" t="s">
        <v>130</v>
      </c>
      <c r="D45" s="31"/>
      <c r="E45" s="31"/>
      <c r="F45" s="31"/>
      <c r="G45" s="31"/>
      <c r="H45" s="31"/>
      <c r="I45" s="31"/>
      <c r="J45" s="31"/>
      <c r="K45" s="31"/>
      <c r="L45" s="86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6.9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86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2" customFormat="1" ht="12" customHeight="1">
      <c r="A47" s="31"/>
      <c r="B47" s="32"/>
      <c r="C47" s="28" t="s">
        <v>15</v>
      </c>
      <c r="D47" s="31"/>
      <c r="E47" s="31"/>
      <c r="F47" s="31"/>
      <c r="G47" s="31"/>
      <c r="H47" s="31"/>
      <c r="I47" s="31"/>
      <c r="J47" s="31"/>
      <c r="K47" s="31"/>
      <c r="L47" s="86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2" customFormat="1" ht="16.5" customHeight="1">
      <c r="A48" s="31"/>
      <c r="B48" s="32"/>
      <c r="C48" s="31"/>
      <c r="D48" s="31"/>
      <c r="E48" s="305" t="str">
        <f>E7</f>
        <v>Demolice objektu hlavní budovy Táborských kasáren na pozemku č.parc. 535/5 k.ú. Benešov u Prahy</v>
      </c>
      <c r="F48" s="306"/>
      <c r="G48" s="306"/>
      <c r="H48" s="306"/>
      <c r="I48" s="31"/>
      <c r="J48" s="31"/>
      <c r="K48" s="31"/>
      <c r="L48" s="86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47" s="2" customFormat="1" ht="12" customHeight="1">
      <c r="A49" s="31"/>
      <c r="B49" s="32"/>
      <c r="C49" s="28" t="s">
        <v>101</v>
      </c>
      <c r="D49" s="31"/>
      <c r="E49" s="31"/>
      <c r="F49" s="31"/>
      <c r="G49" s="31"/>
      <c r="H49" s="31"/>
      <c r="I49" s="31"/>
      <c r="J49" s="31"/>
      <c r="K49" s="31"/>
      <c r="L49" s="86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47" s="2" customFormat="1" ht="16.5" customHeight="1">
      <c r="A50" s="31"/>
      <c r="B50" s="32"/>
      <c r="C50" s="31"/>
      <c r="D50" s="31"/>
      <c r="E50" s="277" t="str">
        <f>E9</f>
        <v>SO01 - Demolice objektu</v>
      </c>
      <c r="F50" s="304"/>
      <c r="G50" s="304"/>
      <c r="H50" s="304"/>
      <c r="I50" s="31"/>
      <c r="J50" s="31"/>
      <c r="K50" s="31"/>
      <c r="L50" s="86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47" s="2" customFormat="1" ht="6.95" customHeight="1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86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47" s="2" customFormat="1" ht="12" customHeight="1">
      <c r="A52" s="31"/>
      <c r="B52" s="32"/>
      <c r="C52" s="28" t="s">
        <v>19</v>
      </c>
      <c r="D52" s="31"/>
      <c r="E52" s="31"/>
      <c r="F52" s="26" t="str">
        <f>F12</f>
        <v>parc.č. 535/10, 535/2, 535/9, 538/1</v>
      </c>
      <c r="G52" s="31"/>
      <c r="H52" s="31"/>
      <c r="I52" s="28" t="s">
        <v>21</v>
      </c>
      <c r="J52" s="49">
        <v>45987</v>
      </c>
      <c r="K52" s="31"/>
      <c r="L52" s="86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47" s="2" customFormat="1" ht="6.95" customHeight="1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86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47" s="2" customFormat="1" ht="15.2" customHeight="1">
      <c r="A54" s="31"/>
      <c r="B54" s="32"/>
      <c r="C54" s="28" t="s">
        <v>23</v>
      </c>
      <c r="D54" s="31"/>
      <c r="E54" s="31"/>
      <c r="F54" s="26" t="str">
        <f>E15</f>
        <v>Město Benešov</v>
      </c>
      <c r="G54" s="31"/>
      <c r="H54" s="31"/>
      <c r="I54" s="28" t="s">
        <v>29</v>
      </c>
      <c r="J54" s="29" t="str">
        <f>E21</f>
        <v>Ing. Jan Mayer</v>
      </c>
      <c r="K54" s="31"/>
      <c r="L54" s="86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47" s="2" customFormat="1" ht="15.2" customHeight="1">
      <c r="A55" s="31"/>
      <c r="B55" s="32"/>
      <c r="C55" s="28" t="s">
        <v>27</v>
      </c>
      <c r="D55" s="31"/>
      <c r="E55" s="31"/>
      <c r="F55" s="26" t="str">
        <f>IF(E18="","",E18)</f>
        <v xml:space="preserve"> </v>
      </c>
      <c r="G55" s="31"/>
      <c r="H55" s="31"/>
      <c r="I55" s="28" t="s">
        <v>32</v>
      </c>
      <c r="J55" s="29" t="str">
        <f>E24</f>
        <v>Ing. Miroslav Cejnar</v>
      </c>
      <c r="K55" s="31"/>
      <c r="L55" s="86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47" s="2" customFormat="1" ht="10.35" customHeight="1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86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47" s="2" customFormat="1" ht="29.25" customHeight="1">
      <c r="A57" s="31"/>
      <c r="B57" s="32"/>
      <c r="C57" s="100" t="s">
        <v>131</v>
      </c>
      <c r="D57" s="94"/>
      <c r="E57" s="94"/>
      <c r="F57" s="94"/>
      <c r="G57" s="94"/>
      <c r="H57" s="94"/>
      <c r="I57" s="94"/>
      <c r="J57" s="101" t="s">
        <v>132</v>
      </c>
      <c r="K57" s="94"/>
      <c r="L57" s="86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47" s="2" customFormat="1" ht="10.35" customHeight="1">
      <c r="A58" s="31"/>
      <c r="B58" s="32"/>
      <c r="C58" s="31"/>
      <c r="D58" s="31"/>
      <c r="E58" s="31"/>
      <c r="F58" s="31"/>
      <c r="G58" s="31"/>
      <c r="H58" s="31"/>
      <c r="I58" s="31"/>
      <c r="J58" s="31"/>
      <c r="K58" s="31"/>
      <c r="L58" s="86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47" s="2" customFormat="1" ht="22.9" customHeight="1">
      <c r="A59" s="31"/>
      <c r="B59" s="32"/>
      <c r="C59" s="102" t="s">
        <v>68</v>
      </c>
      <c r="D59" s="31"/>
      <c r="E59" s="31"/>
      <c r="F59" s="31"/>
      <c r="G59" s="31"/>
      <c r="H59" s="31"/>
      <c r="I59" s="31"/>
      <c r="J59" s="65">
        <f>J99</f>
        <v>0</v>
      </c>
      <c r="K59" s="31"/>
      <c r="L59" s="86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U59" s="19" t="s">
        <v>133</v>
      </c>
    </row>
    <row r="60" spans="1:47" s="9" customFormat="1" ht="24.95" customHeight="1">
      <c r="B60" s="103"/>
      <c r="D60" s="104" t="s">
        <v>134</v>
      </c>
      <c r="E60" s="105"/>
      <c r="F60" s="105"/>
      <c r="G60" s="105"/>
      <c r="H60" s="105"/>
      <c r="I60" s="105"/>
      <c r="J60" s="106">
        <f>J100</f>
        <v>0</v>
      </c>
      <c r="L60" s="103"/>
    </row>
    <row r="61" spans="1:47" s="10" customFormat="1" ht="19.899999999999999" customHeight="1">
      <c r="B61" s="107"/>
      <c r="D61" s="108" t="s">
        <v>135</v>
      </c>
      <c r="E61" s="109"/>
      <c r="F61" s="109"/>
      <c r="G61" s="109"/>
      <c r="H61" s="109"/>
      <c r="I61" s="109"/>
      <c r="J61" s="110">
        <f>J101</f>
        <v>0</v>
      </c>
      <c r="L61" s="107"/>
    </row>
    <row r="62" spans="1:47" s="10" customFormat="1" ht="19.899999999999999" customHeight="1">
      <c r="B62" s="107"/>
      <c r="D62" s="108" t="s">
        <v>136</v>
      </c>
      <c r="E62" s="109"/>
      <c r="F62" s="109"/>
      <c r="G62" s="109"/>
      <c r="H62" s="109"/>
      <c r="I62" s="109"/>
      <c r="J62" s="110">
        <f>J108</f>
        <v>0</v>
      </c>
      <c r="L62" s="107"/>
    </row>
    <row r="63" spans="1:47" s="10" customFormat="1" ht="19.899999999999999" customHeight="1">
      <c r="B63" s="107"/>
      <c r="D63" s="108" t="s">
        <v>137</v>
      </c>
      <c r="E63" s="109"/>
      <c r="F63" s="109"/>
      <c r="G63" s="109"/>
      <c r="H63" s="109"/>
      <c r="I63" s="109"/>
      <c r="J63" s="110">
        <f>J114</f>
        <v>0</v>
      </c>
      <c r="L63" s="107"/>
    </row>
    <row r="64" spans="1:47" s="10" customFormat="1" ht="19.899999999999999" customHeight="1">
      <c r="B64" s="107"/>
      <c r="D64" s="108" t="s">
        <v>138</v>
      </c>
      <c r="E64" s="109"/>
      <c r="F64" s="109"/>
      <c r="G64" s="109"/>
      <c r="H64" s="109"/>
      <c r="I64" s="109"/>
      <c r="J64" s="110">
        <f>J167</f>
        <v>0</v>
      </c>
      <c r="L64" s="107"/>
    </row>
    <row r="65" spans="1:31" s="10" customFormat="1" ht="19.899999999999999" customHeight="1">
      <c r="B65" s="107"/>
      <c r="D65" s="108" t="s">
        <v>139</v>
      </c>
      <c r="E65" s="109"/>
      <c r="F65" s="109"/>
      <c r="G65" s="109"/>
      <c r="H65" s="109"/>
      <c r="I65" s="109"/>
      <c r="J65" s="110">
        <f>J196</f>
        <v>0</v>
      </c>
      <c r="L65" s="107"/>
    </row>
    <row r="66" spans="1:31" s="9" customFormat="1" ht="24.95" customHeight="1">
      <c r="B66" s="103"/>
      <c r="D66" s="104" t="s">
        <v>140</v>
      </c>
      <c r="E66" s="105"/>
      <c r="F66" s="105"/>
      <c r="G66" s="105"/>
      <c r="H66" s="105"/>
      <c r="I66" s="105"/>
      <c r="J66" s="106">
        <f>J199</f>
        <v>0</v>
      </c>
      <c r="L66" s="103"/>
    </row>
    <row r="67" spans="1:31" s="10" customFormat="1" ht="19.899999999999999" customHeight="1">
      <c r="B67" s="107"/>
      <c r="D67" s="108" t="s">
        <v>141</v>
      </c>
      <c r="E67" s="109"/>
      <c r="F67" s="109"/>
      <c r="G67" s="109"/>
      <c r="H67" s="109"/>
      <c r="I67" s="109"/>
      <c r="J67" s="110">
        <f>J200</f>
        <v>0</v>
      </c>
      <c r="L67" s="107"/>
    </row>
    <row r="68" spans="1:31" s="10" customFormat="1" ht="19.899999999999999" customHeight="1">
      <c r="B68" s="107"/>
      <c r="D68" s="108" t="s">
        <v>142</v>
      </c>
      <c r="E68" s="109"/>
      <c r="F68" s="109"/>
      <c r="G68" s="109"/>
      <c r="H68" s="109"/>
      <c r="I68" s="109"/>
      <c r="J68" s="110">
        <f>J213</f>
        <v>0</v>
      </c>
      <c r="L68" s="107"/>
    </row>
    <row r="69" spans="1:31" s="10" customFormat="1" ht="19.899999999999999" customHeight="1">
      <c r="B69" s="107"/>
      <c r="D69" s="108" t="s">
        <v>143</v>
      </c>
      <c r="E69" s="109"/>
      <c r="F69" s="109"/>
      <c r="G69" s="109"/>
      <c r="H69" s="109"/>
      <c r="I69" s="109"/>
      <c r="J69" s="110">
        <f>J249</f>
        <v>0</v>
      </c>
      <c r="L69" s="107"/>
    </row>
    <row r="70" spans="1:31" s="10" customFormat="1" ht="19.899999999999999" customHeight="1">
      <c r="B70" s="107"/>
      <c r="D70" s="108" t="s">
        <v>144</v>
      </c>
      <c r="E70" s="109"/>
      <c r="F70" s="109"/>
      <c r="G70" s="109"/>
      <c r="H70" s="109"/>
      <c r="I70" s="109"/>
      <c r="J70" s="110">
        <f>J274</f>
        <v>0</v>
      </c>
      <c r="L70" s="107"/>
    </row>
    <row r="71" spans="1:31" s="10" customFormat="1" ht="19.899999999999999" customHeight="1">
      <c r="B71" s="107"/>
      <c r="D71" s="108" t="s">
        <v>145</v>
      </c>
      <c r="E71" s="109"/>
      <c r="F71" s="109"/>
      <c r="G71" s="109"/>
      <c r="H71" s="109"/>
      <c r="I71" s="109"/>
      <c r="J71" s="110">
        <f>J295</f>
        <v>0</v>
      </c>
      <c r="L71" s="107"/>
    </row>
    <row r="72" spans="1:31" s="10" customFormat="1" ht="19.899999999999999" customHeight="1">
      <c r="B72" s="107"/>
      <c r="D72" s="108" t="s">
        <v>146</v>
      </c>
      <c r="E72" s="109"/>
      <c r="F72" s="109"/>
      <c r="G72" s="109"/>
      <c r="H72" s="109"/>
      <c r="I72" s="109"/>
      <c r="J72" s="110">
        <f>J314</f>
        <v>0</v>
      </c>
      <c r="L72" s="107"/>
    </row>
    <row r="73" spans="1:31" s="9" customFormat="1" ht="24.95" customHeight="1">
      <c r="B73" s="103"/>
      <c r="D73" s="104" t="s">
        <v>147</v>
      </c>
      <c r="E73" s="105"/>
      <c r="F73" s="105"/>
      <c r="G73" s="105"/>
      <c r="H73" s="105"/>
      <c r="I73" s="105"/>
      <c r="J73" s="106">
        <f>J321</f>
        <v>0</v>
      </c>
      <c r="L73" s="103"/>
    </row>
    <row r="74" spans="1:31" s="9" customFormat="1" ht="24.95" customHeight="1">
      <c r="B74" s="103"/>
      <c r="D74" s="104" t="s">
        <v>148</v>
      </c>
      <c r="E74" s="105"/>
      <c r="F74" s="105"/>
      <c r="G74" s="105"/>
      <c r="H74" s="105"/>
      <c r="I74" s="105"/>
      <c r="J74" s="106">
        <f>J327</f>
        <v>0</v>
      </c>
      <c r="L74" s="103"/>
    </row>
    <row r="75" spans="1:31" s="9" customFormat="1" ht="24.95" customHeight="1">
      <c r="B75" s="103"/>
      <c r="D75" s="104" t="s">
        <v>149</v>
      </c>
      <c r="E75" s="105"/>
      <c r="F75" s="105"/>
      <c r="G75" s="105"/>
      <c r="H75" s="105"/>
      <c r="I75" s="105"/>
      <c r="J75" s="106">
        <f>J330</f>
        <v>0</v>
      </c>
      <c r="L75" s="103"/>
    </row>
    <row r="76" spans="1:31" s="10" customFormat="1" ht="19.899999999999999" customHeight="1">
      <c r="B76" s="107"/>
      <c r="D76" s="108" t="s">
        <v>150</v>
      </c>
      <c r="E76" s="109"/>
      <c r="F76" s="109"/>
      <c r="G76" s="109"/>
      <c r="H76" s="109"/>
      <c r="I76" s="109"/>
      <c r="J76" s="110">
        <f>J331</f>
        <v>0</v>
      </c>
      <c r="L76" s="107"/>
    </row>
    <row r="77" spans="1:31" s="10" customFormat="1" ht="19.899999999999999" customHeight="1">
      <c r="B77" s="107"/>
      <c r="D77" s="108" t="s">
        <v>151</v>
      </c>
      <c r="E77" s="109"/>
      <c r="F77" s="109"/>
      <c r="G77" s="109"/>
      <c r="H77" s="109"/>
      <c r="I77" s="109"/>
      <c r="J77" s="110">
        <f>J334</f>
        <v>0</v>
      </c>
      <c r="L77" s="107"/>
    </row>
    <row r="78" spans="1:31" s="10" customFormat="1" ht="19.899999999999999" customHeight="1">
      <c r="B78" s="107"/>
      <c r="D78" s="108" t="s">
        <v>152</v>
      </c>
      <c r="E78" s="109"/>
      <c r="F78" s="109"/>
      <c r="G78" s="109"/>
      <c r="H78" s="109"/>
      <c r="I78" s="109"/>
      <c r="J78" s="110">
        <f>J343</f>
        <v>0</v>
      </c>
      <c r="L78" s="107"/>
    </row>
    <row r="79" spans="1:31" s="10" customFormat="1" ht="19.899999999999999" customHeight="1">
      <c r="B79" s="107"/>
      <c r="D79" s="108" t="s">
        <v>153</v>
      </c>
      <c r="E79" s="109"/>
      <c r="F79" s="109"/>
      <c r="G79" s="109"/>
      <c r="H79" s="109"/>
      <c r="I79" s="109"/>
      <c r="J79" s="110">
        <f>J346</f>
        <v>0</v>
      </c>
      <c r="L79" s="107"/>
    </row>
    <row r="80" spans="1:31" s="2" customFormat="1" ht="21.75" customHeight="1">
      <c r="A80" s="31"/>
      <c r="B80" s="32"/>
      <c r="C80" s="31"/>
      <c r="D80" s="31"/>
      <c r="E80" s="31"/>
      <c r="F80" s="31"/>
      <c r="G80" s="31"/>
      <c r="H80" s="31"/>
      <c r="I80" s="31"/>
      <c r="J80" s="31"/>
      <c r="K80" s="31"/>
      <c r="L80" s="86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31" s="2" customFormat="1" ht="6.95" customHeight="1">
      <c r="A81" s="31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86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5" spans="1:31" s="2" customFormat="1" ht="6.95" customHeight="1">
      <c r="A85" s="31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86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2" customFormat="1" ht="24.95" customHeight="1">
      <c r="A86" s="31"/>
      <c r="B86" s="32"/>
      <c r="C86" s="23" t="s">
        <v>154</v>
      </c>
      <c r="D86" s="31"/>
      <c r="E86" s="31"/>
      <c r="F86" s="31"/>
      <c r="G86" s="31"/>
      <c r="H86" s="31"/>
      <c r="I86" s="31"/>
      <c r="J86" s="31"/>
      <c r="K86" s="31"/>
      <c r="L86" s="86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31" s="2" customFormat="1" ht="6.95" customHeight="1">
      <c r="A87" s="31"/>
      <c r="B87" s="32"/>
      <c r="C87" s="31"/>
      <c r="D87" s="31"/>
      <c r="E87" s="31"/>
      <c r="F87" s="31"/>
      <c r="G87" s="31"/>
      <c r="H87" s="31"/>
      <c r="I87" s="31"/>
      <c r="J87" s="31"/>
      <c r="K87" s="31"/>
      <c r="L87" s="86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15</v>
      </c>
      <c r="D88" s="31"/>
      <c r="E88" s="31"/>
      <c r="F88" s="31"/>
      <c r="G88" s="31"/>
      <c r="H88" s="31"/>
      <c r="I88" s="31"/>
      <c r="J88" s="31"/>
      <c r="K88" s="31"/>
      <c r="L88" s="86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1"/>
      <c r="D89" s="31"/>
      <c r="E89" s="305" t="str">
        <f>E7</f>
        <v>Demolice objektu hlavní budovy Táborských kasáren na pozemku č.parc. 535/5 k.ú. Benešov u Prahy</v>
      </c>
      <c r="F89" s="306"/>
      <c r="G89" s="306"/>
      <c r="H89" s="306"/>
      <c r="I89" s="31"/>
      <c r="J89" s="31"/>
      <c r="K89" s="31"/>
      <c r="L89" s="86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8" t="s">
        <v>101</v>
      </c>
      <c r="D90" s="31"/>
      <c r="E90" s="31"/>
      <c r="F90" s="31"/>
      <c r="G90" s="31"/>
      <c r="H90" s="31"/>
      <c r="I90" s="31"/>
      <c r="J90" s="31"/>
      <c r="K90" s="31"/>
      <c r="L90" s="86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277" t="str">
        <f>E9</f>
        <v>SO01 - Demolice objektu</v>
      </c>
      <c r="F91" s="304"/>
      <c r="G91" s="304"/>
      <c r="H91" s="304"/>
      <c r="I91" s="31"/>
      <c r="J91" s="31"/>
      <c r="K91" s="31"/>
      <c r="L91" s="86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86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8" t="s">
        <v>19</v>
      </c>
      <c r="D93" s="31"/>
      <c r="E93" s="31"/>
      <c r="F93" s="26" t="str">
        <f>F12</f>
        <v>parc.č. 535/10, 535/2, 535/9, 538/1</v>
      </c>
      <c r="G93" s="31"/>
      <c r="H93" s="31"/>
      <c r="I93" s="28" t="s">
        <v>21</v>
      </c>
      <c r="J93" s="49" t="str">
        <f>IF(J12="","",J12)</f>
        <v>20. 4. 2025</v>
      </c>
      <c r="K93" s="31"/>
      <c r="L93" s="86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86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8" t="s">
        <v>23</v>
      </c>
      <c r="D95" s="31"/>
      <c r="E95" s="31"/>
      <c r="F95" s="26" t="str">
        <f>E15</f>
        <v>Město Benešov</v>
      </c>
      <c r="G95" s="31"/>
      <c r="H95" s="31"/>
      <c r="I95" s="28" t="s">
        <v>29</v>
      </c>
      <c r="J95" s="29" t="str">
        <f>E21</f>
        <v>Ing. Jan Mayer</v>
      </c>
      <c r="K95" s="31"/>
      <c r="L95" s="86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2" customHeight="1">
      <c r="A96" s="31"/>
      <c r="B96" s="32"/>
      <c r="C96" s="28" t="s">
        <v>27</v>
      </c>
      <c r="D96" s="31"/>
      <c r="E96" s="31"/>
      <c r="F96" s="26" t="str">
        <f>IF(E18="","",E18)</f>
        <v xml:space="preserve"> </v>
      </c>
      <c r="G96" s="31"/>
      <c r="H96" s="31"/>
      <c r="I96" s="28" t="s">
        <v>32</v>
      </c>
      <c r="J96" s="29" t="str">
        <f>E24</f>
        <v>Ing. Miroslav Cejnar</v>
      </c>
      <c r="K96" s="31"/>
      <c r="L96" s="86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65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86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65" s="11" customFormat="1" ht="29.25" customHeight="1">
      <c r="A98" s="111"/>
      <c r="B98" s="112"/>
      <c r="C98" s="113" t="s">
        <v>155</v>
      </c>
      <c r="D98" s="114" t="s">
        <v>55</v>
      </c>
      <c r="E98" s="114" t="s">
        <v>51</v>
      </c>
      <c r="F98" s="114" t="s">
        <v>52</v>
      </c>
      <c r="G98" s="114" t="s">
        <v>156</v>
      </c>
      <c r="H98" s="114" t="s">
        <v>157</v>
      </c>
      <c r="I98" s="114" t="s">
        <v>158</v>
      </c>
      <c r="J98" s="114" t="s">
        <v>132</v>
      </c>
      <c r="K98" s="115" t="s">
        <v>159</v>
      </c>
      <c r="L98" s="116"/>
      <c r="M98" s="56" t="s">
        <v>3</v>
      </c>
      <c r="N98" s="57" t="s">
        <v>40</v>
      </c>
      <c r="O98" s="57" t="s">
        <v>160</v>
      </c>
      <c r="P98" s="57" t="s">
        <v>161</v>
      </c>
      <c r="Q98" s="57" t="s">
        <v>162</v>
      </c>
      <c r="R98" s="57" t="s">
        <v>163</v>
      </c>
      <c r="S98" s="57" t="s">
        <v>164</v>
      </c>
      <c r="T98" s="58" t="s">
        <v>165</v>
      </c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</row>
    <row r="99" spans="1:65" s="2" customFormat="1" ht="22.9" customHeight="1">
      <c r="A99" s="31"/>
      <c r="B99" s="32"/>
      <c r="C99" s="63" t="s">
        <v>166</v>
      </c>
      <c r="D99" s="31"/>
      <c r="E99" s="31"/>
      <c r="F99" s="31"/>
      <c r="G99" s="31"/>
      <c r="H99" s="31"/>
      <c r="I99" s="31"/>
      <c r="J99" s="117">
        <f>BK99</f>
        <v>0</v>
      </c>
      <c r="K99" s="31"/>
      <c r="L99" s="32"/>
      <c r="M99" s="59"/>
      <c r="N99" s="50"/>
      <c r="O99" s="60"/>
      <c r="P99" s="118">
        <f>P100+P199+P321+P327+P330</f>
        <v>38542.118142999992</v>
      </c>
      <c r="Q99" s="60"/>
      <c r="R99" s="118">
        <f>R100+R199+R321+R327+R330</f>
        <v>753.94</v>
      </c>
      <c r="S99" s="60"/>
      <c r="T99" s="119">
        <f>T100+T199+T321+T327+T330</f>
        <v>7259.8792236599993</v>
      </c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T99" s="19" t="s">
        <v>69</v>
      </c>
      <c r="AU99" s="19" t="s">
        <v>133</v>
      </c>
      <c r="BK99" s="120">
        <f>BK100+BK199+BK321+BK327+BK330</f>
        <v>0</v>
      </c>
    </row>
    <row r="100" spans="1:65" s="12" customFormat="1" ht="25.9" customHeight="1">
      <c r="B100" s="121"/>
      <c r="D100" s="122" t="s">
        <v>69</v>
      </c>
      <c r="E100" s="123" t="s">
        <v>167</v>
      </c>
      <c r="F100" s="123" t="s">
        <v>168</v>
      </c>
      <c r="J100" s="124">
        <f>BK100</f>
        <v>0</v>
      </c>
      <c r="L100" s="121"/>
      <c r="M100" s="125"/>
      <c r="N100" s="126"/>
      <c r="O100" s="126"/>
      <c r="P100" s="127">
        <f>P101+P108+P114+P167+P196</f>
        <v>36088.214232999992</v>
      </c>
      <c r="Q100" s="126"/>
      <c r="R100" s="127">
        <f>R101+R108+R114+R167+R196</f>
        <v>753.94</v>
      </c>
      <c r="S100" s="126"/>
      <c r="T100" s="128">
        <f>T101+T108+T114+T167+T196</f>
        <v>7027.7058399999996</v>
      </c>
      <c r="AR100" s="122" t="s">
        <v>78</v>
      </c>
      <c r="AT100" s="129" t="s">
        <v>69</v>
      </c>
      <c r="AU100" s="129" t="s">
        <v>70</v>
      </c>
      <c r="AY100" s="122" t="s">
        <v>169</v>
      </c>
      <c r="BK100" s="130">
        <f>BK101+BK108+BK114+BK167+BK196</f>
        <v>0</v>
      </c>
    </row>
    <row r="101" spans="1:65" s="12" customFormat="1" ht="22.9" customHeight="1">
      <c r="B101" s="121"/>
      <c r="D101" s="122" t="s">
        <v>69</v>
      </c>
      <c r="E101" s="131" t="s">
        <v>78</v>
      </c>
      <c r="F101" s="131" t="s">
        <v>170</v>
      </c>
      <c r="J101" s="132">
        <f>BK101</f>
        <v>0</v>
      </c>
      <c r="L101" s="121"/>
      <c r="M101" s="125"/>
      <c r="N101" s="126"/>
      <c r="O101" s="126"/>
      <c r="P101" s="127">
        <f>SUM(P102:P107)</f>
        <v>303.96416000000005</v>
      </c>
      <c r="Q101" s="126"/>
      <c r="R101" s="127">
        <f>SUM(R102:R107)</f>
        <v>0</v>
      </c>
      <c r="S101" s="126"/>
      <c r="T101" s="128">
        <f>SUM(T102:T107)</f>
        <v>0</v>
      </c>
      <c r="AR101" s="122" t="s">
        <v>78</v>
      </c>
      <c r="AT101" s="129" t="s">
        <v>69</v>
      </c>
      <c r="AU101" s="129" t="s">
        <v>78</v>
      </c>
      <c r="AY101" s="122" t="s">
        <v>169</v>
      </c>
      <c r="BK101" s="130">
        <f>SUM(BK102:BK107)</f>
        <v>0</v>
      </c>
    </row>
    <row r="102" spans="1:65" s="2" customFormat="1" ht="24.2" customHeight="1">
      <c r="A102" s="31"/>
      <c r="B102" s="133"/>
      <c r="C102" s="134" t="s">
        <v>84</v>
      </c>
      <c r="D102" s="134" t="s">
        <v>171</v>
      </c>
      <c r="E102" s="135" t="s">
        <v>178</v>
      </c>
      <c r="F102" s="136" t="s">
        <v>179</v>
      </c>
      <c r="G102" s="137" t="s">
        <v>172</v>
      </c>
      <c r="H102" s="138">
        <v>926.72</v>
      </c>
      <c r="I102" s="139"/>
      <c r="J102" s="139">
        <f>ROUND(I102*H102,2)</f>
        <v>0</v>
      </c>
      <c r="K102" s="136" t="s">
        <v>173</v>
      </c>
      <c r="L102" s="32"/>
      <c r="M102" s="140" t="s">
        <v>3</v>
      </c>
      <c r="N102" s="141" t="s">
        <v>41</v>
      </c>
      <c r="O102" s="142">
        <v>0.32800000000000001</v>
      </c>
      <c r="P102" s="142">
        <f>O102*H102</f>
        <v>303.96416000000005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R102" s="144" t="s">
        <v>174</v>
      </c>
      <c r="AT102" s="144" t="s">
        <v>171</v>
      </c>
      <c r="AU102" s="144" t="s">
        <v>80</v>
      </c>
      <c r="AY102" s="19" t="s">
        <v>169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9" t="s">
        <v>78</v>
      </c>
      <c r="BK102" s="145">
        <f>ROUND(I102*H102,2)</f>
        <v>0</v>
      </c>
      <c r="BL102" s="19" t="s">
        <v>174</v>
      </c>
      <c r="BM102" s="144" t="s">
        <v>180</v>
      </c>
    </row>
    <row r="103" spans="1:65" s="2" customFormat="1">
      <c r="A103" s="31"/>
      <c r="B103" s="32"/>
      <c r="C103" s="31"/>
      <c r="D103" s="146" t="s">
        <v>175</v>
      </c>
      <c r="E103" s="31"/>
      <c r="F103" s="147" t="s">
        <v>181</v>
      </c>
      <c r="G103" s="31"/>
      <c r="H103" s="31"/>
      <c r="I103" s="31"/>
      <c r="J103" s="31"/>
      <c r="K103" s="31"/>
      <c r="L103" s="32"/>
      <c r="M103" s="148"/>
      <c r="N103" s="149"/>
      <c r="O103" s="52"/>
      <c r="P103" s="52"/>
      <c r="Q103" s="52"/>
      <c r="R103" s="52"/>
      <c r="S103" s="52"/>
      <c r="T103" s="53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T103" s="19" t="s">
        <v>175</v>
      </c>
      <c r="AU103" s="19" t="s">
        <v>80</v>
      </c>
    </row>
    <row r="104" spans="1:65" s="13" customFormat="1">
      <c r="B104" s="150"/>
      <c r="D104" s="151" t="s">
        <v>176</v>
      </c>
      <c r="E104" s="152" t="s">
        <v>3</v>
      </c>
      <c r="F104" s="153" t="s">
        <v>182</v>
      </c>
      <c r="H104" s="152" t="s">
        <v>3</v>
      </c>
      <c r="L104" s="150"/>
      <c r="M104" s="154"/>
      <c r="N104" s="155"/>
      <c r="O104" s="155"/>
      <c r="P104" s="155"/>
      <c r="Q104" s="155"/>
      <c r="R104" s="155"/>
      <c r="S104" s="155"/>
      <c r="T104" s="156"/>
      <c r="AT104" s="152" t="s">
        <v>176</v>
      </c>
      <c r="AU104" s="152" t="s">
        <v>80</v>
      </c>
      <c r="AV104" s="13" t="s">
        <v>78</v>
      </c>
      <c r="AW104" s="13" t="s">
        <v>31</v>
      </c>
      <c r="AX104" s="13" t="s">
        <v>70</v>
      </c>
      <c r="AY104" s="152" t="s">
        <v>169</v>
      </c>
    </row>
    <row r="105" spans="1:65" s="13" customFormat="1">
      <c r="B105" s="150"/>
      <c r="D105" s="151" t="s">
        <v>176</v>
      </c>
      <c r="E105" s="152" t="s">
        <v>3</v>
      </c>
      <c r="F105" s="153" t="s">
        <v>183</v>
      </c>
      <c r="H105" s="152" t="s">
        <v>3</v>
      </c>
      <c r="L105" s="150"/>
      <c r="M105" s="154"/>
      <c r="N105" s="155"/>
      <c r="O105" s="155"/>
      <c r="P105" s="155"/>
      <c r="Q105" s="155"/>
      <c r="R105" s="155"/>
      <c r="S105" s="155"/>
      <c r="T105" s="156"/>
      <c r="AT105" s="152" t="s">
        <v>176</v>
      </c>
      <c r="AU105" s="152" t="s">
        <v>80</v>
      </c>
      <c r="AV105" s="13" t="s">
        <v>78</v>
      </c>
      <c r="AW105" s="13" t="s">
        <v>31</v>
      </c>
      <c r="AX105" s="13" t="s">
        <v>70</v>
      </c>
      <c r="AY105" s="152" t="s">
        <v>169</v>
      </c>
    </row>
    <row r="106" spans="1:65" s="13" customFormat="1">
      <c r="B106" s="150"/>
      <c r="D106" s="151" t="s">
        <v>176</v>
      </c>
      <c r="E106" s="152" t="s">
        <v>3</v>
      </c>
      <c r="F106" s="153" t="s">
        <v>184</v>
      </c>
      <c r="H106" s="152" t="s">
        <v>3</v>
      </c>
      <c r="L106" s="150"/>
      <c r="M106" s="154"/>
      <c r="N106" s="155"/>
      <c r="O106" s="155"/>
      <c r="P106" s="155"/>
      <c r="Q106" s="155"/>
      <c r="R106" s="155"/>
      <c r="S106" s="155"/>
      <c r="T106" s="156"/>
      <c r="AT106" s="152" t="s">
        <v>176</v>
      </c>
      <c r="AU106" s="152" t="s">
        <v>80</v>
      </c>
      <c r="AV106" s="13" t="s">
        <v>78</v>
      </c>
      <c r="AW106" s="13" t="s">
        <v>31</v>
      </c>
      <c r="AX106" s="13" t="s">
        <v>70</v>
      </c>
      <c r="AY106" s="152" t="s">
        <v>169</v>
      </c>
    </row>
    <row r="107" spans="1:65" s="14" customFormat="1">
      <c r="B107" s="157"/>
      <c r="D107" s="151" t="s">
        <v>176</v>
      </c>
      <c r="E107" s="159" t="s">
        <v>3</v>
      </c>
      <c r="F107" s="171" t="s">
        <v>127</v>
      </c>
      <c r="H107" s="160">
        <v>926.72</v>
      </c>
      <c r="L107" s="157"/>
      <c r="M107" s="161"/>
      <c r="N107" s="162"/>
      <c r="O107" s="162"/>
      <c r="P107" s="162"/>
      <c r="Q107" s="162"/>
      <c r="R107" s="162"/>
      <c r="S107" s="162"/>
      <c r="T107" s="163"/>
      <c r="AT107" s="158" t="s">
        <v>176</v>
      </c>
      <c r="AU107" s="158" t="s">
        <v>80</v>
      </c>
      <c r="AV107" s="14" t="s">
        <v>80</v>
      </c>
      <c r="AW107" s="14" t="s">
        <v>31</v>
      </c>
      <c r="AX107" s="14" t="s">
        <v>78</v>
      </c>
      <c r="AY107" s="158" t="s">
        <v>169</v>
      </c>
    </row>
    <row r="108" spans="1:65" s="12" customFormat="1" ht="22.9" customHeight="1">
      <c r="B108" s="121"/>
      <c r="D108" s="122" t="s">
        <v>69</v>
      </c>
      <c r="E108" s="131" t="s">
        <v>186</v>
      </c>
      <c r="F108" s="131" t="s">
        <v>188</v>
      </c>
      <c r="J108" s="132">
        <f>BK108</f>
        <v>0</v>
      </c>
      <c r="L108" s="121"/>
      <c r="M108" s="125"/>
      <c r="N108" s="126"/>
      <c r="O108" s="126"/>
      <c r="P108" s="127">
        <f>SUM(P109:P113)</f>
        <v>47.531000000000006</v>
      </c>
      <c r="Q108" s="126"/>
      <c r="R108" s="127">
        <f>SUM(R109:R113)</f>
        <v>753.94</v>
      </c>
      <c r="S108" s="126"/>
      <c r="T108" s="128">
        <f>SUM(T109:T113)</f>
        <v>0</v>
      </c>
      <c r="AR108" s="122" t="s">
        <v>78</v>
      </c>
      <c r="AT108" s="129" t="s">
        <v>69</v>
      </c>
      <c r="AU108" s="129" t="s">
        <v>78</v>
      </c>
      <c r="AY108" s="122" t="s">
        <v>169</v>
      </c>
      <c r="BK108" s="130">
        <f>SUM(BK109:BK113)</f>
        <v>0</v>
      </c>
    </row>
    <row r="109" spans="1:65" s="2" customFormat="1" ht="21.75" customHeight="1">
      <c r="A109" s="31"/>
      <c r="B109" s="133"/>
      <c r="C109" s="134" t="s">
        <v>187</v>
      </c>
      <c r="D109" s="134" t="s">
        <v>171</v>
      </c>
      <c r="E109" s="135" t="s">
        <v>189</v>
      </c>
      <c r="F109" s="136" t="s">
        <v>190</v>
      </c>
      <c r="G109" s="137" t="s">
        <v>185</v>
      </c>
      <c r="H109" s="138">
        <v>1639</v>
      </c>
      <c r="I109" s="139"/>
      <c r="J109" s="139">
        <f>ROUND(I109*H109,2)</f>
        <v>0</v>
      </c>
      <c r="K109" s="136" t="s">
        <v>173</v>
      </c>
      <c r="L109" s="32"/>
      <c r="M109" s="140" t="s">
        <v>3</v>
      </c>
      <c r="N109" s="141" t="s">
        <v>41</v>
      </c>
      <c r="O109" s="142">
        <v>2.9000000000000001E-2</v>
      </c>
      <c r="P109" s="142">
        <f>O109*H109</f>
        <v>47.531000000000006</v>
      </c>
      <c r="Q109" s="142">
        <v>0.46</v>
      </c>
      <c r="R109" s="142">
        <f>Q109*H109</f>
        <v>753.94</v>
      </c>
      <c r="S109" s="142">
        <v>0</v>
      </c>
      <c r="T109" s="143">
        <f>S109*H109</f>
        <v>0</v>
      </c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R109" s="144" t="s">
        <v>174</v>
      </c>
      <c r="AT109" s="144" t="s">
        <v>171</v>
      </c>
      <c r="AU109" s="144" t="s">
        <v>80</v>
      </c>
      <c r="AY109" s="19" t="s">
        <v>169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9" t="s">
        <v>78</v>
      </c>
      <c r="BK109" s="145">
        <f>ROUND(I109*H109,2)</f>
        <v>0</v>
      </c>
      <c r="BL109" s="19" t="s">
        <v>174</v>
      </c>
      <c r="BM109" s="144" t="s">
        <v>191</v>
      </c>
    </row>
    <row r="110" spans="1:65" s="2" customFormat="1">
      <c r="A110" s="31"/>
      <c r="B110" s="32"/>
      <c r="C110" s="31"/>
      <c r="D110" s="146" t="s">
        <v>175</v>
      </c>
      <c r="E110" s="31"/>
      <c r="F110" s="147" t="s">
        <v>192</v>
      </c>
      <c r="G110" s="31"/>
      <c r="H110" s="31"/>
      <c r="I110" s="31"/>
      <c r="J110" s="31"/>
      <c r="K110" s="31"/>
      <c r="L110" s="32"/>
      <c r="M110" s="148"/>
      <c r="N110" s="149"/>
      <c r="O110" s="52"/>
      <c r="P110" s="52"/>
      <c r="Q110" s="52"/>
      <c r="R110" s="52"/>
      <c r="S110" s="52"/>
      <c r="T110" s="53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T110" s="19" t="s">
        <v>175</v>
      </c>
      <c r="AU110" s="19" t="s">
        <v>80</v>
      </c>
    </row>
    <row r="111" spans="1:65" s="13" customFormat="1">
      <c r="B111" s="150"/>
      <c r="D111" s="151" t="s">
        <v>176</v>
      </c>
      <c r="E111" s="152" t="s">
        <v>3</v>
      </c>
      <c r="F111" s="153" t="s">
        <v>193</v>
      </c>
      <c r="H111" s="152" t="s">
        <v>3</v>
      </c>
      <c r="L111" s="150"/>
      <c r="M111" s="154"/>
      <c r="N111" s="155"/>
      <c r="O111" s="155"/>
      <c r="P111" s="155"/>
      <c r="Q111" s="155"/>
      <c r="R111" s="155"/>
      <c r="S111" s="155"/>
      <c r="T111" s="156"/>
      <c r="AT111" s="152" t="s">
        <v>176</v>
      </c>
      <c r="AU111" s="152" t="s">
        <v>80</v>
      </c>
      <c r="AV111" s="13" t="s">
        <v>78</v>
      </c>
      <c r="AW111" s="13" t="s">
        <v>31</v>
      </c>
      <c r="AX111" s="13" t="s">
        <v>70</v>
      </c>
      <c r="AY111" s="152" t="s">
        <v>169</v>
      </c>
    </row>
    <row r="112" spans="1:65" s="14" customFormat="1">
      <c r="B112" s="157"/>
      <c r="D112" s="151" t="s">
        <v>176</v>
      </c>
      <c r="E112" s="158" t="s">
        <v>3</v>
      </c>
      <c r="F112" s="159" t="s">
        <v>194</v>
      </c>
      <c r="H112" s="160">
        <v>1639</v>
      </c>
      <c r="L112" s="157"/>
      <c r="M112" s="161"/>
      <c r="N112" s="162"/>
      <c r="O112" s="162"/>
      <c r="P112" s="162"/>
      <c r="Q112" s="162"/>
      <c r="R112" s="162"/>
      <c r="S112" s="162"/>
      <c r="T112" s="163"/>
      <c r="AT112" s="158" t="s">
        <v>176</v>
      </c>
      <c r="AU112" s="158" t="s">
        <v>80</v>
      </c>
      <c r="AV112" s="14" t="s">
        <v>80</v>
      </c>
      <c r="AW112" s="14" t="s">
        <v>31</v>
      </c>
      <c r="AX112" s="14" t="s">
        <v>70</v>
      </c>
      <c r="AY112" s="158" t="s">
        <v>169</v>
      </c>
    </row>
    <row r="113" spans="1:65" s="15" customFormat="1">
      <c r="B113" s="164"/>
      <c r="D113" s="151" t="s">
        <v>176</v>
      </c>
      <c r="E113" s="165" t="s">
        <v>3</v>
      </c>
      <c r="F113" s="166" t="s">
        <v>177</v>
      </c>
      <c r="H113" s="167">
        <v>1639</v>
      </c>
      <c r="L113" s="164"/>
      <c r="M113" s="168"/>
      <c r="N113" s="169"/>
      <c r="O113" s="169"/>
      <c r="P113" s="169"/>
      <c r="Q113" s="169"/>
      <c r="R113" s="169"/>
      <c r="S113" s="169"/>
      <c r="T113" s="170"/>
      <c r="AT113" s="165" t="s">
        <v>176</v>
      </c>
      <c r="AU113" s="165" t="s">
        <v>80</v>
      </c>
      <c r="AV113" s="15" t="s">
        <v>174</v>
      </c>
      <c r="AW113" s="15" t="s">
        <v>31</v>
      </c>
      <c r="AX113" s="15" t="s">
        <v>78</v>
      </c>
      <c r="AY113" s="165" t="s">
        <v>169</v>
      </c>
    </row>
    <row r="114" spans="1:65" s="12" customFormat="1" ht="22.9" customHeight="1">
      <c r="B114" s="121"/>
      <c r="D114" s="122" t="s">
        <v>69</v>
      </c>
      <c r="E114" s="131" t="s">
        <v>195</v>
      </c>
      <c r="F114" s="131" t="s">
        <v>196</v>
      </c>
      <c r="J114" s="132">
        <f>BK114</f>
        <v>0</v>
      </c>
      <c r="L114" s="121"/>
      <c r="M114" s="125"/>
      <c r="N114" s="126"/>
      <c r="O114" s="126"/>
      <c r="P114" s="127">
        <f>SUM(P115:P166)</f>
        <v>23943.447359999998</v>
      </c>
      <c r="Q114" s="126"/>
      <c r="R114" s="127">
        <f>SUM(R115:R166)</f>
        <v>0</v>
      </c>
      <c r="S114" s="126"/>
      <c r="T114" s="128">
        <f>SUM(T115:T166)</f>
        <v>7027.7058399999996</v>
      </c>
      <c r="AR114" s="122" t="s">
        <v>78</v>
      </c>
      <c r="AT114" s="129" t="s">
        <v>69</v>
      </c>
      <c r="AU114" s="129" t="s">
        <v>78</v>
      </c>
      <c r="AY114" s="122" t="s">
        <v>169</v>
      </c>
      <c r="BK114" s="130">
        <f>SUM(BK115:BK166)</f>
        <v>0</v>
      </c>
    </row>
    <row r="115" spans="1:65" s="2" customFormat="1" ht="24.2" customHeight="1">
      <c r="A115" s="31"/>
      <c r="B115" s="133"/>
      <c r="C115" s="134" t="s">
        <v>195</v>
      </c>
      <c r="D115" s="134" t="s">
        <v>171</v>
      </c>
      <c r="E115" s="135" t="s">
        <v>197</v>
      </c>
      <c r="F115" s="136" t="s">
        <v>198</v>
      </c>
      <c r="G115" s="137" t="s">
        <v>185</v>
      </c>
      <c r="H115" s="138">
        <v>4014.0880000000002</v>
      </c>
      <c r="I115" s="139"/>
      <c r="J115" s="139">
        <f>ROUND(I115*H115,2)</f>
        <v>0</v>
      </c>
      <c r="K115" s="136" t="s">
        <v>173</v>
      </c>
      <c r="L115" s="32"/>
      <c r="M115" s="140" t="s">
        <v>3</v>
      </c>
      <c r="N115" s="141" t="s">
        <v>41</v>
      </c>
      <c r="O115" s="142">
        <v>0.11899999999999999</v>
      </c>
      <c r="P115" s="142">
        <f>O115*H115</f>
        <v>477.67647199999999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R115" s="144" t="s">
        <v>174</v>
      </c>
      <c r="AT115" s="144" t="s">
        <v>171</v>
      </c>
      <c r="AU115" s="144" t="s">
        <v>80</v>
      </c>
      <c r="AY115" s="19" t="s">
        <v>169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9" t="s">
        <v>78</v>
      </c>
      <c r="BK115" s="145">
        <f>ROUND(I115*H115,2)</f>
        <v>0</v>
      </c>
      <c r="BL115" s="19" t="s">
        <v>174</v>
      </c>
      <c r="BM115" s="144" t="s">
        <v>199</v>
      </c>
    </row>
    <row r="116" spans="1:65" s="2" customFormat="1">
      <c r="A116" s="31"/>
      <c r="B116" s="32"/>
      <c r="C116" s="31"/>
      <c r="D116" s="146" t="s">
        <v>175</v>
      </c>
      <c r="E116" s="31"/>
      <c r="F116" s="147" t="s">
        <v>200</v>
      </c>
      <c r="G116" s="31"/>
      <c r="H116" s="31"/>
      <c r="I116" s="31"/>
      <c r="J116" s="31"/>
      <c r="K116" s="31"/>
      <c r="L116" s="32"/>
      <c r="M116" s="148"/>
      <c r="N116" s="149"/>
      <c r="O116" s="52"/>
      <c r="P116" s="52"/>
      <c r="Q116" s="52"/>
      <c r="R116" s="52"/>
      <c r="S116" s="52"/>
      <c r="T116" s="53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T116" s="19" t="s">
        <v>175</v>
      </c>
      <c r="AU116" s="19" t="s">
        <v>80</v>
      </c>
    </row>
    <row r="117" spans="1:65" s="13" customFormat="1">
      <c r="B117" s="150"/>
      <c r="D117" s="151" t="s">
        <v>176</v>
      </c>
      <c r="E117" s="152" t="s">
        <v>3</v>
      </c>
      <c r="F117" s="153" t="s">
        <v>182</v>
      </c>
      <c r="H117" s="152" t="s">
        <v>3</v>
      </c>
      <c r="L117" s="150"/>
      <c r="M117" s="154"/>
      <c r="N117" s="155"/>
      <c r="O117" s="155"/>
      <c r="P117" s="155"/>
      <c r="Q117" s="155"/>
      <c r="R117" s="155"/>
      <c r="S117" s="155"/>
      <c r="T117" s="156"/>
      <c r="AT117" s="152" t="s">
        <v>176</v>
      </c>
      <c r="AU117" s="152" t="s">
        <v>80</v>
      </c>
      <c r="AV117" s="13" t="s">
        <v>78</v>
      </c>
      <c r="AW117" s="13" t="s">
        <v>31</v>
      </c>
      <c r="AX117" s="13" t="s">
        <v>70</v>
      </c>
      <c r="AY117" s="152" t="s">
        <v>169</v>
      </c>
    </row>
    <row r="118" spans="1:65" s="13" customFormat="1">
      <c r="B118" s="150"/>
      <c r="D118" s="151" t="s">
        <v>176</v>
      </c>
      <c r="E118" s="152" t="s">
        <v>3</v>
      </c>
      <c r="F118" s="153" t="s">
        <v>201</v>
      </c>
      <c r="H118" s="152" t="s">
        <v>3</v>
      </c>
      <c r="L118" s="150"/>
      <c r="M118" s="154"/>
      <c r="N118" s="155"/>
      <c r="O118" s="155"/>
      <c r="P118" s="155"/>
      <c r="Q118" s="155"/>
      <c r="R118" s="155"/>
      <c r="S118" s="155"/>
      <c r="T118" s="156"/>
      <c r="AT118" s="152" t="s">
        <v>176</v>
      </c>
      <c r="AU118" s="152" t="s">
        <v>80</v>
      </c>
      <c r="AV118" s="13" t="s">
        <v>78</v>
      </c>
      <c r="AW118" s="13" t="s">
        <v>31</v>
      </c>
      <c r="AX118" s="13" t="s">
        <v>70</v>
      </c>
      <c r="AY118" s="152" t="s">
        <v>169</v>
      </c>
    </row>
    <row r="119" spans="1:65" s="13" customFormat="1">
      <c r="B119" s="150"/>
      <c r="D119" s="151" t="s">
        <v>176</v>
      </c>
      <c r="E119" s="152" t="s">
        <v>3</v>
      </c>
      <c r="F119" s="153" t="s">
        <v>202</v>
      </c>
      <c r="H119" s="152" t="s">
        <v>3</v>
      </c>
      <c r="L119" s="150"/>
      <c r="M119" s="154"/>
      <c r="N119" s="155"/>
      <c r="O119" s="155"/>
      <c r="P119" s="155"/>
      <c r="Q119" s="155"/>
      <c r="R119" s="155"/>
      <c r="S119" s="155"/>
      <c r="T119" s="156"/>
      <c r="AT119" s="152" t="s">
        <v>176</v>
      </c>
      <c r="AU119" s="152" t="s">
        <v>80</v>
      </c>
      <c r="AV119" s="13" t="s">
        <v>78</v>
      </c>
      <c r="AW119" s="13" t="s">
        <v>31</v>
      </c>
      <c r="AX119" s="13" t="s">
        <v>70</v>
      </c>
      <c r="AY119" s="152" t="s">
        <v>169</v>
      </c>
    </row>
    <row r="120" spans="1:65" s="14" customFormat="1">
      <c r="B120" s="157"/>
      <c r="D120" s="151" t="s">
        <v>176</v>
      </c>
      <c r="E120" s="159" t="s">
        <v>3</v>
      </c>
      <c r="F120" s="171" t="s">
        <v>124</v>
      </c>
      <c r="H120" s="160">
        <v>4014.0880000000002</v>
      </c>
      <c r="L120" s="157"/>
      <c r="M120" s="161"/>
      <c r="N120" s="162"/>
      <c r="O120" s="162"/>
      <c r="P120" s="162"/>
      <c r="Q120" s="162"/>
      <c r="R120" s="162"/>
      <c r="S120" s="162"/>
      <c r="T120" s="163"/>
      <c r="AT120" s="158" t="s">
        <v>176</v>
      </c>
      <c r="AU120" s="158" t="s">
        <v>80</v>
      </c>
      <c r="AV120" s="14" t="s">
        <v>80</v>
      </c>
      <c r="AW120" s="14" t="s">
        <v>31</v>
      </c>
      <c r="AX120" s="14" t="s">
        <v>78</v>
      </c>
      <c r="AY120" s="158" t="s">
        <v>169</v>
      </c>
    </row>
    <row r="121" spans="1:65" s="2" customFormat="1" ht="24.2" customHeight="1">
      <c r="A121" s="31"/>
      <c r="B121" s="133"/>
      <c r="C121" s="134" t="s">
        <v>203</v>
      </c>
      <c r="D121" s="134" t="s">
        <v>171</v>
      </c>
      <c r="E121" s="135" t="s">
        <v>204</v>
      </c>
      <c r="F121" s="136" t="s">
        <v>205</v>
      </c>
      <c r="G121" s="137" t="s">
        <v>185</v>
      </c>
      <c r="H121" s="138">
        <v>120422.64</v>
      </c>
      <c r="I121" s="139"/>
      <c r="J121" s="139">
        <f>ROUND(I121*H121,2)</f>
        <v>0</v>
      </c>
      <c r="K121" s="136" t="s">
        <v>173</v>
      </c>
      <c r="L121" s="32"/>
      <c r="M121" s="140" t="s">
        <v>3</v>
      </c>
      <c r="N121" s="141" t="s">
        <v>41</v>
      </c>
      <c r="O121" s="142">
        <v>0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44" t="s">
        <v>174</v>
      </c>
      <c r="AT121" s="144" t="s">
        <v>171</v>
      </c>
      <c r="AU121" s="144" t="s">
        <v>80</v>
      </c>
      <c r="AY121" s="19" t="s">
        <v>169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9" t="s">
        <v>78</v>
      </c>
      <c r="BK121" s="145">
        <f>ROUND(I121*H121,2)</f>
        <v>0</v>
      </c>
      <c r="BL121" s="19" t="s">
        <v>174</v>
      </c>
      <c r="BM121" s="144" t="s">
        <v>206</v>
      </c>
    </row>
    <row r="122" spans="1:65" s="2" customFormat="1">
      <c r="A122" s="31"/>
      <c r="B122" s="32"/>
      <c r="C122" s="31"/>
      <c r="D122" s="146" t="s">
        <v>175</v>
      </c>
      <c r="E122" s="31"/>
      <c r="F122" s="147" t="s">
        <v>207</v>
      </c>
      <c r="G122" s="31"/>
      <c r="H122" s="31"/>
      <c r="I122" s="31"/>
      <c r="J122" s="31"/>
      <c r="K122" s="31"/>
      <c r="L122" s="32"/>
      <c r="M122" s="148"/>
      <c r="N122" s="149"/>
      <c r="O122" s="52"/>
      <c r="P122" s="52"/>
      <c r="Q122" s="52"/>
      <c r="R122" s="52"/>
      <c r="S122" s="52"/>
      <c r="T122" s="53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9" t="s">
        <v>175</v>
      </c>
      <c r="AU122" s="19" t="s">
        <v>80</v>
      </c>
    </row>
    <row r="123" spans="1:65" s="13" customFormat="1">
      <c r="B123" s="150"/>
      <c r="D123" s="151" t="s">
        <v>176</v>
      </c>
      <c r="E123" s="152" t="s">
        <v>3</v>
      </c>
      <c r="F123" s="153" t="s">
        <v>208</v>
      </c>
      <c r="H123" s="152" t="s">
        <v>3</v>
      </c>
      <c r="L123" s="150"/>
      <c r="M123" s="154"/>
      <c r="N123" s="155"/>
      <c r="O123" s="155"/>
      <c r="P123" s="155"/>
      <c r="Q123" s="155"/>
      <c r="R123" s="155"/>
      <c r="S123" s="155"/>
      <c r="T123" s="156"/>
      <c r="AT123" s="152" t="s">
        <v>176</v>
      </c>
      <c r="AU123" s="152" t="s">
        <v>80</v>
      </c>
      <c r="AV123" s="13" t="s">
        <v>78</v>
      </c>
      <c r="AW123" s="13" t="s">
        <v>31</v>
      </c>
      <c r="AX123" s="13" t="s">
        <v>70</v>
      </c>
      <c r="AY123" s="152" t="s">
        <v>169</v>
      </c>
    </row>
    <row r="124" spans="1:65" s="14" customFormat="1">
      <c r="B124" s="157"/>
      <c r="D124" s="151" t="s">
        <v>176</v>
      </c>
      <c r="E124" s="158" t="s">
        <v>3</v>
      </c>
      <c r="F124" s="159" t="s">
        <v>126</v>
      </c>
      <c r="H124" s="160">
        <v>4014.0880000000002</v>
      </c>
      <c r="L124" s="157"/>
      <c r="M124" s="161"/>
      <c r="N124" s="162"/>
      <c r="O124" s="162"/>
      <c r="P124" s="162"/>
      <c r="Q124" s="162"/>
      <c r="R124" s="162"/>
      <c r="S124" s="162"/>
      <c r="T124" s="163"/>
      <c r="AT124" s="158" t="s">
        <v>176</v>
      </c>
      <c r="AU124" s="158" t="s">
        <v>80</v>
      </c>
      <c r="AV124" s="14" t="s">
        <v>80</v>
      </c>
      <c r="AW124" s="14" t="s">
        <v>31</v>
      </c>
      <c r="AX124" s="14" t="s">
        <v>70</v>
      </c>
      <c r="AY124" s="158" t="s">
        <v>169</v>
      </c>
    </row>
    <row r="125" spans="1:65" s="15" customFormat="1">
      <c r="B125" s="164"/>
      <c r="D125" s="151" t="s">
        <v>176</v>
      </c>
      <c r="E125" s="165" t="s">
        <v>3</v>
      </c>
      <c r="F125" s="166" t="s">
        <v>177</v>
      </c>
      <c r="H125" s="167">
        <v>4014.0880000000002</v>
      </c>
      <c r="L125" s="164"/>
      <c r="M125" s="168"/>
      <c r="N125" s="169"/>
      <c r="O125" s="169"/>
      <c r="P125" s="169"/>
      <c r="Q125" s="169"/>
      <c r="R125" s="169"/>
      <c r="S125" s="169"/>
      <c r="T125" s="170"/>
      <c r="AT125" s="165" t="s">
        <v>176</v>
      </c>
      <c r="AU125" s="165" t="s">
        <v>80</v>
      </c>
      <c r="AV125" s="15" t="s">
        <v>174</v>
      </c>
      <c r="AW125" s="15" t="s">
        <v>31</v>
      </c>
      <c r="AX125" s="15" t="s">
        <v>78</v>
      </c>
      <c r="AY125" s="165" t="s">
        <v>169</v>
      </c>
    </row>
    <row r="126" spans="1:65" s="14" customFormat="1">
      <c r="B126" s="157"/>
      <c r="D126" s="151" t="s">
        <v>176</v>
      </c>
      <c r="F126" s="159" t="s">
        <v>209</v>
      </c>
      <c r="H126" s="160">
        <v>120422.64</v>
      </c>
      <c r="L126" s="157"/>
      <c r="M126" s="161"/>
      <c r="N126" s="162"/>
      <c r="O126" s="162"/>
      <c r="P126" s="162"/>
      <c r="Q126" s="162"/>
      <c r="R126" s="162"/>
      <c r="S126" s="162"/>
      <c r="T126" s="163"/>
      <c r="AT126" s="158" t="s">
        <v>176</v>
      </c>
      <c r="AU126" s="158" t="s">
        <v>80</v>
      </c>
      <c r="AV126" s="14" t="s">
        <v>80</v>
      </c>
      <c r="AW126" s="14" t="s">
        <v>4</v>
      </c>
      <c r="AX126" s="14" t="s">
        <v>78</v>
      </c>
      <c r="AY126" s="158" t="s">
        <v>169</v>
      </c>
    </row>
    <row r="127" spans="1:65" s="2" customFormat="1" ht="33" customHeight="1">
      <c r="A127" s="31"/>
      <c r="B127" s="133"/>
      <c r="C127" s="134" t="s">
        <v>210</v>
      </c>
      <c r="D127" s="134" t="s">
        <v>171</v>
      </c>
      <c r="E127" s="135" t="s">
        <v>211</v>
      </c>
      <c r="F127" s="136" t="s">
        <v>212</v>
      </c>
      <c r="G127" s="137" t="s">
        <v>213</v>
      </c>
      <c r="H127" s="138">
        <v>1</v>
      </c>
      <c r="I127" s="139"/>
      <c r="J127" s="139">
        <f>ROUND(I127*H127,2)</f>
        <v>0</v>
      </c>
      <c r="K127" s="136" t="s">
        <v>173</v>
      </c>
      <c r="L127" s="32"/>
      <c r="M127" s="140" t="s">
        <v>3</v>
      </c>
      <c r="N127" s="141" t="s">
        <v>41</v>
      </c>
      <c r="O127" s="142">
        <v>6</v>
      </c>
      <c r="P127" s="142">
        <f>O127*H127</f>
        <v>6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44" t="s">
        <v>174</v>
      </c>
      <c r="AT127" s="144" t="s">
        <v>171</v>
      </c>
      <c r="AU127" s="144" t="s">
        <v>80</v>
      </c>
      <c r="AY127" s="19" t="s">
        <v>169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9" t="s">
        <v>78</v>
      </c>
      <c r="BK127" s="145">
        <f>ROUND(I127*H127,2)</f>
        <v>0</v>
      </c>
      <c r="BL127" s="19" t="s">
        <v>174</v>
      </c>
      <c r="BM127" s="144" t="s">
        <v>214</v>
      </c>
    </row>
    <row r="128" spans="1:65" s="2" customFormat="1">
      <c r="A128" s="31"/>
      <c r="B128" s="32"/>
      <c r="C128" s="31"/>
      <c r="D128" s="146" t="s">
        <v>175</v>
      </c>
      <c r="E128" s="31"/>
      <c r="F128" s="147" t="s">
        <v>215</v>
      </c>
      <c r="G128" s="31"/>
      <c r="H128" s="31"/>
      <c r="I128" s="31"/>
      <c r="J128" s="31"/>
      <c r="K128" s="31"/>
      <c r="L128" s="32"/>
      <c r="M128" s="148"/>
      <c r="N128" s="149"/>
      <c r="O128" s="52"/>
      <c r="P128" s="52"/>
      <c r="Q128" s="52"/>
      <c r="R128" s="52"/>
      <c r="S128" s="52"/>
      <c r="T128" s="53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9" t="s">
        <v>175</v>
      </c>
      <c r="AU128" s="19" t="s">
        <v>80</v>
      </c>
    </row>
    <row r="129" spans="1:65" s="2" customFormat="1" ht="24.2" customHeight="1">
      <c r="A129" s="31"/>
      <c r="B129" s="133"/>
      <c r="C129" s="134" t="s">
        <v>9</v>
      </c>
      <c r="D129" s="134" t="s">
        <v>171</v>
      </c>
      <c r="E129" s="135" t="s">
        <v>216</v>
      </c>
      <c r="F129" s="136" t="s">
        <v>217</v>
      </c>
      <c r="G129" s="137" t="s">
        <v>185</v>
      </c>
      <c r="H129" s="138">
        <v>4014.0880000000002</v>
      </c>
      <c r="I129" s="139"/>
      <c r="J129" s="139">
        <f>ROUND(I129*H129,2)</f>
        <v>0</v>
      </c>
      <c r="K129" s="136" t="s">
        <v>173</v>
      </c>
      <c r="L129" s="32"/>
      <c r="M129" s="140" t="s">
        <v>3</v>
      </c>
      <c r="N129" s="141" t="s">
        <v>41</v>
      </c>
      <c r="O129" s="142">
        <v>7.5999999999999998E-2</v>
      </c>
      <c r="P129" s="142">
        <f>O129*H129</f>
        <v>305.07068800000002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44" t="s">
        <v>174</v>
      </c>
      <c r="AT129" s="144" t="s">
        <v>171</v>
      </c>
      <c r="AU129" s="144" t="s">
        <v>80</v>
      </c>
      <c r="AY129" s="19" t="s">
        <v>169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9" t="s">
        <v>78</v>
      </c>
      <c r="BK129" s="145">
        <f>ROUND(I129*H129,2)</f>
        <v>0</v>
      </c>
      <c r="BL129" s="19" t="s">
        <v>174</v>
      </c>
      <c r="BM129" s="144" t="s">
        <v>218</v>
      </c>
    </row>
    <row r="130" spans="1:65" s="2" customFormat="1">
      <c r="A130" s="31"/>
      <c r="B130" s="32"/>
      <c r="C130" s="31"/>
      <c r="D130" s="146" t="s">
        <v>175</v>
      </c>
      <c r="E130" s="31"/>
      <c r="F130" s="147" t="s">
        <v>219</v>
      </c>
      <c r="G130" s="31"/>
      <c r="H130" s="31"/>
      <c r="I130" s="31"/>
      <c r="J130" s="31"/>
      <c r="K130" s="31"/>
      <c r="L130" s="32"/>
      <c r="M130" s="148"/>
      <c r="N130" s="149"/>
      <c r="O130" s="52"/>
      <c r="P130" s="52"/>
      <c r="Q130" s="52"/>
      <c r="R130" s="52"/>
      <c r="S130" s="52"/>
      <c r="T130" s="53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9" t="s">
        <v>175</v>
      </c>
      <c r="AU130" s="19" t="s">
        <v>80</v>
      </c>
    </row>
    <row r="131" spans="1:65" s="13" customFormat="1">
      <c r="B131" s="150"/>
      <c r="D131" s="151" t="s">
        <v>176</v>
      </c>
      <c r="E131" s="152" t="s">
        <v>3</v>
      </c>
      <c r="F131" s="153" t="s">
        <v>182</v>
      </c>
      <c r="H131" s="152" t="s">
        <v>3</v>
      </c>
      <c r="L131" s="150"/>
      <c r="M131" s="154"/>
      <c r="N131" s="155"/>
      <c r="O131" s="155"/>
      <c r="P131" s="155"/>
      <c r="Q131" s="155"/>
      <c r="R131" s="155"/>
      <c r="S131" s="155"/>
      <c r="T131" s="156"/>
      <c r="AT131" s="152" t="s">
        <v>176</v>
      </c>
      <c r="AU131" s="152" t="s">
        <v>80</v>
      </c>
      <c r="AV131" s="13" t="s">
        <v>78</v>
      </c>
      <c r="AW131" s="13" t="s">
        <v>31</v>
      </c>
      <c r="AX131" s="13" t="s">
        <v>70</v>
      </c>
      <c r="AY131" s="152" t="s">
        <v>169</v>
      </c>
    </row>
    <row r="132" spans="1:65" s="13" customFormat="1">
      <c r="B132" s="150"/>
      <c r="D132" s="151" t="s">
        <v>176</v>
      </c>
      <c r="E132" s="152" t="s">
        <v>3</v>
      </c>
      <c r="F132" s="153" t="s">
        <v>201</v>
      </c>
      <c r="H132" s="152" t="s">
        <v>3</v>
      </c>
      <c r="L132" s="150"/>
      <c r="M132" s="154"/>
      <c r="N132" s="155"/>
      <c r="O132" s="155"/>
      <c r="P132" s="155"/>
      <c r="Q132" s="155"/>
      <c r="R132" s="155"/>
      <c r="S132" s="155"/>
      <c r="T132" s="156"/>
      <c r="AT132" s="152" t="s">
        <v>176</v>
      </c>
      <c r="AU132" s="152" t="s">
        <v>80</v>
      </c>
      <c r="AV132" s="13" t="s">
        <v>78</v>
      </c>
      <c r="AW132" s="13" t="s">
        <v>31</v>
      </c>
      <c r="AX132" s="13" t="s">
        <v>70</v>
      </c>
      <c r="AY132" s="152" t="s">
        <v>169</v>
      </c>
    </row>
    <row r="133" spans="1:65" s="13" customFormat="1">
      <c r="B133" s="150"/>
      <c r="D133" s="151" t="s">
        <v>176</v>
      </c>
      <c r="E133" s="152" t="s">
        <v>3</v>
      </c>
      <c r="F133" s="153" t="s">
        <v>202</v>
      </c>
      <c r="H133" s="152" t="s">
        <v>3</v>
      </c>
      <c r="L133" s="150"/>
      <c r="M133" s="154"/>
      <c r="N133" s="155"/>
      <c r="O133" s="155"/>
      <c r="P133" s="155"/>
      <c r="Q133" s="155"/>
      <c r="R133" s="155"/>
      <c r="S133" s="155"/>
      <c r="T133" s="156"/>
      <c r="AT133" s="152" t="s">
        <v>176</v>
      </c>
      <c r="AU133" s="152" t="s">
        <v>80</v>
      </c>
      <c r="AV133" s="13" t="s">
        <v>78</v>
      </c>
      <c r="AW133" s="13" t="s">
        <v>31</v>
      </c>
      <c r="AX133" s="13" t="s">
        <v>70</v>
      </c>
      <c r="AY133" s="152" t="s">
        <v>169</v>
      </c>
    </row>
    <row r="134" spans="1:65" s="14" customFormat="1">
      <c r="B134" s="157"/>
      <c r="D134" s="151" t="s">
        <v>176</v>
      </c>
      <c r="E134" s="159" t="s">
        <v>3</v>
      </c>
      <c r="F134" s="171" t="s">
        <v>124</v>
      </c>
      <c r="H134" s="160">
        <v>4014.0880000000002</v>
      </c>
      <c r="L134" s="157"/>
      <c r="M134" s="161"/>
      <c r="N134" s="162"/>
      <c r="O134" s="162"/>
      <c r="P134" s="162"/>
      <c r="Q134" s="162"/>
      <c r="R134" s="162"/>
      <c r="S134" s="162"/>
      <c r="T134" s="163"/>
      <c r="AT134" s="158" t="s">
        <v>176</v>
      </c>
      <c r="AU134" s="158" t="s">
        <v>80</v>
      </c>
      <c r="AV134" s="14" t="s">
        <v>80</v>
      </c>
      <c r="AW134" s="14" t="s">
        <v>31</v>
      </c>
      <c r="AX134" s="14" t="s">
        <v>78</v>
      </c>
      <c r="AY134" s="158" t="s">
        <v>169</v>
      </c>
    </row>
    <row r="135" spans="1:65" s="2" customFormat="1" ht="16.5" customHeight="1">
      <c r="A135" s="31"/>
      <c r="B135" s="133"/>
      <c r="C135" s="134" t="s">
        <v>220</v>
      </c>
      <c r="D135" s="134" t="s">
        <v>171</v>
      </c>
      <c r="E135" s="135" t="s">
        <v>221</v>
      </c>
      <c r="F135" s="136" t="s">
        <v>222</v>
      </c>
      <c r="G135" s="137" t="s">
        <v>172</v>
      </c>
      <c r="H135" s="138">
        <v>150</v>
      </c>
      <c r="I135" s="139"/>
      <c r="J135" s="139">
        <f>ROUND(I135*H135,2)</f>
        <v>0</v>
      </c>
      <c r="K135" s="136" t="s">
        <v>173</v>
      </c>
      <c r="L135" s="32"/>
      <c r="M135" s="140" t="s">
        <v>3</v>
      </c>
      <c r="N135" s="141" t="s">
        <v>41</v>
      </c>
      <c r="O135" s="142">
        <v>1.8240000000000001</v>
      </c>
      <c r="P135" s="142">
        <f>O135*H135</f>
        <v>273.60000000000002</v>
      </c>
      <c r="Q135" s="142">
        <v>0</v>
      </c>
      <c r="R135" s="142">
        <f>Q135*H135</f>
        <v>0</v>
      </c>
      <c r="S135" s="142">
        <v>2.5</v>
      </c>
      <c r="T135" s="143">
        <f>S135*H135</f>
        <v>375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44" t="s">
        <v>174</v>
      </c>
      <c r="AT135" s="144" t="s">
        <v>171</v>
      </c>
      <c r="AU135" s="144" t="s">
        <v>80</v>
      </c>
      <c r="AY135" s="19" t="s">
        <v>169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9" t="s">
        <v>78</v>
      </c>
      <c r="BK135" s="145">
        <f>ROUND(I135*H135,2)</f>
        <v>0</v>
      </c>
      <c r="BL135" s="19" t="s">
        <v>174</v>
      </c>
      <c r="BM135" s="144" t="s">
        <v>223</v>
      </c>
    </row>
    <row r="136" spans="1:65" s="2" customFormat="1">
      <c r="A136" s="31"/>
      <c r="B136" s="32"/>
      <c r="C136" s="31"/>
      <c r="D136" s="146" t="s">
        <v>175</v>
      </c>
      <c r="E136" s="31"/>
      <c r="F136" s="147" t="s">
        <v>224</v>
      </c>
      <c r="G136" s="31"/>
      <c r="H136" s="31"/>
      <c r="I136" s="31"/>
      <c r="J136" s="31"/>
      <c r="K136" s="31"/>
      <c r="L136" s="32"/>
      <c r="M136" s="148"/>
      <c r="N136" s="149"/>
      <c r="O136" s="52"/>
      <c r="P136" s="52"/>
      <c r="Q136" s="52"/>
      <c r="R136" s="52"/>
      <c r="S136" s="52"/>
      <c r="T136" s="53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9" t="s">
        <v>175</v>
      </c>
      <c r="AU136" s="19" t="s">
        <v>80</v>
      </c>
    </row>
    <row r="137" spans="1:65" s="2" customFormat="1" ht="24.2" customHeight="1">
      <c r="A137" s="31"/>
      <c r="B137" s="133"/>
      <c r="C137" s="134" t="s">
        <v>225</v>
      </c>
      <c r="D137" s="134" t="s">
        <v>171</v>
      </c>
      <c r="E137" s="135" t="s">
        <v>226</v>
      </c>
      <c r="F137" s="136" t="s">
        <v>778</v>
      </c>
      <c r="G137" s="137" t="s">
        <v>185</v>
      </c>
      <c r="H137" s="138">
        <v>570.96</v>
      </c>
      <c r="I137" s="139"/>
      <c r="J137" s="139">
        <f>ROUND(I137*H137,2)</f>
        <v>0</v>
      </c>
      <c r="K137" s="136" t="s">
        <v>173</v>
      </c>
      <c r="L137" s="32"/>
      <c r="M137" s="140" t="s">
        <v>3</v>
      </c>
      <c r="N137" s="141" t="s">
        <v>41</v>
      </c>
      <c r="O137" s="142">
        <v>0.503</v>
      </c>
      <c r="P137" s="142">
        <f>O137*H137</f>
        <v>287.19288</v>
      </c>
      <c r="Q137" s="142">
        <v>0</v>
      </c>
      <c r="R137" s="142">
        <f>Q137*H137</f>
        <v>0</v>
      </c>
      <c r="S137" s="142">
        <v>5.3999999999999999E-2</v>
      </c>
      <c r="T137" s="143">
        <f>S137*H137</f>
        <v>30.831840000000003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44" t="s">
        <v>174</v>
      </c>
      <c r="AT137" s="144" t="s">
        <v>171</v>
      </c>
      <c r="AU137" s="144" t="s">
        <v>80</v>
      </c>
      <c r="AY137" s="19" t="s">
        <v>169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9" t="s">
        <v>78</v>
      </c>
      <c r="BK137" s="145">
        <f>ROUND(I137*H137,2)</f>
        <v>0</v>
      </c>
      <c r="BL137" s="19" t="s">
        <v>174</v>
      </c>
      <c r="BM137" s="144" t="s">
        <v>227</v>
      </c>
    </row>
    <row r="138" spans="1:65" s="2" customFormat="1">
      <c r="A138" s="31"/>
      <c r="B138" s="32"/>
      <c r="C138" s="31"/>
      <c r="D138" s="146" t="s">
        <v>175</v>
      </c>
      <c r="E138" s="31"/>
      <c r="F138" s="147" t="s">
        <v>228</v>
      </c>
      <c r="G138" s="31"/>
      <c r="H138" s="31"/>
      <c r="I138" s="31"/>
      <c r="J138" s="31"/>
      <c r="K138" s="31"/>
      <c r="L138" s="32"/>
      <c r="M138" s="148"/>
      <c r="N138" s="149"/>
      <c r="O138" s="52"/>
      <c r="P138" s="52"/>
      <c r="Q138" s="52"/>
      <c r="R138" s="52"/>
      <c r="S138" s="52"/>
      <c r="T138" s="53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9" t="s">
        <v>175</v>
      </c>
      <c r="AU138" s="19" t="s">
        <v>80</v>
      </c>
    </row>
    <row r="139" spans="1:65" s="13" customFormat="1">
      <c r="B139" s="150"/>
      <c r="D139" s="151" t="s">
        <v>176</v>
      </c>
      <c r="E139" s="152" t="s">
        <v>3</v>
      </c>
      <c r="F139" s="153" t="s">
        <v>182</v>
      </c>
      <c r="H139" s="152" t="s">
        <v>3</v>
      </c>
      <c r="L139" s="150"/>
      <c r="M139" s="154"/>
      <c r="N139" s="155"/>
      <c r="O139" s="155"/>
      <c r="P139" s="155"/>
      <c r="Q139" s="155"/>
      <c r="R139" s="155"/>
      <c r="S139" s="155"/>
      <c r="T139" s="156"/>
      <c r="AT139" s="152" t="s">
        <v>176</v>
      </c>
      <c r="AU139" s="152" t="s">
        <v>80</v>
      </c>
      <c r="AV139" s="13" t="s">
        <v>78</v>
      </c>
      <c r="AW139" s="13" t="s">
        <v>31</v>
      </c>
      <c r="AX139" s="13" t="s">
        <v>70</v>
      </c>
      <c r="AY139" s="152" t="s">
        <v>169</v>
      </c>
    </row>
    <row r="140" spans="1:65" s="13" customFormat="1">
      <c r="B140" s="150"/>
      <c r="D140" s="151" t="s">
        <v>176</v>
      </c>
      <c r="E140" s="152" t="s">
        <v>3</v>
      </c>
      <c r="F140" s="153" t="s">
        <v>229</v>
      </c>
      <c r="H140" s="152" t="s">
        <v>3</v>
      </c>
      <c r="L140" s="150"/>
      <c r="M140" s="154"/>
      <c r="N140" s="155"/>
      <c r="O140" s="155"/>
      <c r="P140" s="155"/>
      <c r="Q140" s="155"/>
      <c r="R140" s="155"/>
      <c r="S140" s="155"/>
      <c r="T140" s="156"/>
      <c r="AT140" s="152" t="s">
        <v>176</v>
      </c>
      <c r="AU140" s="152" t="s">
        <v>80</v>
      </c>
      <c r="AV140" s="13" t="s">
        <v>78</v>
      </c>
      <c r="AW140" s="13" t="s">
        <v>31</v>
      </c>
      <c r="AX140" s="13" t="s">
        <v>70</v>
      </c>
      <c r="AY140" s="152" t="s">
        <v>169</v>
      </c>
    </row>
    <row r="141" spans="1:65" s="13" customFormat="1">
      <c r="B141" s="150"/>
      <c r="D141" s="151" t="s">
        <v>176</v>
      </c>
      <c r="E141" s="152" t="s">
        <v>3</v>
      </c>
      <c r="F141" s="153" t="s">
        <v>230</v>
      </c>
      <c r="H141" s="152" t="s">
        <v>3</v>
      </c>
      <c r="L141" s="150"/>
      <c r="M141" s="154"/>
      <c r="N141" s="155"/>
      <c r="O141" s="155"/>
      <c r="P141" s="155"/>
      <c r="Q141" s="155"/>
      <c r="R141" s="155"/>
      <c r="S141" s="155"/>
      <c r="T141" s="156"/>
      <c r="AT141" s="152" t="s">
        <v>176</v>
      </c>
      <c r="AU141" s="152" t="s">
        <v>80</v>
      </c>
      <c r="AV141" s="13" t="s">
        <v>78</v>
      </c>
      <c r="AW141" s="13" t="s">
        <v>31</v>
      </c>
      <c r="AX141" s="13" t="s">
        <v>70</v>
      </c>
      <c r="AY141" s="152" t="s">
        <v>169</v>
      </c>
    </row>
    <row r="142" spans="1:65" s="13" customFormat="1">
      <c r="B142" s="150"/>
      <c r="D142" s="151" t="s">
        <v>176</v>
      </c>
      <c r="E142" s="152" t="s">
        <v>3</v>
      </c>
      <c r="F142" s="153" t="s">
        <v>231</v>
      </c>
      <c r="H142" s="152" t="s">
        <v>3</v>
      </c>
      <c r="L142" s="150"/>
      <c r="M142" s="154"/>
      <c r="N142" s="155"/>
      <c r="O142" s="155"/>
      <c r="P142" s="155"/>
      <c r="Q142" s="155"/>
      <c r="R142" s="155"/>
      <c r="S142" s="155"/>
      <c r="T142" s="156"/>
      <c r="AT142" s="152" t="s">
        <v>176</v>
      </c>
      <c r="AU142" s="152" t="s">
        <v>80</v>
      </c>
      <c r="AV142" s="13" t="s">
        <v>78</v>
      </c>
      <c r="AW142" s="13" t="s">
        <v>31</v>
      </c>
      <c r="AX142" s="13" t="s">
        <v>70</v>
      </c>
      <c r="AY142" s="152" t="s">
        <v>169</v>
      </c>
    </row>
    <row r="143" spans="1:65" s="14" customFormat="1">
      <c r="B143" s="157"/>
      <c r="D143" s="151" t="s">
        <v>176</v>
      </c>
      <c r="E143" s="159" t="s">
        <v>3</v>
      </c>
      <c r="F143" s="171" t="s">
        <v>112</v>
      </c>
      <c r="H143" s="160">
        <v>570.96</v>
      </c>
      <c r="L143" s="157"/>
      <c r="M143" s="161"/>
      <c r="N143" s="162"/>
      <c r="O143" s="162"/>
      <c r="P143" s="162"/>
      <c r="Q143" s="162"/>
      <c r="R143" s="162"/>
      <c r="S143" s="162"/>
      <c r="T143" s="163"/>
      <c r="AT143" s="158" t="s">
        <v>176</v>
      </c>
      <c r="AU143" s="158" t="s">
        <v>80</v>
      </c>
      <c r="AV143" s="14" t="s">
        <v>80</v>
      </c>
      <c r="AW143" s="14" t="s">
        <v>31</v>
      </c>
      <c r="AX143" s="14" t="s">
        <v>78</v>
      </c>
      <c r="AY143" s="158" t="s">
        <v>169</v>
      </c>
    </row>
    <row r="144" spans="1:65" s="2" customFormat="1" ht="24.2" customHeight="1">
      <c r="A144" s="31"/>
      <c r="B144" s="133"/>
      <c r="C144" s="134" t="s">
        <v>232</v>
      </c>
      <c r="D144" s="134" t="s">
        <v>171</v>
      </c>
      <c r="E144" s="135" t="s">
        <v>233</v>
      </c>
      <c r="F144" s="136" t="s">
        <v>779</v>
      </c>
      <c r="G144" s="137" t="s">
        <v>185</v>
      </c>
      <c r="H144" s="138">
        <v>162</v>
      </c>
      <c r="I144" s="139"/>
      <c r="J144" s="139">
        <f>ROUND(I144*H144,2)</f>
        <v>0</v>
      </c>
      <c r="K144" s="136" t="s">
        <v>173</v>
      </c>
      <c r="L144" s="32"/>
      <c r="M144" s="140" t="s">
        <v>3</v>
      </c>
      <c r="N144" s="141" t="s">
        <v>41</v>
      </c>
      <c r="O144" s="142">
        <v>0.61599999999999999</v>
      </c>
      <c r="P144" s="142">
        <f>O144*H144</f>
        <v>99.792000000000002</v>
      </c>
      <c r="Q144" s="142">
        <v>0</v>
      </c>
      <c r="R144" s="142">
        <f>Q144*H144</f>
        <v>0</v>
      </c>
      <c r="S144" s="142">
        <v>8.7999999999999995E-2</v>
      </c>
      <c r="T144" s="143">
        <f>S144*H144</f>
        <v>14.255999999999998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44" t="s">
        <v>174</v>
      </c>
      <c r="AT144" s="144" t="s">
        <v>171</v>
      </c>
      <c r="AU144" s="144" t="s">
        <v>80</v>
      </c>
      <c r="AY144" s="19" t="s">
        <v>169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9" t="s">
        <v>78</v>
      </c>
      <c r="BK144" s="145">
        <f>ROUND(I144*H144,2)</f>
        <v>0</v>
      </c>
      <c r="BL144" s="19" t="s">
        <v>174</v>
      </c>
      <c r="BM144" s="144" t="s">
        <v>234</v>
      </c>
    </row>
    <row r="145" spans="1:65" s="2" customFormat="1">
      <c r="A145" s="31"/>
      <c r="B145" s="32"/>
      <c r="C145" s="31"/>
      <c r="D145" s="146" t="s">
        <v>175</v>
      </c>
      <c r="E145" s="31"/>
      <c r="F145" s="147" t="s">
        <v>235</v>
      </c>
      <c r="G145" s="31"/>
      <c r="H145" s="31"/>
      <c r="I145" s="31"/>
      <c r="J145" s="31"/>
      <c r="K145" s="31"/>
      <c r="L145" s="32"/>
      <c r="M145" s="148"/>
      <c r="N145" s="149"/>
      <c r="O145" s="52"/>
      <c r="P145" s="52"/>
      <c r="Q145" s="52"/>
      <c r="R145" s="52"/>
      <c r="S145" s="52"/>
      <c r="T145" s="53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9" t="s">
        <v>175</v>
      </c>
      <c r="AU145" s="19" t="s">
        <v>80</v>
      </c>
    </row>
    <row r="146" spans="1:65" s="13" customFormat="1">
      <c r="B146" s="150"/>
      <c r="D146" s="151" t="s">
        <v>176</v>
      </c>
      <c r="E146" s="152" t="s">
        <v>3</v>
      </c>
      <c r="F146" s="153" t="s">
        <v>182</v>
      </c>
      <c r="H146" s="152" t="s">
        <v>3</v>
      </c>
      <c r="L146" s="150"/>
      <c r="M146" s="154"/>
      <c r="N146" s="155"/>
      <c r="O146" s="155"/>
      <c r="P146" s="155"/>
      <c r="Q146" s="155"/>
      <c r="R146" s="155"/>
      <c r="S146" s="155"/>
      <c r="T146" s="156"/>
      <c r="AT146" s="152" t="s">
        <v>176</v>
      </c>
      <c r="AU146" s="152" t="s">
        <v>80</v>
      </c>
      <c r="AV146" s="13" t="s">
        <v>78</v>
      </c>
      <c r="AW146" s="13" t="s">
        <v>31</v>
      </c>
      <c r="AX146" s="13" t="s">
        <v>70</v>
      </c>
      <c r="AY146" s="152" t="s">
        <v>169</v>
      </c>
    </row>
    <row r="147" spans="1:65" s="14" customFormat="1">
      <c r="B147" s="157"/>
      <c r="D147" s="151" t="s">
        <v>176</v>
      </c>
      <c r="E147" s="158" t="s">
        <v>3</v>
      </c>
      <c r="F147" s="159" t="s">
        <v>236</v>
      </c>
      <c r="H147" s="160">
        <v>64.8</v>
      </c>
      <c r="L147" s="157"/>
      <c r="M147" s="161"/>
      <c r="N147" s="162"/>
      <c r="O147" s="162"/>
      <c r="P147" s="162"/>
      <c r="Q147" s="162"/>
      <c r="R147" s="162"/>
      <c r="S147" s="162"/>
      <c r="T147" s="163"/>
      <c r="AT147" s="158" t="s">
        <v>176</v>
      </c>
      <c r="AU147" s="158" t="s">
        <v>80</v>
      </c>
      <c r="AV147" s="14" t="s">
        <v>80</v>
      </c>
      <c r="AW147" s="14" t="s">
        <v>31</v>
      </c>
      <c r="AX147" s="14" t="s">
        <v>70</v>
      </c>
      <c r="AY147" s="158" t="s">
        <v>169</v>
      </c>
    </row>
    <row r="148" spans="1:65" s="14" customFormat="1">
      <c r="B148" s="157"/>
      <c r="D148" s="151" t="s">
        <v>176</v>
      </c>
      <c r="E148" s="158" t="s">
        <v>3</v>
      </c>
      <c r="F148" s="159" t="s">
        <v>237</v>
      </c>
      <c r="H148" s="160">
        <v>48.6</v>
      </c>
      <c r="L148" s="157"/>
      <c r="M148" s="161"/>
      <c r="N148" s="162"/>
      <c r="O148" s="162"/>
      <c r="P148" s="162"/>
      <c r="Q148" s="162"/>
      <c r="R148" s="162"/>
      <c r="S148" s="162"/>
      <c r="T148" s="163"/>
      <c r="AT148" s="158" t="s">
        <v>176</v>
      </c>
      <c r="AU148" s="158" t="s">
        <v>80</v>
      </c>
      <c r="AV148" s="14" t="s">
        <v>80</v>
      </c>
      <c r="AW148" s="14" t="s">
        <v>31</v>
      </c>
      <c r="AX148" s="14" t="s">
        <v>70</v>
      </c>
      <c r="AY148" s="158" t="s">
        <v>169</v>
      </c>
    </row>
    <row r="149" spans="1:65" s="14" customFormat="1">
      <c r="B149" s="157"/>
      <c r="D149" s="151" t="s">
        <v>176</v>
      </c>
      <c r="E149" s="158" t="s">
        <v>3</v>
      </c>
      <c r="F149" s="159" t="s">
        <v>238</v>
      </c>
      <c r="H149" s="160">
        <v>48.6</v>
      </c>
      <c r="L149" s="157"/>
      <c r="M149" s="161"/>
      <c r="N149" s="162"/>
      <c r="O149" s="162"/>
      <c r="P149" s="162"/>
      <c r="Q149" s="162"/>
      <c r="R149" s="162"/>
      <c r="S149" s="162"/>
      <c r="T149" s="163"/>
      <c r="AT149" s="158" t="s">
        <v>176</v>
      </c>
      <c r="AU149" s="158" t="s">
        <v>80</v>
      </c>
      <c r="AV149" s="14" t="s">
        <v>80</v>
      </c>
      <c r="AW149" s="14" t="s">
        <v>31</v>
      </c>
      <c r="AX149" s="14" t="s">
        <v>70</v>
      </c>
      <c r="AY149" s="158" t="s">
        <v>169</v>
      </c>
    </row>
    <row r="150" spans="1:65" s="14" customFormat="1">
      <c r="B150" s="157"/>
      <c r="D150" s="151" t="s">
        <v>176</v>
      </c>
      <c r="E150" s="159" t="s">
        <v>3</v>
      </c>
      <c r="F150" s="171" t="s">
        <v>115</v>
      </c>
      <c r="H150" s="160">
        <v>162</v>
      </c>
      <c r="L150" s="157"/>
      <c r="M150" s="161"/>
      <c r="N150" s="162"/>
      <c r="O150" s="162"/>
      <c r="P150" s="162"/>
      <c r="Q150" s="162"/>
      <c r="R150" s="162"/>
      <c r="S150" s="162"/>
      <c r="T150" s="163"/>
      <c r="AT150" s="158" t="s">
        <v>176</v>
      </c>
      <c r="AU150" s="158" t="s">
        <v>80</v>
      </c>
      <c r="AV150" s="14" t="s">
        <v>80</v>
      </c>
      <c r="AW150" s="14" t="s">
        <v>31</v>
      </c>
      <c r="AX150" s="14" t="s">
        <v>78</v>
      </c>
      <c r="AY150" s="158" t="s">
        <v>169</v>
      </c>
    </row>
    <row r="151" spans="1:65" s="2" customFormat="1" ht="24.2" customHeight="1">
      <c r="A151" s="31"/>
      <c r="B151" s="133"/>
      <c r="C151" s="134" t="s">
        <v>239</v>
      </c>
      <c r="D151" s="134" t="s">
        <v>171</v>
      </c>
      <c r="E151" s="135" t="s">
        <v>240</v>
      </c>
      <c r="F151" s="136" t="s">
        <v>780</v>
      </c>
      <c r="G151" s="137" t="s">
        <v>185</v>
      </c>
      <c r="H151" s="138">
        <v>54</v>
      </c>
      <c r="I151" s="139"/>
      <c r="J151" s="139">
        <f>ROUND(I151*H151,2)</f>
        <v>0</v>
      </c>
      <c r="K151" s="136" t="s">
        <v>173</v>
      </c>
      <c r="L151" s="32"/>
      <c r="M151" s="140" t="s">
        <v>3</v>
      </c>
      <c r="N151" s="141" t="s">
        <v>41</v>
      </c>
      <c r="O151" s="142">
        <v>0.57599999999999996</v>
      </c>
      <c r="P151" s="142">
        <f>O151*H151</f>
        <v>31.103999999999999</v>
      </c>
      <c r="Q151" s="142">
        <v>0</v>
      </c>
      <c r="R151" s="142">
        <f>Q151*H151</f>
        <v>0</v>
      </c>
      <c r="S151" s="142">
        <v>6.7000000000000004E-2</v>
      </c>
      <c r="T151" s="143">
        <f>S151*H151</f>
        <v>3.6180000000000003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4" t="s">
        <v>174</v>
      </c>
      <c r="AT151" s="144" t="s">
        <v>171</v>
      </c>
      <c r="AU151" s="144" t="s">
        <v>80</v>
      </c>
      <c r="AY151" s="19" t="s">
        <v>169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9" t="s">
        <v>78</v>
      </c>
      <c r="BK151" s="145">
        <f>ROUND(I151*H151,2)</f>
        <v>0</v>
      </c>
      <c r="BL151" s="19" t="s">
        <v>174</v>
      </c>
      <c r="BM151" s="144" t="s">
        <v>241</v>
      </c>
    </row>
    <row r="152" spans="1:65" s="2" customFormat="1">
      <c r="A152" s="31"/>
      <c r="B152" s="32"/>
      <c r="C152" s="31"/>
      <c r="D152" s="146" t="s">
        <v>175</v>
      </c>
      <c r="E152" s="31"/>
      <c r="F152" s="147" t="s">
        <v>242</v>
      </c>
      <c r="G152" s="31"/>
      <c r="H152" s="31"/>
      <c r="I152" s="31"/>
      <c r="J152" s="31"/>
      <c r="K152" s="31"/>
      <c r="L152" s="32"/>
      <c r="M152" s="148"/>
      <c r="N152" s="149"/>
      <c r="O152" s="52"/>
      <c r="P152" s="52"/>
      <c r="Q152" s="52"/>
      <c r="R152" s="52"/>
      <c r="S152" s="52"/>
      <c r="T152" s="53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9" t="s">
        <v>175</v>
      </c>
      <c r="AU152" s="19" t="s">
        <v>80</v>
      </c>
    </row>
    <row r="153" spans="1:65" s="14" customFormat="1">
      <c r="B153" s="157"/>
      <c r="D153" s="151" t="s">
        <v>176</v>
      </c>
      <c r="E153" s="158" t="s">
        <v>3</v>
      </c>
      <c r="F153" s="159" t="s">
        <v>243</v>
      </c>
      <c r="H153" s="160">
        <v>18</v>
      </c>
      <c r="L153" s="157"/>
      <c r="M153" s="161"/>
      <c r="N153" s="162"/>
      <c r="O153" s="162"/>
      <c r="P153" s="162"/>
      <c r="Q153" s="162"/>
      <c r="R153" s="162"/>
      <c r="S153" s="162"/>
      <c r="T153" s="163"/>
      <c r="AT153" s="158" t="s">
        <v>176</v>
      </c>
      <c r="AU153" s="158" t="s">
        <v>80</v>
      </c>
      <c r="AV153" s="14" t="s">
        <v>80</v>
      </c>
      <c r="AW153" s="14" t="s">
        <v>31</v>
      </c>
      <c r="AX153" s="14" t="s">
        <v>70</v>
      </c>
      <c r="AY153" s="158" t="s">
        <v>169</v>
      </c>
    </row>
    <row r="154" spans="1:65" s="14" customFormat="1">
      <c r="B154" s="157"/>
      <c r="D154" s="151" t="s">
        <v>176</v>
      </c>
      <c r="E154" s="158" t="s">
        <v>3</v>
      </c>
      <c r="F154" s="159" t="s">
        <v>244</v>
      </c>
      <c r="H154" s="160">
        <v>36</v>
      </c>
      <c r="L154" s="157"/>
      <c r="M154" s="161"/>
      <c r="N154" s="162"/>
      <c r="O154" s="162"/>
      <c r="P154" s="162"/>
      <c r="Q154" s="162"/>
      <c r="R154" s="162"/>
      <c r="S154" s="162"/>
      <c r="T154" s="163"/>
      <c r="AT154" s="158" t="s">
        <v>176</v>
      </c>
      <c r="AU154" s="158" t="s">
        <v>80</v>
      </c>
      <c r="AV154" s="14" t="s">
        <v>80</v>
      </c>
      <c r="AW154" s="14" t="s">
        <v>31</v>
      </c>
      <c r="AX154" s="14" t="s">
        <v>70</v>
      </c>
      <c r="AY154" s="158" t="s">
        <v>169</v>
      </c>
    </row>
    <row r="155" spans="1:65" s="15" customFormat="1">
      <c r="B155" s="164"/>
      <c r="D155" s="151" t="s">
        <v>176</v>
      </c>
      <c r="E155" s="165" t="s">
        <v>3</v>
      </c>
      <c r="F155" s="166" t="s">
        <v>177</v>
      </c>
      <c r="H155" s="167">
        <v>54</v>
      </c>
      <c r="L155" s="164"/>
      <c r="M155" s="168"/>
      <c r="N155" s="169"/>
      <c r="O155" s="169"/>
      <c r="P155" s="169"/>
      <c r="Q155" s="169"/>
      <c r="R155" s="169"/>
      <c r="S155" s="169"/>
      <c r="T155" s="170"/>
      <c r="AT155" s="165" t="s">
        <v>176</v>
      </c>
      <c r="AU155" s="165" t="s">
        <v>80</v>
      </c>
      <c r="AV155" s="15" t="s">
        <v>174</v>
      </c>
      <c r="AW155" s="15" t="s">
        <v>31</v>
      </c>
      <c r="AX155" s="15" t="s">
        <v>78</v>
      </c>
      <c r="AY155" s="165" t="s">
        <v>169</v>
      </c>
    </row>
    <row r="156" spans="1:65" s="2" customFormat="1" ht="24.2" customHeight="1">
      <c r="A156" s="31"/>
      <c r="B156" s="133"/>
      <c r="C156" s="134" t="s">
        <v>245</v>
      </c>
      <c r="D156" s="134" t="s">
        <v>171</v>
      </c>
      <c r="E156" s="135" t="s">
        <v>246</v>
      </c>
      <c r="F156" s="136" t="s">
        <v>247</v>
      </c>
      <c r="G156" s="137" t="s">
        <v>172</v>
      </c>
      <c r="H156" s="138">
        <v>25400</v>
      </c>
      <c r="I156" s="139"/>
      <c r="J156" s="139">
        <f>ROUND(I156*H156,2)</f>
        <v>0</v>
      </c>
      <c r="K156" s="136" t="s">
        <v>173</v>
      </c>
      <c r="L156" s="32"/>
      <c r="M156" s="140" t="s">
        <v>3</v>
      </c>
      <c r="N156" s="141" t="s">
        <v>41</v>
      </c>
      <c r="O156" s="142">
        <v>0.88200000000000001</v>
      </c>
      <c r="P156" s="142">
        <f>O156*H156</f>
        <v>22402.799999999999</v>
      </c>
      <c r="Q156" s="142">
        <v>0</v>
      </c>
      <c r="R156" s="142">
        <f>Q156*H156</f>
        <v>0</v>
      </c>
      <c r="S156" s="142">
        <v>0.26</v>
      </c>
      <c r="T156" s="143">
        <f>S156*H156</f>
        <v>6604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4" t="s">
        <v>174</v>
      </c>
      <c r="AT156" s="144" t="s">
        <v>171</v>
      </c>
      <c r="AU156" s="144" t="s">
        <v>80</v>
      </c>
      <c r="AY156" s="19" t="s">
        <v>169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9" t="s">
        <v>78</v>
      </c>
      <c r="BK156" s="145">
        <f>ROUND(I156*H156,2)</f>
        <v>0</v>
      </c>
      <c r="BL156" s="19" t="s">
        <v>174</v>
      </c>
      <c r="BM156" s="144" t="s">
        <v>248</v>
      </c>
    </row>
    <row r="157" spans="1:65" s="2" customFormat="1">
      <c r="A157" s="31"/>
      <c r="B157" s="32"/>
      <c r="C157" s="31"/>
      <c r="D157" s="146" t="s">
        <v>175</v>
      </c>
      <c r="E157" s="31"/>
      <c r="F157" s="147" t="s">
        <v>249</v>
      </c>
      <c r="G157" s="31"/>
      <c r="H157" s="31"/>
      <c r="I157" s="31"/>
      <c r="J157" s="31"/>
      <c r="K157" s="31"/>
      <c r="L157" s="32"/>
      <c r="M157" s="148"/>
      <c r="N157" s="149"/>
      <c r="O157" s="52"/>
      <c r="P157" s="52"/>
      <c r="Q157" s="52"/>
      <c r="R157" s="52"/>
      <c r="S157" s="52"/>
      <c r="T157" s="53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9" t="s">
        <v>175</v>
      </c>
      <c r="AU157" s="19" t="s">
        <v>80</v>
      </c>
    </row>
    <row r="158" spans="1:65" s="14" customFormat="1">
      <c r="B158" s="157"/>
      <c r="D158" s="151" t="s">
        <v>176</v>
      </c>
      <c r="E158" s="158" t="s">
        <v>3</v>
      </c>
      <c r="F158" s="159" t="s">
        <v>250</v>
      </c>
      <c r="H158" s="160">
        <v>25400</v>
      </c>
      <c r="L158" s="157"/>
      <c r="M158" s="161"/>
      <c r="N158" s="162"/>
      <c r="O158" s="162"/>
      <c r="P158" s="162"/>
      <c r="Q158" s="162"/>
      <c r="R158" s="162"/>
      <c r="S158" s="162"/>
      <c r="T158" s="163"/>
      <c r="AT158" s="158" t="s">
        <v>176</v>
      </c>
      <c r="AU158" s="158" t="s">
        <v>80</v>
      </c>
      <c r="AV158" s="14" t="s">
        <v>80</v>
      </c>
      <c r="AW158" s="14" t="s">
        <v>31</v>
      </c>
      <c r="AX158" s="14" t="s">
        <v>70</v>
      </c>
      <c r="AY158" s="158" t="s">
        <v>169</v>
      </c>
    </row>
    <row r="159" spans="1:65" s="15" customFormat="1">
      <c r="B159" s="164"/>
      <c r="D159" s="151" t="s">
        <v>176</v>
      </c>
      <c r="E159" s="165" t="s">
        <v>3</v>
      </c>
      <c r="F159" s="166" t="s">
        <v>177</v>
      </c>
      <c r="H159" s="167">
        <v>25400</v>
      </c>
      <c r="L159" s="164"/>
      <c r="M159" s="168"/>
      <c r="N159" s="169"/>
      <c r="O159" s="169"/>
      <c r="P159" s="169"/>
      <c r="Q159" s="169"/>
      <c r="R159" s="169"/>
      <c r="S159" s="169"/>
      <c r="T159" s="170"/>
      <c r="AT159" s="165" t="s">
        <v>176</v>
      </c>
      <c r="AU159" s="165" t="s">
        <v>80</v>
      </c>
      <c r="AV159" s="15" t="s">
        <v>174</v>
      </c>
      <c r="AW159" s="15" t="s">
        <v>31</v>
      </c>
      <c r="AX159" s="15" t="s">
        <v>78</v>
      </c>
      <c r="AY159" s="165" t="s">
        <v>169</v>
      </c>
    </row>
    <row r="160" spans="1:65" s="2" customFormat="1" ht="16.5" customHeight="1">
      <c r="A160" s="31"/>
      <c r="B160" s="133"/>
      <c r="C160" s="134" t="s">
        <v>251</v>
      </c>
      <c r="D160" s="134" t="s">
        <v>171</v>
      </c>
      <c r="E160" s="135" t="s">
        <v>252</v>
      </c>
      <c r="F160" s="136" t="s">
        <v>253</v>
      </c>
      <c r="G160" s="137" t="s">
        <v>185</v>
      </c>
      <c r="H160" s="138">
        <v>4014.0880000000002</v>
      </c>
      <c r="I160" s="139"/>
      <c r="J160" s="139">
        <f>ROUND(I160*H160,2)</f>
        <v>0</v>
      </c>
      <c r="K160" s="136" t="s">
        <v>173</v>
      </c>
      <c r="L160" s="32"/>
      <c r="M160" s="140" t="s">
        <v>3</v>
      </c>
      <c r="N160" s="141" t="s">
        <v>41</v>
      </c>
      <c r="O160" s="142">
        <v>1.2999999999999999E-2</v>
      </c>
      <c r="P160" s="142">
        <f>O160*H160</f>
        <v>52.183143999999999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44" t="s">
        <v>174</v>
      </c>
      <c r="AT160" s="144" t="s">
        <v>171</v>
      </c>
      <c r="AU160" s="144" t="s">
        <v>80</v>
      </c>
      <c r="AY160" s="19" t="s">
        <v>169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9" t="s">
        <v>78</v>
      </c>
      <c r="BK160" s="145">
        <f>ROUND(I160*H160,2)</f>
        <v>0</v>
      </c>
      <c r="BL160" s="19" t="s">
        <v>174</v>
      </c>
      <c r="BM160" s="144" t="s">
        <v>254</v>
      </c>
    </row>
    <row r="161" spans="1:65" s="2" customFormat="1">
      <c r="A161" s="31"/>
      <c r="B161" s="32"/>
      <c r="C161" s="31"/>
      <c r="D161" s="146" t="s">
        <v>175</v>
      </c>
      <c r="E161" s="31"/>
      <c r="F161" s="147" t="s">
        <v>255</v>
      </c>
      <c r="G161" s="31"/>
      <c r="H161" s="31"/>
      <c r="I161" s="31"/>
      <c r="J161" s="31"/>
      <c r="K161" s="31"/>
      <c r="L161" s="32"/>
      <c r="M161" s="148"/>
      <c r="N161" s="149"/>
      <c r="O161" s="52"/>
      <c r="P161" s="52"/>
      <c r="Q161" s="52"/>
      <c r="R161" s="52"/>
      <c r="S161" s="52"/>
      <c r="T161" s="53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9" t="s">
        <v>175</v>
      </c>
      <c r="AU161" s="19" t="s">
        <v>80</v>
      </c>
    </row>
    <row r="162" spans="1:65" s="2" customFormat="1" ht="24.2" customHeight="1">
      <c r="A162" s="31"/>
      <c r="B162" s="133"/>
      <c r="C162" s="134" t="s">
        <v>256</v>
      </c>
      <c r="D162" s="134" t="s">
        <v>171</v>
      </c>
      <c r="E162" s="135" t="s">
        <v>257</v>
      </c>
      <c r="F162" s="136" t="s">
        <v>258</v>
      </c>
      <c r="G162" s="137" t="s">
        <v>185</v>
      </c>
      <c r="H162" s="138">
        <v>4014.0880000000002</v>
      </c>
      <c r="I162" s="139"/>
      <c r="J162" s="139">
        <f>ROUND(I162*H162,2)</f>
        <v>0</v>
      </c>
      <c r="K162" s="136" t="s">
        <v>173</v>
      </c>
      <c r="L162" s="32"/>
      <c r="M162" s="140" t="s">
        <v>3</v>
      </c>
      <c r="N162" s="141" t="s">
        <v>41</v>
      </c>
      <c r="O162" s="142">
        <v>2E-3</v>
      </c>
      <c r="P162" s="142">
        <f>O162*H162</f>
        <v>8.0281760000000002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4" t="s">
        <v>174</v>
      </c>
      <c r="AT162" s="144" t="s">
        <v>171</v>
      </c>
      <c r="AU162" s="144" t="s">
        <v>80</v>
      </c>
      <c r="AY162" s="19" t="s">
        <v>169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9" t="s">
        <v>78</v>
      </c>
      <c r="BK162" s="145">
        <f>ROUND(I162*H162,2)</f>
        <v>0</v>
      </c>
      <c r="BL162" s="19" t="s">
        <v>174</v>
      </c>
      <c r="BM162" s="144" t="s">
        <v>259</v>
      </c>
    </row>
    <row r="163" spans="1:65" s="2" customFormat="1">
      <c r="A163" s="31"/>
      <c r="B163" s="32"/>
      <c r="C163" s="31"/>
      <c r="D163" s="146" t="s">
        <v>175</v>
      </c>
      <c r="E163" s="31"/>
      <c r="F163" s="147" t="s">
        <v>260</v>
      </c>
      <c r="G163" s="31"/>
      <c r="H163" s="31"/>
      <c r="I163" s="31"/>
      <c r="J163" s="31"/>
      <c r="K163" s="31"/>
      <c r="L163" s="32"/>
      <c r="M163" s="148"/>
      <c r="N163" s="149"/>
      <c r="O163" s="52"/>
      <c r="P163" s="52"/>
      <c r="Q163" s="52"/>
      <c r="R163" s="52"/>
      <c r="S163" s="52"/>
      <c r="T163" s="53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9" t="s">
        <v>175</v>
      </c>
      <c r="AU163" s="19" t="s">
        <v>80</v>
      </c>
    </row>
    <row r="164" spans="1:65" s="13" customFormat="1">
      <c r="B164" s="150"/>
      <c r="D164" s="151" t="s">
        <v>176</v>
      </c>
      <c r="E164" s="152" t="s">
        <v>3</v>
      </c>
      <c r="F164" s="153" t="s">
        <v>261</v>
      </c>
      <c r="H164" s="152" t="s">
        <v>3</v>
      </c>
      <c r="L164" s="150"/>
      <c r="M164" s="154"/>
      <c r="N164" s="155"/>
      <c r="O164" s="155"/>
      <c r="P164" s="155"/>
      <c r="Q164" s="155"/>
      <c r="R164" s="155"/>
      <c r="S164" s="155"/>
      <c r="T164" s="156"/>
      <c r="AT164" s="152" t="s">
        <v>176</v>
      </c>
      <c r="AU164" s="152" t="s">
        <v>80</v>
      </c>
      <c r="AV164" s="13" t="s">
        <v>78</v>
      </c>
      <c r="AW164" s="13" t="s">
        <v>31</v>
      </c>
      <c r="AX164" s="13" t="s">
        <v>70</v>
      </c>
      <c r="AY164" s="152" t="s">
        <v>169</v>
      </c>
    </row>
    <row r="165" spans="1:65" s="14" customFormat="1">
      <c r="B165" s="157"/>
      <c r="D165" s="151" t="s">
        <v>176</v>
      </c>
      <c r="E165" s="158" t="s">
        <v>3</v>
      </c>
      <c r="F165" s="159" t="s">
        <v>126</v>
      </c>
      <c r="H165" s="160">
        <v>4014.0880000000002</v>
      </c>
      <c r="L165" s="157"/>
      <c r="M165" s="161"/>
      <c r="N165" s="162"/>
      <c r="O165" s="162"/>
      <c r="P165" s="162"/>
      <c r="Q165" s="162"/>
      <c r="R165" s="162"/>
      <c r="S165" s="162"/>
      <c r="T165" s="163"/>
      <c r="AT165" s="158" t="s">
        <v>176</v>
      </c>
      <c r="AU165" s="158" t="s">
        <v>80</v>
      </c>
      <c r="AV165" s="14" t="s">
        <v>80</v>
      </c>
      <c r="AW165" s="14" t="s">
        <v>31</v>
      </c>
      <c r="AX165" s="14" t="s">
        <v>70</v>
      </c>
      <c r="AY165" s="158" t="s">
        <v>169</v>
      </c>
    </row>
    <row r="166" spans="1:65" s="15" customFormat="1">
      <c r="B166" s="164"/>
      <c r="D166" s="151" t="s">
        <v>176</v>
      </c>
      <c r="E166" s="165" t="s">
        <v>3</v>
      </c>
      <c r="F166" s="166" t="s">
        <v>177</v>
      </c>
      <c r="H166" s="167">
        <v>4014.0880000000002</v>
      </c>
      <c r="L166" s="164"/>
      <c r="M166" s="168"/>
      <c r="N166" s="169"/>
      <c r="O166" s="169"/>
      <c r="P166" s="169"/>
      <c r="Q166" s="169"/>
      <c r="R166" s="169"/>
      <c r="S166" s="169"/>
      <c r="T166" s="170"/>
      <c r="AT166" s="165" t="s">
        <v>176</v>
      </c>
      <c r="AU166" s="165" t="s">
        <v>80</v>
      </c>
      <c r="AV166" s="15" t="s">
        <v>174</v>
      </c>
      <c r="AW166" s="15" t="s">
        <v>31</v>
      </c>
      <c r="AX166" s="15" t="s">
        <v>78</v>
      </c>
      <c r="AY166" s="165" t="s">
        <v>169</v>
      </c>
    </row>
    <row r="167" spans="1:65" s="12" customFormat="1" ht="22.9" customHeight="1">
      <c r="B167" s="121"/>
      <c r="D167" s="122" t="s">
        <v>69</v>
      </c>
      <c r="E167" s="131" t="s">
        <v>262</v>
      </c>
      <c r="F167" s="131" t="s">
        <v>263</v>
      </c>
      <c r="J167" s="132">
        <f>BK167</f>
        <v>0</v>
      </c>
      <c r="L167" s="121"/>
      <c r="M167" s="125"/>
      <c r="N167" s="126"/>
      <c r="O167" s="126"/>
      <c r="P167" s="127">
        <f>SUM(P168:P195)</f>
        <v>11493.949592999999</v>
      </c>
      <c r="Q167" s="126"/>
      <c r="R167" s="127">
        <f>SUM(R168:R195)</f>
        <v>0</v>
      </c>
      <c r="S167" s="126"/>
      <c r="T167" s="128">
        <f>SUM(T168:T195)</f>
        <v>0</v>
      </c>
      <c r="AR167" s="122" t="s">
        <v>78</v>
      </c>
      <c r="AT167" s="129" t="s">
        <v>69</v>
      </c>
      <c r="AU167" s="129" t="s">
        <v>78</v>
      </c>
      <c r="AY167" s="122" t="s">
        <v>169</v>
      </c>
      <c r="BK167" s="130">
        <f>SUM(BK168:BK195)</f>
        <v>0</v>
      </c>
    </row>
    <row r="168" spans="1:65" s="2" customFormat="1" ht="16.5" customHeight="1">
      <c r="A168" s="31"/>
      <c r="B168" s="133"/>
      <c r="C168" s="134" t="s">
        <v>264</v>
      </c>
      <c r="D168" s="134" t="s">
        <v>171</v>
      </c>
      <c r="E168" s="135" t="s">
        <v>265</v>
      </c>
      <c r="F168" s="136" t="s">
        <v>266</v>
      </c>
      <c r="G168" s="137" t="s">
        <v>267</v>
      </c>
      <c r="H168" s="138">
        <v>7027.7060000000001</v>
      </c>
      <c r="I168" s="139"/>
      <c r="J168" s="139">
        <f>ROUND(I168*H168,2)</f>
        <v>0</v>
      </c>
      <c r="K168" s="136" t="s">
        <v>173</v>
      </c>
      <c r="L168" s="32"/>
      <c r="M168" s="140" t="s">
        <v>3</v>
      </c>
      <c r="N168" s="141" t="s">
        <v>41</v>
      </c>
      <c r="O168" s="142">
        <v>0.27700000000000002</v>
      </c>
      <c r="P168" s="142">
        <f>O168*H168</f>
        <v>1946.6745620000002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44" t="s">
        <v>174</v>
      </c>
      <c r="AT168" s="144" t="s">
        <v>171</v>
      </c>
      <c r="AU168" s="144" t="s">
        <v>80</v>
      </c>
      <c r="AY168" s="19" t="s">
        <v>169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9" t="s">
        <v>78</v>
      </c>
      <c r="BK168" s="145">
        <f>ROUND(I168*H168,2)</f>
        <v>0</v>
      </c>
      <c r="BL168" s="19" t="s">
        <v>174</v>
      </c>
      <c r="BM168" s="144" t="s">
        <v>268</v>
      </c>
    </row>
    <row r="169" spans="1:65" s="2" customFormat="1">
      <c r="A169" s="31"/>
      <c r="B169" s="32"/>
      <c r="C169" s="31"/>
      <c r="D169" s="146" t="s">
        <v>175</v>
      </c>
      <c r="E169" s="31"/>
      <c r="F169" s="147" t="s">
        <v>269</v>
      </c>
      <c r="G169" s="31"/>
      <c r="H169" s="31"/>
      <c r="I169" s="31"/>
      <c r="J169" s="31"/>
      <c r="K169" s="31"/>
      <c r="L169" s="32"/>
      <c r="M169" s="148"/>
      <c r="N169" s="149"/>
      <c r="O169" s="52"/>
      <c r="P169" s="52"/>
      <c r="Q169" s="52"/>
      <c r="R169" s="52"/>
      <c r="S169" s="52"/>
      <c r="T169" s="53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9" t="s">
        <v>175</v>
      </c>
      <c r="AU169" s="19" t="s">
        <v>80</v>
      </c>
    </row>
    <row r="170" spans="1:65" s="14" customFormat="1">
      <c r="B170" s="157"/>
      <c r="D170" s="151" t="s">
        <v>176</v>
      </c>
      <c r="E170" s="158" t="s">
        <v>3</v>
      </c>
      <c r="F170" s="159" t="s">
        <v>270</v>
      </c>
      <c r="H170" s="160">
        <v>7027.7060000000001</v>
      </c>
      <c r="L170" s="157"/>
      <c r="M170" s="161"/>
      <c r="N170" s="162"/>
      <c r="O170" s="162"/>
      <c r="P170" s="162"/>
      <c r="Q170" s="162"/>
      <c r="R170" s="162"/>
      <c r="S170" s="162"/>
      <c r="T170" s="163"/>
      <c r="AT170" s="158" t="s">
        <v>176</v>
      </c>
      <c r="AU170" s="158" t="s">
        <v>80</v>
      </c>
      <c r="AV170" s="14" t="s">
        <v>80</v>
      </c>
      <c r="AW170" s="14" t="s">
        <v>31</v>
      </c>
      <c r="AX170" s="14" t="s">
        <v>70</v>
      </c>
      <c r="AY170" s="158" t="s">
        <v>169</v>
      </c>
    </row>
    <row r="171" spans="1:65" s="15" customFormat="1">
      <c r="B171" s="164"/>
      <c r="D171" s="151" t="s">
        <v>176</v>
      </c>
      <c r="E171" s="165" t="s">
        <v>3</v>
      </c>
      <c r="F171" s="166" t="s">
        <v>177</v>
      </c>
      <c r="H171" s="167">
        <v>7027.7060000000001</v>
      </c>
      <c r="L171" s="164"/>
      <c r="M171" s="168"/>
      <c r="N171" s="169"/>
      <c r="O171" s="169"/>
      <c r="P171" s="169"/>
      <c r="Q171" s="169"/>
      <c r="R171" s="169"/>
      <c r="S171" s="169"/>
      <c r="T171" s="170"/>
      <c r="AT171" s="165" t="s">
        <v>176</v>
      </c>
      <c r="AU171" s="165" t="s">
        <v>80</v>
      </c>
      <c r="AV171" s="15" t="s">
        <v>174</v>
      </c>
      <c r="AW171" s="15" t="s">
        <v>31</v>
      </c>
      <c r="AX171" s="15" t="s">
        <v>78</v>
      </c>
      <c r="AY171" s="165" t="s">
        <v>169</v>
      </c>
    </row>
    <row r="172" spans="1:65" s="2" customFormat="1" ht="24.2" customHeight="1">
      <c r="A172" s="31"/>
      <c r="B172" s="133"/>
      <c r="C172" s="134" t="s">
        <v>8</v>
      </c>
      <c r="D172" s="134" t="s">
        <v>171</v>
      </c>
      <c r="E172" s="135" t="s">
        <v>271</v>
      </c>
      <c r="F172" s="136" t="s">
        <v>272</v>
      </c>
      <c r="G172" s="137" t="s">
        <v>267</v>
      </c>
      <c r="H172" s="138">
        <v>7027.7060000000001</v>
      </c>
      <c r="I172" s="139"/>
      <c r="J172" s="139">
        <f>ROUND(I172*H172,2)</f>
        <v>0</v>
      </c>
      <c r="K172" s="136" t="s">
        <v>173</v>
      </c>
      <c r="L172" s="32"/>
      <c r="M172" s="140" t="s">
        <v>3</v>
      </c>
      <c r="N172" s="141" t="s">
        <v>41</v>
      </c>
      <c r="O172" s="142">
        <v>9.1999999999999998E-2</v>
      </c>
      <c r="P172" s="142">
        <f>O172*H172</f>
        <v>646.54895199999999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4" t="s">
        <v>174</v>
      </c>
      <c r="AT172" s="144" t="s">
        <v>171</v>
      </c>
      <c r="AU172" s="144" t="s">
        <v>80</v>
      </c>
      <c r="AY172" s="19" t="s">
        <v>169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9" t="s">
        <v>78</v>
      </c>
      <c r="BK172" s="145">
        <f>ROUND(I172*H172,2)</f>
        <v>0</v>
      </c>
      <c r="BL172" s="19" t="s">
        <v>174</v>
      </c>
      <c r="BM172" s="144" t="s">
        <v>273</v>
      </c>
    </row>
    <row r="173" spans="1:65" s="2" customFormat="1">
      <c r="A173" s="31"/>
      <c r="B173" s="32"/>
      <c r="C173" s="31"/>
      <c r="D173" s="146" t="s">
        <v>175</v>
      </c>
      <c r="E173" s="31"/>
      <c r="F173" s="147" t="s">
        <v>274</v>
      </c>
      <c r="G173" s="31"/>
      <c r="H173" s="31"/>
      <c r="I173" s="31"/>
      <c r="J173" s="31"/>
      <c r="K173" s="31"/>
      <c r="L173" s="32"/>
      <c r="M173" s="148"/>
      <c r="N173" s="149"/>
      <c r="O173" s="52"/>
      <c r="P173" s="52"/>
      <c r="Q173" s="52"/>
      <c r="R173" s="52"/>
      <c r="S173" s="52"/>
      <c r="T173" s="53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9" t="s">
        <v>175</v>
      </c>
      <c r="AU173" s="19" t="s">
        <v>80</v>
      </c>
    </row>
    <row r="174" spans="1:65" s="14" customFormat="1">
      <c r="B174" s="157"/>
      <c r="D174" s="151" t="s">
        <v>176</v>
      </c>
      <c r="E174" s="158" t="s">
        <v>3</v>
      </c>
      <c r="F174" s="159" t="s">
        <v>270</v>
      </c>
      <c r="H174" s="160">
        <v>7027.7060000000001</v>
      </c>
      <c r="L174" s="157"/>
      <c r="M174" s="161"/>
      <c r="N174" s="162"/>
      <c r="O174" s="162"/>
      <c r="P174" s="162"/>
      <c r="Q174" s="162"/>
      <c r="R174" s="162"/>
      <c r="S174" s="162"/>
      <c r="T174" s="163"/>
      <c r="AT174" s="158" t="s">
        <v>176</v>
      </c>
      <c r="AU174" s="158" t="s">
        <v>80</v>
      </c>
      <c r="AV174" s="14" t="s">
        <v>80</v>
      </c>
      <c r="AW174" s="14" t="s">
        <v>31</v>
      </c>
      <c r="AX174" s="14" t="s">
        <v>70</v>
      </c>
      <c r="AY174" s="158" t="s">
        <v>169</v>
      </c>
    </row>
    <row r="175" spans="1:65" s="15" customFormat="1">
      <c r="B175" s="164"/>
      <c r="D175" s="151" t="s">
        <v>176</v>
      </c>
      <c r="E175" s="165" t="s">
        <v>3</v>
      </c>
      <c r="F175" s="166" t="s">
        <v>177</v>
      </c>
      <c r="H175" s="167">
        <v>7027.7060000000001</v>
      </c>
      <c r="L175" s="164"/>
      <c r="M175" s="168"/>
      <c r="N175" s="169"/>
      <c r="O175" s="169"/>
      <c r="P175" s="169"/>
      <c r="Q175" s="169"/>
      <c r="R175" s="169"/>
      <c r="S175" s="169"/>
      <c r="T175" s="170"/>
      <c r="AT175" s="165" t="s">
        <v>176</v>
      </c>
      <c r="AU175" s="165" t="s">
        <v>80</v>
      </c>
      <c r="AV175" s="15" t="s">
        <v>174</v>
      </c>
      <c r="AW175" s="15" t="s">
        <v>31</v>
      </c>
      <c r="AX175" s="15" t="s">
        <v>78</v>
      </c>
      <c r="AY175" s="165" t="s">
        <v>169</v>
      </c>
    </row>
    <row r="176" spans="1:65" s="2" customFormat="1" ht="16.5" customHeight="1">
      <c r="A176" s="31"/>
      <c r="B176" s="133"/>
      <c r="C176" s="134" t="s">
        <v>275</v>
      </c>
      <c r="D176" s="134" t="s">
        <v>171</v>
      </c>
      <c r="E176" s="135" t="s">
        <v>276</v>
      </c>
      <c r="F176" s="136" t="s">
        <v>277</v>
      </c>
      <c r="G176" s="137" t="s">
        <v>267</v>
      </c>
      <c r="H176" s="138">
        <v>5174.2659999999996</v>
      </c>
      <c r="I176" s="139"/>
      <c r="J176" s="139">
        <f>ROUND(I176*H176,2)</f>
        <v>0</v>
      </c>
      <c r="K176" s="136" t="s">
        <v>173</v>
      </c>
      <c r="L176" s="32"/>
      <c r="M176" s="140" t="s">
        <v>3</v>
      </c>
      <c r="N176" s="141" t="s">
        <v>41</v>
      </c>
      <c r="O176" s="142">
        <v>6.0000000000000001E-3</v>
      </c>
      <c r="P176" s="142">
        <f>O176*H176</f>
        <v>31.045596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4" t="s">
        <v>174</v>
      </c>
      <c r="AT176" s="144" t="s">
        <v>171</v>
      </c>
      <c r="AU176" s="144" t="s">
        <v>80</v>
      </c>
      <c r="AY176" s="19" t="s">
        <v>169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9" t="s">
        <v>78</v>
      </c>
      <c r="BK176" s="145">
        <f>ROUND(I176*H176,2)</f>
        <v>0</v>
      </c>
      <c r="BL176" s="19" t="s">
        <v>174</v>
      </c>
      <c r="BM176" s="144" t="s">
        <v>278</v>
      </c>
    </row>
    <row r="177" spans="1:65" s="2" customFormat="1">
      <c r="A177" s="31"/>
      <c r="B177" s="32"/>
      <c r="C177" s="31"/>
      <c r="D177" s="146" t="s">
        <v>175</v>
      </c>
      <c r="E177" s="31"/>
      <c r="F177" s="147" t="s">
        <v>279</v>
      </c>
      <c r="G177" s="31"/>
      <c r="H177" s="31"/>
      <c r="I177" s="31"/>
      <c r="J177" s="31"/>
      <c r="K177" s="31"/>
      <c r="L177" s="32"/>
      <c r="M177" s="148"/>
      <c r="N177" s="149"/>
      <c r="O177" s="52"/>
      <c r="P177" s="52"/>
      <c r="Q177" s="52"/>
      <c r="R177" s="52"/>
      <c r="S177" s="52"/>
      <c r="T177" s="53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9" t="s">
        <v>175</v>
      </c>
      <c r="AU177" s="19" t="s">
        <v>80</v>
      </c>
    </row>
    <row r="178" spans="1:65" s="14" customFormat="1">
      <c r="B178" s="157"/>
      <c r="D178" s="151" t="s">
        <v>176</v>
      </c>
      <c r="E178" s="158" t="s">
        <v>3</v>
      </c>
      <c r="F178" s="159" t="s">
        <v>280</v>
      </c>
      <c r="H178" s="160">
        <v>7027.7060000000001</v>
      </c>
      <c r="L178" s="157"/>
      <c r="M178" s="161"/>
      <c r="N178" s="162"/>
      <c r="O178" s="162"/>
      <c r="P178" s="162"/>
      <c r="Q178" s="162"/>
      <c r="R178" s="162"/>
      <c r="S178" s="162"/>
      <c r="T178" s="163"/>
      <c r="AT178" s="158" t="s">
        <v>176</v>
      </c>
      <c r="AU178" s="158" t="s">
        <v>80</v>
      </c>
      <c r="AV178" s="14" t="s">
        <v>80</v>
      </c>
      <c r="AW178" s="14" t="s">
        <v>31</v>
      </c>
      <c r="AX178" s="14" t="s">
        <v>70</v>
      </c>
      <c r="AY178" s="158" t="s">
        <v>169</v>
      </c>
    </row>
    <row r="179" spans="1:65" s="14" customFormat="1">
      <c r="B179" s="157"/>
      <c r="D179" s="151" t="s">
        <v>176</v>
      </c>
      <c r="E179" s="158" t="s">
        <v>3</v>
      </c>
      <c r="F179" s="159" t="s">
        <v>281</v>
      </c>
      <c r="H179" s="160">
        <v>-1853.44</v>
      </c>
      <c r="L179" s="157"/>
      <c r="M179" s="161"/>
      <c r="N179" s="162"/>
      <c r="O179" s="162"/>
      <c r="P179" s="162"/>
      <c r="Q179" s="162"/>
      <c r="R179" s="162"/>
      <c r="S179" s="162"/>
      <c r="T179" s="163"/>
      <c r="AT179" s="158" t="s">
        <v>176</v>
      </c>
      <c r="AU179" s="158" t="s">
        <v>80</v>
      </c>
      <c r="AV179" s="14" t="s">
        <v>80</v>
      </c>
      <c r="AW179" s="14" t="s">
        <v>31</v>
      </c>
      <c r="AX179" s="14" t="s">
        <v>70</v>
      </c>
      <c r="AY179" s="158" t="s">
        <v>169</v>
      </c>
    </row>
    <row r="180" spans="1:65" s="15" customFormat="1">
      <c r="B180" s="164"/>
      <c r="D180" s="151" t="s">
        <v>176</v>
      </c>
      <c r="E180" s="165" t="s">
        <v>3</v>
      </c>
      <c r="F180" s="166" t="s">
        <v>177</v>
      </c>
      <c r="H180" s="167">
        <v>5174.2659999999996</v>
      </c>
      <c r="L180" s="164"/>
      <c r="M180" s="168"/>
      <c r="N180" s="169"/>
      <c r="O180" s="169"/>
      <c r="P180" s="169"/>
      <c r="Q180" s="169"/>
      <c r="R180" s="169"/>
      <c r="S180" s="169"/>
      <c r="T180" s="170"/>
      <c r="AT180" s="165" t="s">
        <v>176</v>
      </c>
      <c r="AU180" s="165" t="s">
        <v>80</v>
      </c>
      <c r="AV180" s="15" t="s">
        <v>174</v>
      </c>
      <c r="AW180" s="15" t="s">
        <v>31</v>
      </c>
      <c r="AX180" s="15" t="s">
        <v>78</v>
      </c>
      <c r="AY180" s="165" t="s">
        <v>169</v>
      </c>
    </row>
    <row r="181" spans="1:65" s="2" customFormat="1" ht="24.2" customHeight="1">
      <c r="A181" s="31"/>
      <c r="B181" s="133"/>
      <c r="C181" s="134" t="s">
        <v>282</v>
      </c>
      <c r="D181" s="134" t="s">
        <v>171</v>
      </c>
      <c r="E181" s="135" t="s">
        <v>283</v>
      </c>
      <c r="F181" s="136" t="s">
        <v>284</v>
      </c>
      <c r="G181" s="137" t="s">
        <v>267</v>
      </c>
      <c r="H181" s="138">
        <v>7027.7060000000001</v>
      </c>
      <c r="I181" s="139"/>
      <c r="J181" s="139">
        <f>ROUND(I181*H181,2)</f>
        <v>0</v>
      </c>
      <c r="K181" s="136" t="s">
        <v>173</v>
      </c>
      <c r="L181" s="32"/>
      <c r="M181" s="140" t="s">
        <v>3</v>
      </c>
      <c r="N181" s="141" t="s">
        <v>41</v>
      </c>
      <c r="O181" s="142">
        <v>1.1679999999999999</v>
      </c>
      <c r="P181" s="142">
        <f>O181*H181</f>
        <v>8208.360607999999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4" t="s">
        <v>174</v>
      </c>
      <c r="AT181" s="144" t="s">
        <v>171</v>
      </c>
      <c r="AU181" s="144" t="s">
        <v>80</v>
      </c>
      <c r="AY181" s="19" t="s">
        <v>169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9" t="s">
        <v>78</v>
      </c>
      <c r="BK181" s="145">
        <f>ROUND(I181*H181,2)</f>
        <v>0</v>
      </c>
      <c r="BL181" s="19" t="s">
        <v>174</v>
      </c>
      <c r="BM181" s="144" t="s">
        <v>285</v>
      </c>
    </row>
    <row r="182" spans="1:65" s="2" customFormat="1">
      <c r="A182" s="31"/>
      <c r="B182" s="32"/>
      <c r="C182" s="31"/>
      <c r="D182" s="146" t="s">
        <v>175</v>
      </c>
      <c r="E182" s="31"/>
      <c r="F182" s="147" t="s">
        <v>286</v>
      </c>
      <c r="G182" s="31"/>
      <c r="H182" s="31"/>
      <c r="I182" s="31"/>
      <c r="J182" s="31"/>
      <c r="K182" s="31"/>
      <c r="L182" s="32"/>
      <c r="M182" s="148"/>
      <c r="N182" s="149"/>
      <c r="O182" s="52"/>
      <c r="P182" s="52"/>
      <c r="Q182" s="52"/>
      <c r="R182" s="52"/>
      <c r="S182" s="52"/>
      <c r="T182" s="53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9" t="s">
        <v>175</v>
      </c>
      <c r="AU182" s="19" t="s">
        <v>80</v>
      </c>
    </row>
    <row r="183" spans="1:65" s="2" customFormat="1" ht="21.75" customHeight="1">
      <c r="A183" s="31"/>
      <c r="B183" s="133"/>
      <c r="C183" s="134" t="s">
        <v>287</v>
      </c>
      <c r="D183" s="134" t="s">
        <v>171</v>
      </c>
      <c r="E183" s="135" t="s">
        <v>288</v>
      </c>
      <c r="F183" s="136" t="s">
        <v>289</v>
      </c>
      <c r="G183" s="137" t="s">
        <v>267</v>
      </c>
      <c r="H183" s="138">
        <v>5290.5590000000002</v>
      </c>
      <c r="I183" s="139"/>
      <c r="J183" s="139">
        <f>ROUND(I183*H183,2)</f>
        <v>0</v>
      </c>
      <c r="K183" s="136" t="s">
        <v>173</v>
      </c>
      <c r="L183" s="32"/>
      <c r="M183" s="140" t="s">
        <v>3</v>
      </c>
      <c r="N183" s="141" t="s">
        <v>41</v>
      </c>
      <c r="O183" s="142">
        <v>0.125</v>
      </c>
      <c r="P183" s="142">
        <f>O183*H183</f>
        <v>661.31987500000002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44" t="s">
        <v>174</v>
      </c>
      <c r="AT183" s="144" t="s">
        <v>171</v>
      </c>
      <c r="AU183" s="144" t="s">
        <v>80</v>
      </c>
      <c r="AY183" s="19" t="s">
        <v>169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9" t="s">
        <v>78</v>
      </c>
      <c r="BK183" s="145">
        <f>ROUND(I183*H183,2)</f>
        <v>0</v>
      </c>
      <c r="BL183" s="19" t="s">
        <v>174</v>
      </c>
      <c r="BM183" s="144" t="s">
        <v>290</v>
      </c>
    </row>
    <row r="184" spans="1:65" s="2" customFormat="1">
      <c r="A184" s="31"/>
      <c r="B184" s="32"/>
      <c r="C184" s="31"/>
      <c r="D184" s="146" t="s">
        <v>175</v>
      </c>
      <c r="E184" s="31"/>
      <c r="F184" s="147" t="s">
        <v>291</v>
      </c>
      <c r="G184" s="31"/>
      <c r="H184" s="31"/>
      <c r="I184" s="31"/>
      <c r="J184" s="31"/>
      <c r="K184" s="31"/>
      <c r="L184" s="32"/>
      <c r="M184" s="148"/>
      <c r="N184" s="149"/>
      <c r="O184" s="52"/>
      <c r="P184" s="52"/>
      <c r="Q184" s="52"/>
      <c r="R184" s="52"/>
      <c r="S184" s="52"/>
      <c r="T184" s="53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9" t="s">
        <v>175</v>
      </c>
      <c r="AU184" s="19" t="s">
        <v>80</v>
      </c>
    </row>
    <row r="185" spans="1:65" s="13" customFormat="1">
      <c r="B185" s="150"/>
      <c r="D185" s="151" t="s">
        <v>176</v>
      </c>
      <c r="E185" s="152" t="s">
        <v>3</v>
      </c>
      <c r="F185" s="153" t="s">
        <v>292</v>
      </c>
      <c r="H185" s="152" t="s">
        <v>3</v>
      </c>
      <c r="L185" s="150"/>
      <c r="M185" s="154"/>
      <c r="N185" s="155"/>
      <c r="O185" s="155"/>
      <c r="P185" s="155"/>
      <c r="Q185" s="155"/>
      <c r="R185" s="155"/>
      <c r="S185" s="155"/>
      <c r="T185" s="156"/>
      <c r="AT185" s="152" t="s">
        <v>176</v>
      </c>
      <c r="AU185" s="152" t="s">
        <v>80</v>
      </c>
      <c r="AV185" s="13" t="s">
        <v>78</v>
      </c>
      <c r="AW185" s="13" t="s">
        <v>31</v>
      </c>
      <c r="AX185" s="13" t="s">
        <v>70</v>
      </c>
      <c r="AY185" s="152" t="s">
        <v>169</v>
      </c>
    </row>
    <row r="186" spans="1:65" s="14" customFormat="1">
      <c r="B186" s="157"/>
      <c r="D186" s="151" t="s">
        <v>176</v>
      </c>
      <c r="E186" s="158" t="s">
        <v>3</v>
      </c>
      <c r="F186" s="159" t="s">
        <v>280</v>
      </c>
      <c r="H186" s="160">
        <v>7027.7060000000001</v>
      </c>
      <c r="L186" s="157"/>
      <c r="M186" s="161"/>
      <c r="N186" s="162"/>
      <c r="O186" s="162"/>
      <c r="P186" s="162"/>
      <c r="Q186" s="162"/>
      <c r="R186" s="162"/>
      <c r="S186" s="162"/>
      <c r="T186" s="163"/>
      <c r="AT186" s="158" t="s">
        <v>176</v>
      </c>
      <c r="AU186" s="158" t="s">
        <v>80</v>
      </c>
      <c r="AV186" s="14" t="s">
        <v>80</v>
      </c>
      <c r="AW186" s="14" t="s">
        <v>31</v>
      </c>
      <c r="AX186" s="14" t="s">
        <v>70</v>
      </c>
      <c r="AY186" s="158" t="s">
        <v>169</v>
      </c>
    </row>
    <row r="187" spans="1:65" s="14" customFormat="1">
      <c r="B187" s="157"/>
      <c r="D187" s="151" t="s">
        <v>176</v>
      </c>
      <c r="E187" s="158" t="s">
        <v>3</v>
      </c>
      <c r="F187" s="159" t="s">
        <v>281</v>
      </c>
      <c r="H187" s="160">
        <v>-1853.44</v>
      </c>
      <c r="L187" s="157"/>
      <c r="M187" s="161"/>
      <c r="N187" s="162"/>
      <c r="O187" s="162"/>
      <c r="P187" s="162"/>
      <c r="Q187" s="162"/>
      <c r="R187" s="162"/>
      <c r="S187" s="162"/>
      <c r="T187" s="163"/>
      <c r="AT187" s="158" t="s">
        <v>176</v>
      </c>
      <c r="AU187" s="158" t="s">
        <v>80</v>
      </c>
      <c r="AV187" s="14" t="s">
        <v>80</v>
      </c>
      <c r="AW187" s="14" t="s">
        <v>31</v>
      </c>
      <c r="AX187" s="14" t="s">
        <v>70</v>
      </c>
      <c r="AY187" s="158" t="s">
        <v>169</v>
      </c>
    </row>
    <row r="188" spans="1:65" s="14" customFormat="1">
      <c r="B188" s="157"/>
      <c r="D188" s="151" t="s">
        <v>176</v>
      </c>
      <c r="E188" s="158" t="s">
        <v>3</v>
      </c>
      <c r="F188" s="159" t="s">
        <v>293</v>
      </c>
      <c r="H188" s="160">
        <v>116.29300000000001</v>
      </c>
      <c r="L188" s="157"/>
      <c r="M188" s="161"/>
      <c r="N188" s="162"/>
      <c r="O188" s="162"/>
      <c r="P188" s="162"/>
      <c r="Q188" s="162"/>
      <c r="R188" s="162"/>
      <c r="S188" s="162"/>
      <c r="T188" s="163"/>
      <c r="AT188" s="158" t="s">
        <v>176</v>
      </c>
      <c r="AU188" s="158" t="s">
        <v>80</v>
      </c>
      <c r="AV188" s="14" t="s">
        <v>80</v>
      </c>
      <c r="AW188" s="14" t="s">
        <v>31</v>
      </c>
      <c r="AX188" s="14" t="s">
        <v>70</v>
      </c>
      <c r="AY188" s="158" t="s">
        <v>169</v>
      </c>
    </row>
    <row r="189" spans="1:65" s="15" customFormat="1">
      <c r="B189" s="164"/>
      <c r="D189" s="151" t="s">
        <v>176</v>
      </c>
      <c r="E189" s="165" t="s">
        <v>3</v>
      </c>
      <c r="F189" s="166" t="s">
        <v>177</v>
      </c>
      <c r="H189" s="167">
        <v>5290.5590000000002</v>
      </c>
      <c r="L189" s="164"/>
      <c r="M189" s="168"/>
      <c r="N189" s="169"/>
      <c r="O189" s="169"/>
      <c r="P189" s="169"/>
      <c r="Q189" s="169"/>
      <c r="R189" s="169"/>
      <c r="S189" s="169"/>
      <c r="T189" s="170"/>
      <c r="AT189" s="165" t="s">
        <v>176</v>
      </c>
      <c r="AU189" s="165" t="s">
        <v>80</v>
      </c>
      <c r="AV189" s="15" t="s">
        <v>174</v>
      </c>
      <c r="AW189" s="15" t="s">
        <v>31</v>
      </c>
      <c r="AX189" s="15" t="s">
        <v>78</v>
      </c>
      <c r="AY189" s="165" t="s">
        <v>169</v>
      </c>
    </row>
    <row r="190" spans="1:65" s="2" customFormat="1" ht="24.2" customHeight="1">
      <c r="A190" s="31"/>
      <c r="B190" s="133"/>
      <c r="C190" s="134" t="s">
        <v>294</v>
      </c>
      <c r="D190" s="134" t="s">
        <v>171</v>
      </c>
      <c r="E190" s="135" t="s">
        <v>295</v>
      </c>
      <c r="F190" s="136" t="s">
        <v>296</v>
      </c>
      <c r="G190" s="137" t="s">
        <v>267</v>
      </c>
      <c r="H190" s="138">
        <v>5</v>
      </c>
      <c r="I190" s="139"/>
      <c r="J190" s="139">
        <f>ROUND(I190*H190,2)</f>
        <v>0</v>
      </c>
      <c r="K190" s="136" t="s">
        <v>173</v>
      </c>
      <c r="L190" s="32"/>
      <c r="M190" s="140" t="s">
        <v>3</v>
      </c>
      <c r="N190" s="141" t="s">
        <v>41</v>
      </c>
      <c r="O190" s="142">
        <v>0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44" t="s">
        <v>174</v>
      </c>
      <c r="AT190" s="144" t="s">
        <v>171</v>
      </c>
      <c r="AU190" s="144" t="s">
        <v>80</v>
      </c>
      <c r="AY190" s="19" t="s">
        <v>169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9" t="s">
        <v>78</v>
      </c>
      <c r="BK190" s="145">
        <f>ROUND(I190*H190,2)</f>
        <v>0</v>
      </c>
      <c r="BL190" s="19" t="s">
        <v>174</v>
      </c>
      <c r="BM190" s="144" t="s">
        <v>297</v>
      </c>
    </row>
    <row r="191" spans="1:65" s="2" customFormat="1">
      <c r="A191" s="31"/>
      <c r="B191" s="32"/>
      <c r="C191" s="31"/>
      <c r="D191" s="146" t="s">
        <v>175</v>
      </c>
      <c r="E191" s="31"/>
      <c r="F191" s="147" t="s">
        <v>298</v>
      </c>
      <c r="G191" s="31"/>
      <c r="H191" s="31"/>
      <c r="I191" s="31"/>
      <c r="J191" s="31"/>
      <c r="K191" s="31"/>
      <c r="L191" s="32"/>
      <c r="M191" s="148"/>
      <c r="N191" s="149"/>
      <c r="O191" s="52"/>
      <c r="P191" s="52"/>
      <c r="Q191" s="52"/>
      <c r="R191" s="52"/>
      <c r="S191" s="52"/>
      <c r="T191" s="53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9" t="s">
        <v>175</v>
      </c>
      <c r="AU191" s="19" t="s">
        <v>80</v>
      </c>
    </row>
    <row r="192" spans="1:65" s="2" customFormat="1" ht="24.2" customHeight="1">
      <c r="A192" s="31"/>
      <c r="B192" s="133"/>
      <c r="C192" s="134" t="s">
        <v>299</v>
      </c>
      <c r="D192" s="134" t="s">
        <v>171</v>
      </c>
      <c r="E192" s="135" t="s">
        <v>300</v>
      </c>
      <c r="F192" s="136" t="s">
        <v>301</v>
      </c>
      <c r="G192" s="137" t="s">
        <v>267</v>
      </c>
      <c r="H192" s="138">
        <v>75</v>
      </c>
      <c r="I192" s="139"/>
      <c r="J192" s="139">
        <f>ROUND(I192*H192,2)</f>
        <v>0</v>
      </c>
      <c r="K192" s="136" t="s">
        <v>173</v>
      </c>
      <c r="L192" s="32"/>
      <c r="M192" s="140" t="s">
        <v>3</v>
      </c>
      <c r="N192" s="141" t="s">
        <v>41</v>
      </c>
      <c r="O192" s="142">
        <v>0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44" t="s">
        <v>174</v>
      </c>
      <c r="AT192" s="144" t="s">
        <v>171</v>
      </c>
      <c r="AU192" s="144" t="s">
        <v>80</v>
      </c>
      <c r="AY192" s="19" t="s">
        <v>169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9" t="s">
        <v>78</v>
      </c>
      <c r="BK192" s="145">
        <f>ROUND(I192*H192,2)</f>
        <v>0</v>
      </c>
      <c r="BL192" s="19" t="s">
        <v>174</v>
      </c>
      <c r="BM192" s="144" t="s">
        <v>302</v>
      </c>
    </row>
    <row r="193" spans="1:65" s="2" customFormat="1">
      <c r="A193" s="31"/>
      <c r="B193" s="32"/>
      <c r="C193" s="31"/>
      <c r="D193" s="146" t="s">
        <v>175</v>
      </c>
      <c r="E193" s="31"/>
      <c r="F193" s="147" t="s">
        <v>303</v>
      </c>
      <c r="G193" s="31"/>
      <c r="H193" s="31"/>
      <c r="I193" s="31"/>
      <c r="J193" s="31"/>
      <c r="K193" s="31"/>
      <c r="L193" s="32"/>
      <c r="M193" s="148"/>
      <c r="N193" s="149"/>
      <c r="O193" s="52"/>
      <c r="P193" s="52"/>
      <c r="Q193" s="52"/>
      <c r="R193" s="52"/>
      <c r="S193" s="52"/>
      <c r="T193" s="53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9" t="s">
        <v>175</v>
      </c>
      <c r="AU193" s="19" t="s">
        <v>80</v>
      </c>
    </row>
    <row r="194" spans="1:65" s="2" customFormat="1" ht="24.2" customHeight="1">
      <c r="A194" s="31"/>
      <c r="B194" s="133"/>
      <c r="C194" s="134" t="s">
        <v>304</v>
      </c>
      <c r="D194" s="134" t="s">
        <v>171</v>
      </c>
      <c r="E194" s="135" t="s">
        <v>305</v>
      </c>
      <c r="F194" s="136" t="s">
        <v>306</v>
      </c>
      <c r="G194" s="137" t="s">
        <v>267</v>
      </c>
      <c r="H194" s="138">
        <v>116.29300000000001</v>
      </c>
      <c r="I194" s="139"/>
      <c r="J194" s="139">
        <f>ROUND(I194*H194,2)</f>
        <v>0</v>
      </c>
      <c r="K194" s="136" t="s">
        <v>173</v>
      </c>
      <c r="L194" s="32"/>
      <c r="M194" s="140" t="s">
        <v>3</v>
      </c>
      <c r="N194" s="141" t="s">
        <v>41</v>
      </c>
      <c r="O194" s="142">
        <v>0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44" t="s">
        <v>174</v>
      </c>
      <c r="AT194" s="144" t="s">
        <v>171</v>
      </c>
      <c r="AU194" s="144" t="s">
        <v>80</v>
      </c>
      <c r="AY194" s="19" t="s">
        <v>169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9" t="s">
        <v>78</v>
      </c>
      <c r="BK194" s="145">
        <f>ROUND(I194*H194,2)</f>
        <v>0</v>
      </c>
      <c r="BL194" s="19" t="s">
        <v>174</v>
      </c>
      <c r="BM194" s="144" t="s">
        <v>307</v>
      </c>
    </row>
    <row r="195" spans="1:65" s="2" customFormat="1">
      <c r="A195" s="31"/>
      <c r="B195" s="32"/>
      <c r="C195" s="31"/>
      <c r="D195" s="146" t="s">
        <v>175</v>
      </c>
      <c r="E195" s="31"/>
      <c r="F195" s="147" t="s">
        <v>308</v>
      </c>
      <c r="G195" s="31"/>
      <c r="H195" s="31"/>
      <c r="I195" s="31"/>
      <c r="J195" s="31"/>
      <c r="K195" s="31"/>
      <c r="L195" s="32"/>
      <c r="M195" s="148"/>
      <c r="N195" s="149"/>
      <c r="O195" s="52"/>
      <c r="P195" s="52"/>
      <c r="Q195" s="52"/>
      <c r="R195" s="52"/>
      <c r="S195" s="52"/>
      <c r="T195" s="53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9" t="s">
        <v>175</v>
      </c>
      <c r="AU195" s="19" t="s">
        <v>80</v>
      </c>
    </row>
    <row r="196" spans="1:65" s="12" customFormat="1" ht="22.9" customHeight="1">
      <c r="B196" s="121"/>
      <c r="D196" s="122" t="s">
        <v>69</v>
      </c>
      <c r="E196" s="131" t="s">
        <v>309</v>
      </c>
      <c r="F196" s="131" t="s">
        <v>310</v>
      </c>
      <c r="J196" s="132">
        <f>BK196</f>
        <v>0</v>
      </c>
      <c r="L196" s="121"/>
      <c r="M196" s="125"/>
      <c r="N196" s="126"/>
      <c r="O196" s="126"/>
      <c r="P196" s="127">
        <f>SUM(P197:P198)</f>
        <v>299.32212000000004</v>
      </c>
      <c r="Q196" s="126"/>
      <c r="R196" s="127">
        <f>SUM(R197:R198)</f>
        <v>0</v>
      </c>
      <c r="S196" s="126"/>
      <c r="T196" s="128">
        <f>SUM(T197:T198)</f>
        <v>0</v>
      </c>
      <c r="AR196" s="122" t="s">
        <v>78</v>
      </c>
      <c r="AT196" s="129" t="s">
        <v>69</v>
      </c>
      <c r="AU196" s="129" t="s">
        <v>78</v>
      </c>
      <c r="AY196" s="122" t="s">
        <v>169</v>
      </c>
      <c r="BK196" s="130">
        <f>SUM(BK197:BK198)</f>
        <v>0</v>
      </c>
    </row>
    <row r="197" spans="1:65" s="2" customFormat="1" ht="24.2" customHeight="1">
      <c r="A197" s="31"/>
      <c r="B197" s="133"/>
      <c r="C197" s="134" t="s">
        <v>311</v>
      </c>
      <c r="D197" s="134" t="s">
        <v>171</v>
      </c>
      <c r="E197" s="135" t="s">
        <v>312</v>
      </c>
      <c r="F197" s="136" t="s">
        <v>313</v>
      </c>
      <c r="G197" s="137" t="s">
        <v>267</v>
      </c>
      <c r="H197" s="138">
        <v>753.96</v>
      </c>
      <c r="I197" s="139"/>
      <c r="J197" s="139">
        <f>ROUND(I197*H197,2)</f>
        <v>0</v>
      </c>
      <c r="K197" s="136" t="s">
        <v>173</v>
      </c>
      <c r="L197" s="32"/>
      <c r="M197" s="140" t="s">
        <v>3</v>
      </c>
      <c r="N197" s="141" t="s">
        <v>41</v>
      </c>
      <c r="O197" s="142">
        <v>0.39700000000000002</v>
      </c>
      <c r="P197" s="142">
        <f>O197*H197</f>
        <v>299.32212000000004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44" t="s">
        <v>174</v>
      </c>
      <c r="AT197" s="144" t="s">
        <v>171</v>
      </c>
      <c r="AU197" s="144" t="s">
        <v>80</v>
      </c>
      <c r="AY197" s="19" t="s">
        <v>169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9" t="s">
        <v>78</v>
      </c>
      <c r="BK197" s="145">
        <f>ROUND(I197*H197,2)</f>
        <v>0</v>
      </c>
      <c r="BL197" s="19" t="s">
        <v>174</v>
      </c>
      <c r="BM197" s="144" t="s">
        <v>314</v>
      </c>
    </row>
    <row r="198" spans="1:65" s="2" customFormat="1">
      <c r="A198" s="31"/>
      <c r="B198" s="32"/>
      <c r="C198" s="31"/>
      <c r="D198" s="146" t="s">
        <v>175</v>
      </c>
      <c r="E198" s="31"/>
      <c r="F198" s="147" t="s">
        <v>315</v>
      </c>
      <c r="G198" s="31"/>
      <c r="H198" s="31"/>
      <c r="I198" s="31"/>
      <c r="J198" s="31"/>
      <c r="K198" s="31"/>
      <c r="L198" s="32"/>
      <c r="M198" s="148"/>
      <c r="N198" s="149"/>
      <c r="O198" s="52"/>
      <c r="P198" s="52"/>
      <c r="Q198" s="52"/>
      <c r="R198" s="52"/>
      <c r="S198" s="52"/>
      <c r="T198" s="53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9" t="s">
        <v>175</v>
      </c>
      <c r="AU198" s="19" t="s">
        <v>80</v>
      </c>
    </row>
    <row r="199" spans="1:65" s="12" customFormat="1" ht="25.9" customHeight="1">
      <c r="B199" s="121"/>
      <c r="D199" s="122" t="s">
        <v>69</v>
      </c>
      <c r="E199" s="123" t="s">
        <v>316</v>
      </c>
      <c r="F199" s="123" t="s">
        <v>317</v>
      </c>
      <c r="J199" s="124">
        <f>BK199</f>
        <v>0</v>
      </c>
      <c r="L199" s="121"/>
      <c r="M199" s="125"/>
      <c r="N199" s="126"/>
      <c r="O199" s="126"/>
      <c r="P199" s="127">
        <f>P200+P213+P249+P274+P295+P314</f>
        <v>2153.90391</v>
      </c>
      <c r="Q199" s="126"/>
      <c r="R199" s="127">
        <f>R200+R213+R249+R274+R295+R314</f>
        <v>0</v>
      </c>
      <c r="S199" s="126"/>
      <c r="T199" s="128">
        <f>T200+T213+T249+T274+T295+T314</f>
        <v>232.17338365999998</v>
      </c>
      <c r="AR199" s="122" t="s">
        <v>80</v>
      </c>
      <c r="AT199" s="129" t="s">
        <v>69</v>
      </c>
      <c r="AU199" s="129" t="s">
        <v>70</v>
      </c>
      <c r="AY199" s="122" t="s">
        <v>169</v>
      </c>
      <c r="BK199" s="130">
        <f>BK200+BK213+BK249+BK274+BK295+BK314</f>
        <v>0</v>
      </c>
    </row>
    <row r="200" spans="1:65" s="12" customFormat="1" ht="22.9" customHeight="1">
      <c r="B200" s="121"/>
      <c r="D200" s="122" t="s">
        <v>69</v>
      </c>
      <c r="E200" s="131" t="s">
        <v>318</v>
      </c>
      <c r="F200" s="131" t="s">
        <v>319</v>
      </c>
      <c r="J200" s="132">
        <f>BK200</f>
        <v>0</v>
      </c>
      <c r="L200" s="121"/>
      <c r="M200" s="125"/>
      <c r="N200" s="126"/>
      <c r="O200" s="126"/>
      <c r="P200" s="127">
        <f>SUM(P201:P212)</f>
        <v>24.651</v>
      </c>
      <c r="Q200" s="126"/>
      <c r="R200" s="127">
        <f>SUM(R201:R212)</f>
        <v>0</v>
      </c>
      <c r="S200" s="126"/>
      <c r="T200" s="128">
        <f>SUM(T201:T212)</f>
        <v>0.93600000000000017</v>
      </c>
      <c r="AR200" s="122" t="s">
        <v>80</v>
      </c>
      <c r="AT200" s="129" t="s">
        <v>69</v>
      </c>
      <c r="AU200" s="129" t="s">
        <v>78</v>
      </c>
      <c r="AY200" s="122" t="s">
        <v>169</v>
      </c>
      <c r="BK200" s="130">
        <f>SUM(BK201:BK212)</f>
        <v>0</v>
      </c>
    </row>
    <row r="201" spans="1:65" s="2" customFormat="1" ht="16.5" customHeight="1">
      <c r="A201" s="31"/>
      <c r="B201" s="133"/>
      <c r="C201" s="134" t="s">
        <v>320</v>
      </c>
      <c r="D201" s="134" t="s">
        <v>171</v>
      </c>
      <c r="E201" s="135" t="s">
        <v>321</v>
      </c>
      <c r="F201" s="136" t="s">
        <v>322</v>
      </c>
      <c r="G201" s="137" t="s">
        <v>323</v>
      </c>
      <c r="H201" s="138">
        <v>15</v>
      </c>
      <c r="I201" s="139"/>
      <c r="J201" s="139">
        <f>ROUND(I201*H201,2)</f>
        <v>0</v>
      </c>
      <c r="K201" s="136" t="s">
        <v>173</v>
      </c>
      <c r="L201" s="32"/>
      <c r="M201" s="140" t="s">
        <v>3</v>
      </c>
      <c r="N201" s="141" t="s">
        <v>41</v>
      </c>
      <c r="O201" s="142">
        <v>0.46500000000000002</v>
      </c>
      <c r="P201" s="142">
        <f>O201*H201</f>
        <v>6.9750000000000005</v>
      </c>
      <c r="Q201" s="142">
        <v>0</v>
      </c>
      <c r="R201" s="142">
        <f>Q201*H201</f>
        <v>0</v>
      </c>
      <c r="S201" s="142">
        <v>3.4200000000000001E-2</v>
      </c>
      <c r="T201" s="143">
        <f>S201*H201</f>
        <v>0.51300000000000001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44" t="s">
        <v>239</v>
      </c>
      <c r="AT201" s="144" t="s">
        <v>171</v>
      </c>
      <c r="AU201" s="144" t="s">
        <v>80</v>
      </c>
      <c r="AY201" s="19" t="s">
        <v>169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9" t="s">
        <v>78</v>
      </c>
      <c r="BK201" s="145">
        <f>ROUND(I201*H201,2)</f>
        <v>0</v>
      </c>
      <c r="BL201" s="19" t="s">
        <v>239</v>
      </c>
      <c r="BM201" s="144" t="s">
        <v>324</v>
      </c>
    </row>
    <row r="202" spans="1:65" s="2" customFormat="1">
      <c r="A202" s="31"/>
      <c r="B202" s="32"/>
      <c r="C202" s="31"/>
      <c r="D202" s="146" t="s">
        <v>175</v>
      </c>
      <c r="E202" s="31"/>
      <c r="F202" s="147" t="s">
        <v>325</v>
      </c>
      <c r="G202" s="31"/>
      <c r="H202" s="31"/>
      <c r="I202" s="31"/>
      <c r="J202" s="31"/>
      <c r="K202" s="31"/>
      <c r="L202" s="32"/>
      <c r="M202" s="148"/>
      <c r="N202" s="149"/>
      <c r="O202" s="52"/>
      <c r="P202" s="52"/>
      <c r="Q202" s="52"/>
      <c r="R202" s="52"/>
      <c r="S202" s="52"/>
      <c r="T202" s="53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9" t="s">
        <v>175</v>
      </c>
      <c r="AU202" s="19" t="s">
        <v>80</v>
      </c>
    </row>
    <row r="203" spans="1:65" s="2" customFormat="1" ht="16.5" customHeight="1">
      <c r="A203" s="31"/>
      <c r="B203" s="133"/>
      <c r="C203" s="134" t="s">
        <v>326</v>
      </c>
      <c r="D203" s="134" t="s">
        <v>171</v>
      </c>
      <c r="E203" s="135" t="s">
        <v>327</v>
      </c>
      <c r="F203" s="136" t="s">
        <v>328</v>
      </c>
      <c r="G203" s="137" t="s">
        <v>323</v>
      </c>
      <c r="H203" s="138">
        <v>8</v>
      </c>
      <c r="I203" s="139"/>
      <c r="J203" s="139">
        <f>ROUND(I203*H203,2)</f>
        <v>0</v>
      </c>
      <c r="K203" s="136" t="s">
        <v>173</v>
      </c>
      <c r="L203" s="32"/>
      <c r="M203" s="140" t="s">
        <v>3</v>
      </c>
      <c r="N203" s="141" t="s">
        <v>41</v>
      </c>
      <c r="O203" s="142">
        <v>0.36199999999999999</v>
      </c>
      <c r="P203" s="142">
        <f>O203*H203</f>
        <v>2.8959999999999999</v>
      </c>
      <c r="Q203" s="142">
        <v>0</v>
      </c>
      <c r="R203" s="142">
        <f>Q203*H203</f>
        <v>0</v>
      </c>
      <c r="S203" s="142">
        <v>1.9460000000000002E-2</v>
      </c>
      <c r="T203" s="143">
        <f>S203*H203</f>
        <v>0.15568000000000001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44" t="s">
        <v>239</v>
      </c>
      <c r="AT203" s="144" t="s">
        <v>171</v>
      </c>
      <c r="AU203" s="144" t="s">
        <v>80</v>
      </c>
      <c r="AY203" s="19" t="s">
        <v>169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9" t="s">
        <v>78</v>
      </c>
      <c r="BK203" s="145">
        <f>ROUND(I203*H203,2)</f>
        <v>0</v>
      </c>
      <c r="BL203" s="19" t="s">
        <v>239</v>
      </c>
      <c r="BM203" s="144" t="s">
        <v>329</v>
      </c>
    </row>
    <row r="204" spans="1:65" s="2" customFormat="1">
      <c r="A204" s="31"/>
      <c r="B204" s="32"/>
      <c r="C204" s="31"/>
      <c r="D204" s="146" t="s">
        <v>175</v>
      </c>
      <c r="E204" s="31"/>
      <c r="F204" s="147" t="s">
        <v>330</v>
      </c>
      <c r="G204" s="31"/>
      <c r="H204" s="31"/>
      <c r="I204" s="31"/>
      <c r="J204" s="31"/>
      <c r="K204" s="31"/>
      <c r="L204" s="32"/>
      <c r="M204" s="148"/>
      <c r="N204" s="149"/>
      <c r="O204" s="52"/>
      <c r="P204" s="52"/>
      <c r="Q204" s="52"/>
      <c r="R204" s="52"/>
      <c r="S204" s="52"/>
      <c r="T204" s="53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9" t="s">
        <v>175</v>
      </c>
      <c r="AU204" s="19" t="s">
        <v>80</v>
      </c>
    </row>
    <row r="205" spans="1:65" s="2" customFormat="1" ht="27" customHeight="1">
      <c r="A205" s="31"/>
      <c r="B205" s="133"/>
      <c r="C205" s="134" t="s">
        <v>331</v>
      </c>
      <c r="D205" s="134" t="s">
        <v>171</v>
      </c>
      <c r="E205" s="135" t="s">
        <v>332</v>
      </c>
      <c r="F205" s="136" t="s">
        <v>333</v>
      </c>
      <c r="G205" s="137" t="s">
        <v>323</v>
      </c>
      <c r="H205" s="138">
        <v>6</v>
      </c>
      <c r="I205" s="139"/>
      <c r="J205" s="139">
        <f>ROUND(I205*H205,2)</f>
        <v>0</v>
      </c>
      <c r="K205" s="136" t="s">
        <v>173</v>
      </c>
      <c r="L205" s="32"/>
      <c r="M205" s="140" t="s">
        <v>3</v>
      </c>
      <c r="N205" s="141" t="s">
        <v>41</v>
      </c>
      <c r="O205" s="142">
        <v>0.56899999999999995</v>
      </c>
      <c r="P205" s="142">
        <f>O205*H205</f>
        <v>3.4139999999999997</v>
      </c>
      <c r="Q205" s="142">
        <v>0</v>
      </c>
      <c r="R205" s="142">
        <f>Q205*H205</f>
        <v>0</v>
      </c>
      <c r="S205" s="142">
        <v>3.4700000000000002E-2</v>
      </c>
      <c r="T205" s="143">
        <f>S205*H205</f>
        <v>0.2082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44" t="s">
        <v>239</v>
      </c>
      <c r="AT205" s="144" t="s">
        <v>171</v>
      </c>
      <c r="AU205" s="144" t="s">
        <v>80</v>
      </c>
      <c r="AY205" s="19" t="s">
        <v>169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9" t="s">
        <v>78</v>
      </c>
      <c r="BK205" s="145">
        <f>ROUND(I205*H205,2)</f>
        <v>0</v>
      </c>
      <c r="BL205" s="19" t="s">
        <v>239</v>
      </c>
      <c r="BM205" s="144" t="s">
        <v>334</v>
      </c>
    </row>
    <row r="206" spans="1:65" s="2" customFormat="1">
      <c r="A206" s="31"/>
      <c r="B206" s="32"/>
      <c r="C206" s="31"/>
      <c r="D206" s="146" t="s">
        <v>175</v>
      </c>
      <c r="E206" s="31"/>
      <c r="F206" s="147" t="s">
        <v>335</v>
      </c>
      <c r="G206" s="31"/>
      <c r="H206" s="31"/>
      <c r="I206" s="31"/>
      <c r="J206" s="31"/>
      <c r="K206" s="31"/>
      <c r="L206" s="32"/>
      <c r="M206" s="148"/>
      <c r="N206" s="149"/>
      <c r="O206" s="52"/>
      <c r="P206" s="52"/>
      <c r="Q206" s="52"/>
      <c r="R206" s="52"/>
      <c r="S206" s="52"/>
      <c r="T206" s="53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9" t="s">
        <v>175</v>
      </c>
      <c r="AU206" s="19" t="s">
        <v>80</v>
      </c>
    </row>
    <row r="207" spans="1:65" s="2" customFormat="1" ht="16.5" customHeight="1">
      <c r="A207" s="31"/>
      <c r="B207" s="133"/>
      <c r="C207" s="134" t="s">
        <v>336</v>
      </c>
      <c r="D207" s="134" t="s">
        <v>171</v>
      </c>
      <c r="E207" s="135" t="s">
        <v>337</v>
      </c>
      <c r="F207" s="136" t="s">
        <v>338</v>
      </c>
      <c r="G207" s="137" t="s">
        <v>323</v>
      </c>
      <c r="H207" s="138">
        <v>6</v>
      </c>
      <c r="I207" s="139"/>
      <c r="J207" s="139">
        <f>ROUND(I207*H207,2)</f>
        <v>0</v>
      </c>
      <c r="K207" s="136" t="s">
        <v>173</v>
      </c>
      <c r="L207" s="32"/>
      <c r="M207" s="140" t="s">
        <v>3</v>
      </c>
      <c r="N207" s="141" t="s">
        <v>41</v>
      </c>
      <c r="O207" s="142">
        <v>0.217</v>
      </c>
      <c r="P207" s="142">
        <f>O207*H207</f>
        <v>1.302</v>
      </c>
      <c r="Q207" s="142">
        <v>0</v>
      </c>
      <c r="R207" s="142">
        <f>Q207*H207</f>
        <v>0</v>
      </c>
      <c r="S207" s="142">
        <v>1.56E-3</v>
      </c>
      <c r="T207" s="143">
        <f>S207*H207</f>
        <v>9.3600000000000003E-3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44" t="s">
        <v>239</v>
      </c>
      <c r="AT207" s="144" t="s">
        <v>171</v>
      </c>
      <c r="AU207" s="144" t="s">
        <v>80</v>
      </c>
      <c r="AY207" s="19" t="s">
        <v>169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9" t="s">
        <v>78</v>
      </c>
      <c r="BK207" s="145">
        <f>ROUND(I207*H207,2)</f>
        <v>0</v>
      </c>
      <c r="BL207" s="19" t="s">
        <v>239</v>
      </c>
      <c r="BM207" s="144" t="s">
        <v>339</v>
      </c>
    </row>
    <row r="208" spans="1:65" s="2" customFormat="1">
      <c r="A208" s="31"/>
      <c r="B208" s="32"/>
      <c r="C208" s="31"/>
      <c r="D208" s="146" t="s">
        <v>175</v>
      </c>
      <c r="E208" s="31"/>
      <c r="F208" s="147" t="s">
        <v>340</v>
      </c>
      <c r="G208" s="31"/>
      <c r="H208" s="31"/>
      <c r="I208" s="31"/>
      <c r="J208" s="31"/>
      <c r="K208" s="31"/>
      <c r="L208" s="32"/>
      <c r="M208" s="148"/>
      <c r="N208" s="149"/>
      <c r="O208" s="52"/>
      <c r="P208" s="52"/>
      <c r="Q208" s="52"/>
      <c r="R208" s="52"/>
      <c r="S208" s="52"/>
      <c r="T208" s="53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9" t="s">
        <v>175</v>
      </c>
      <c r="AU208" s="19" t="s">
        <v>80</v>
      </c>
    </row>
    <row r="209" spans="1:65" s="2" customFormat="1" ht="16.5" customHeight="1">
      <c r="A209" s="31"/>
      <c r="B209" s="133"/>
      <c r="C209" s="134" t="s">
        <v>341</v>
      </c>
      <c r="D209" s="134" t="s">
        <v>171</v>
      </c>
      <c r="E209" s="135" t="s">
        <v>342</v>
      </c>
      <c r="F209" s="136" t="s">
        <v>343</v>
      </c>
      <c r="G209" s="137" t="s">
        <v>323</v>
      </c>
      <c r="H209" s="138">
        <v>16</v>
      </c>
      <c r="I209" s="139"/>
      <c r="J209" s="139">
        <f>ROUND(I209*H209,2)</f>
        <v>0</v>
      </c>
      <c r="K209" s="136" t="s">
        <v>173</v>
      </c>
      <c r="L209" s="32"/>
      <c r="M209" s="140" t="s">
        <v>3</v>
      </c>
      <c r="N209" s="141" t="s">
        <v>41</v>
      </c>
      <c r="O209" s="142">
        <v>0.222</v>
      </c>
      <c r="P209" s="142">
        <f>O209*H209</f>
        <v>3.552</v>
      </c>
      <c r="Q209" s="142">
        <v>0</v>
      </c>
      <c r="R209" s="142">
        <f>Q209*H209</f>
        <v>0</v>
      </c>
      <c r="S209" s="142">
        <v>8.5999999999999998E-4</v>
      </c>
      <c r="T209" s="143">
        <f>S209*H209</f>
        <v>1.376E-2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44" t="s">
        <v>239</v>
      </c>
      <c r="AT209" s="144" t="s">
        <v>171</v>
      </c>
      <c r="AU209" s="144" t="s">
        <v>80</v>
      </c>
      <c r="AY209" s="19" t="s">
        <v>169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9" t="s">
        <v>78</v>
      </c>
      <c r="BK209" s="145">
        <f>ROUND(I209*H209,2)</f>
        <v>0</v>
      </c>
      <c r="BL209" s="19" t="s">
        <v>239</v>
      </c>
      <c r="BM209" s="144" t="s">
        <v>344</v>
      </c>
    </row>
    <row r="210" spans="1:65" s="2" customFormat="1">
      <c r="A210" s="31"/>
      <c r="B210" s="32"/>
      <c r="C210" s="31"/>
      <c r="D210" s="146" t="s">
        <v>175</v>
      </c>
      <c r="E210" s="31"/>
      <c r="F210" s="147" t="s">
        <v>345</v>
      </c>
      <c r="G210" s="31"/>
      <c r="H210" s="31"/>
      <c r="I210" s="31"/>
      <c r="J210" s="31"/>
      <c r="K210" s="31"/>
      <c r="L210" s="32"/>
      <c r="M210" s="148"/>
      <c r="N210" s="149"/>
      <c r="O210" s="52"/>
      <c r="P210" s="52"/>
      <c r="Q210" s="52"/>
      <c r="R210" s="52"/>
      <c r="S210" s="52"/>
      <c r="T210" s="53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9" t="s">
        <v>175</v>
      </c>
      <c r="AU210" s="19" t="s">
        <v>80</v>
      </c>
    </row>
    <row r="211" spans="1:65" s="2" customFormat="1" ht="16.5" customHeight="1">
      <c r="A211" s="31"/>
      <c r="B211" s="133"/>
      <c r="C211" s="134" t="s">
        <v>346</v>
      </c>
      <c r="D211" s="134" t="s">
        <v>171</v>
      </c>
      <c r="E211" s="135" t="s">
        <v>347</v>
      </c>
      <c r="F211" s="136" t="s">
        <v>348</v>
      </c>
      <c r="G211" s="137" t="s">
        <v>213</v>
      </c>
      <c r="H211" s="138">
        <v>16</v>
      </c>
      <c r="I211" s="139"/>
      <c r="J211" s="139">
        <f>ROUND(I211*H211,2)</f>
        <v>0</v>
      </c>
      <c r="K211" s="136" t="s">
        <v>173</v>
      </c>
      <c r="L211" s="32"/>
      <c r="M211" s="140" t="s">
        <v>3</v>
      </c>
      <c r="N211" s="141" t="s">
        <v>41</v>
      </c>
      <c r="O211" s="142">
        <v>0.40699999999999997</v>
      </c>
      <c r="P211" s="142">
        <f>O211*H211</f>
        <v>6.5119999999999996</v>
      </c>
      <c r="Q211" s="142">
        <v>0</v>
      </c>
      <c r="R211" s="142">
        <f>Q211*H211</f>
        <v>0</v>
      </c>
      <c r="S211" s="142">
        <v>2.2499999999999998E-3</v>
      </c>
      <c r="T211" s="143">
        <f>S211*H211</f>
        <v>3.5999999999999997E-2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44" t="s">
        <v>239</v>
      </c>
      <c r="AT211" s="144" t="s">
        <v>171</v>
      </c>
      <c r="AU211" s="144" t="s">
        <v>80</v>
      </c>
      <c r="AY211" s="19" t="s">
        <v>169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9" t="s">
        <v>78</v>
      </c>
      <c r="BK211" s="145">
        <f>ROUND(I211*H211,2)</f>
        <v>0</v>
      </c>
      <c r="BL211" s="19" t="s">
        <v>239</v>
      </c>
      <c r="BM211" s="144" t="s">
        <v>349</v>
      </c>
    </row>
    <row r="212" spans="1:65" s="2" customFormat="1">
      <c r="A212" s="31"/>
      <c r="B212" s="32"/>
      <c r="C212" s="31"/>
      <c r="D212" s="146" t="s">
        <v>175</v>
      </c>
      <c r="E212" s="31"/>
      <c r="F212" s="147" t="s">
        <v>350</v>
      </c>
      <c r="G212" s="31"/>
      <c r="H212" s="31"/>
      <c r="I212" s="31"/>
      <c r="J212" s="31"/>
      <c r="K212" s="31"/>
      <c r="L212" s="32"/>
      <c r="M212" s="148"/>
      <c r="N212" s="149"/>
      <c r="O212" s="52"/>
      <c r="P212" s="52"/>
      <c r="Q212" s="52"/>
      <c r="R212" s="52"/>
      <c r="S212" s="52"/>
      <c r="T212" s="53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9" t="s">
        <v>175</v>
      </c>
      <c r="AU212" s="19" t="s">
        <v>80</v>
      </c>
    </row>
    <row r="213" spans="1:65" s="12" customFormat="1" ht="22.9" customHeight="1">
      <c r="B213" s="121"/>
      <c r="D213" s="122" t="s">
        <v>69</v>
      </c>
      <c r="E213" s="131" t="s">
        <v>351</v>
      </c>
      <c r="F213" s="131" t="s">
        <v>352</v>
      </c>
      <c r="J213" s="132">
        <f>BK213</f>
        <v>0</v>
      </c>
      <c r="L213" s="121"/>
      <c r="M213" s="125"/>
      <c r="N213" s="126"/>
      <c r="O213" s="126"/>
      <c r="P213" s="127">
        <f>SUM(P214:P248)</f>
        <v>969.62411000000009</v>
      </c>
      <c r="Q213" s="126"/>
      <c r="R213" s="127">
        <f>SUM(R214:R248)</f>
        <v>0</v>
      </c>
      <c r="S213" s="126"/>
      <c r="T213" s="128">
        <f>SUM(T214:T248)</f>
        <v>116.29257199999999</v>
      </c>
      <c r="AR213" s="122" t="s">
        <v>80</v>
      </c>
      <c r="AT213" s="129" t="s">
        <v>69</v>
      </c>
      <c r="AU213" s="129" t="s">
        <v>78</v>
      </c>
      <c r="AY213" s="122" t="s">
        <v>169</v>
      </c>
      <c r="BK213" s="130">
        <f>SUM(BK214:BK248)</f>
        <v>0</v>
      </c>
    </row>
    <row r="214" spans="1:65" s="2" customFormat="1" ht="21.75" customHeight="1">
      <c r="A214" s="31"/>
      <c r="B214" s="133"/>
      <c r="C214" s="134" t="s">
        <v>353</v>
      </c>
      <c r="D214" s="134" t="s">
        <v>171</v>
      </c>
      <c r="E214" s="135" t="s">
        <v>354</v>
      </c>
      <c r="F214" s="136" t="s">
        <v>355</v>
      </c>
      <c r="G214" s="137" t="s">
        <v>356</v>
      </c>
      <c r="H214" s="138">
        <v>268.84800000000001</v>
      </c>
      <c r="I214" s="139"/>
      <c r="J214" s="139">
        <f>ROUND(I214*H214,2)</f>
        <v>0</v>
      </c>
      <c r="K214" s="136" t="s">
        <v>173</v>
      </c>
      <c r="L214" s="32"/>
      <c r="M214" s="140" t="s">
        <v>3</v>
      </c>
      <c r="N214" s="141" t="s">
        <v>41</v>
      </c>
      <c r="O214" s="142">
        <v>0.11</v>
      </c>
      <c r="P214" s="142">
        <f>O214*H214</f>
        <v>29.57328</v>
      </c>
      <c r="Q214" s="142">
        <v>0</v>
      </c>
      <c r="R214" s="142">
        <f>Q214*H214</f>
        <v>0</v>
      </c>
      <c r="S214" s="142">
        <v>8.0000000000000002E-3</v>
      </c>
      <c r="T214" s="143">
        <f>S214*H214</f>
        <v>2.1507840000000003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44" t="s">
        <v>239</v>
      </c>
      <c r="AT214" s="144" t="s">
        <v>171</v>
      </c>
      <c r="AU214" s="144" t="s">
        <v>80</v>
      </c>
      <c r="AY214" s="19" t="s">
        <v>169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9" t="s">
        <v>78</v>
      </c>
      <c r="BK214" s="145">
        <f>ROUND(I214*H214,2)</f>
        <v>0</v>
      </c>
      <c r="BL214" s="19" t="s">
        <v>239</v>
      </c>
      <c r="BM214" s="144" t="s">
        <v>357</v>
      </c>
    </row>
    <row r="215" spans="1:65" s="2" customFormat="1">
      <c r="A215" s="31"/>
      <c r="B215" s="32"/>
      <c r="C215" s="31"/>
      <c r="D215" s="146" t="s">
        <v>175</v>
      </c>
      <c r="E215" s="31"/>
      <c r="F215" s="147" t="s">
        <v>358</v>
      </c>
      <c r="G215" s="31"/>
      <c r="H215" s="31"/>
      <c r="I215" s="31"/>
      <c r="J215" s="31"/>
      <c r="K215" s="31"/>
      <c r="L215" s="32"/>
      <c r="M215" s="148"/>
      <c r="N215" s="149"/>
      <c r="O215" s="52"/>
      <c r="P215" s="52"/>
      <c r="Q215" s="52"/>
      <c r="R215" s="52"/>
      <c r="S215" s="52"/>
      <c r="T215" s="53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9" t="s">
        <v>175</v>
      </c>
      <c r="AU215" s="19" t="s">
        <v>80</v>
      </c>
    </row>
    <row r="216" spans="1:65" s="13" customFormat="1">
      <c r="B216" s="150"/>
      <c r="D216" s="151" t="s">
        <v>176</v>
      </c>
      <c r="E216" s="152" t="s">
        <v>3</v>
      </c>
      <c r="F216" s="153" t="s">
        <v>182</v>
      </c>
      <c r="H216" s="152" t="s">
        <v>3</v>
      </c>
      <c r="L216" s="150"/>
      <c r="M216" s="154"/>
      <c r="N216" s="155"/>
      <c r="O216" s="155"/>
      <c r="P216" s="155"/>
      <c r="Q216" s="155"/>
      <c r="R216" s="155"/>
      <c r="S216" s="155"/>
      <c r="T216" s="156"/>
      <c r="AT216" s="152" t="s">
        <v>176</v>
      </c>
      <c r="AU216" s="152" t="s">
        <v>80</v>
      </c>
      <c r="AV216" s="13" t="s">
        <v>78</v>
      </c>
      <c r="AW216" s="13" t="s">
        <v>31</v>
      </c>
      <c r="AX216" s="13" t="s">
        <v>70</v>
      </c>
      <c r="AY216" s="152" t="s">
        <v>169</v>
      </c>
    </row>
    <row r="217" spans="1:65" s="13" customFormat="1">
      <c r="B217" s="150"/>
      <c r="D217" s="151" t="s">
        <v>176</v>
      </c>
      <c r="E217" s="152" t="s">
        <v>3</v>
      </c>
      <c r="F217" s="153" t="s">
        <v>359</v>
      </c>
      <c r="H217" s="152" t="s">
        <v>3</v>
      </c>
      <c r="L217" s="150"/>
      <c r="M217" s="154"/>
      <c r="N217" s="155"/>
      <c r="O217" s="155"/>
      <c r="P217" s="155"/>
      <c r="Q217" s="155"/>
      <c r="R217" s="155"/>
      <c r="S217" s="155"/>
      <c r="T217" s="156"/>
      <c r="AT217" s="152" t="s">
        <v>176</v>
      </c>
      <c r="AU217" s="152" t="s">
        <v>80</v>
      </c>
      <c r="AV217" s="13" t="s">
        <v>78</v>
      </c>
      <c r="AW217" s="13" t="s">
        <v>31</v>
      </c>
      <c r="AX217" s="13" t="s">
        <v>70</v>
      </c>
      <c r="AY217" s="152" t="s">
        <v>169</v>
      </c>
    </row>
    <row r="218" spans="1:65" s="13" customFormat="1">
      <c r="B218" s="150"/>
      <c r="D218" s="151" t="s">
        <v>176</v>
      </c>
      <c r="E218" s="152" t="s">
        <v>3</v>
      </c>
      <c r="F218" s="153" t="s">
        <v>360</v>
      </c>
      <c r="H218" s="152" t="s">
        <v>3</v>
      </c>
      <c r="L218" s="150"/>
      <c r="M218" s="154"/>
      <c r="N218" s="155"/>
      <c r="O218" s="155"/>
      <c r="P218" s="155"/>
      <c r="Q218" s="155"/>
      <c r="R218" s="155"/>
      <c r="S218" s="155"/>
      <c r="T218" s="156"/>
      <c r="AT218" s="152" t="s">
        <v>176</v>
      </c>
      <c r="AU218" s="152" t="s">
        <v>80</v>
      </c>
      <c r="AV218" s="13" t="s">
        <v>78</v>
      </c>
      <c r="AW218" s="13" t="s">
        <v>31</v>
      </c>
      <c r="AX218" s="13" t="s">
        <v>70</v>
      </c>
      <c r="AY218" s="152" t="s">
        <v>169</v>
      </c>
    </row>
    <row r="219" spans="1:65" s="14" customFormat="1">
      <c r="B219" s="157"/>
      <c r="D219" s="151" t="s">
        <v>176</v>
      </c>
      <c r="E219" s="159" t="s">
        <v>3</v>
      </c>
      <c r="F219" s="171" t="s">
        <v>89</v>
      </c>
      <c r="H219" s="160">
        <v>268.84800000000001</v>
      </c>
      <c r="L219" s="157"/>
      <c r="M219" s="161"/>
      <c r="N219" s="162"/>
      <c r="O219" s="162"/>
      <c r="P219" s="162"/>
      <c r="Q219" s="162"/>
      <c r="R219" s="162"/>
      <c r="S219" s="162"/>
      <c r="T219" s="163"/>
      <c r="AT219" s="158" t="s">
        <v>176</v>
      </c>
      <c r="AU219" s="158" t="s">
        <v>80</v>
      </c>
      <c r="AV219" s="14" t="s">
        <v>80</v>
      </c>
      <c r="AW219" s="14" t="s">
        <v>31</v>
      </c>
      <c r="AX219" s="14" t="s">
        <v>78</v>
      </c>
      <c r="AY219" s="158" t="s">
        <v>169</v>
      </c>
    </row>
    <row r="220" spans="1:65" s="2" customFormat="1" ht="24.2" customHeight="1">
      <c r="A220" s="31"/>
      <c r="B220" s="133"/>
      <c r="C220" s="134" t="s">
        <v>361</v>
      </c>
      <c r="D220" s="134" t="s">
        <v>171</v>
      </c>
      <c r="E220" s="135" t="s">
        <v>362</v>
      </c>
      <c r="F220" s="136" t="s">
        <v>363</v>
      </c>
      <c r="G220" s="137" t="s">
        <v>356</v>
      </c>
      <c r="H220" s="138">
        <v>789.33600000000001</v>
      </c>
      <c r="I220" s="139"/>
      <c r="J220" s="139">
        <f>ROUND(I220*H220,2)</f>
        <v>0</v>
      </c>
      <c r="K220" s="136" t="s">
        <v>173</v>
      </c>
      <c r="L220" s="32"/>
      <c r="M220" s="140" t="s">
        <v>3</v>
      </c>
      <c r="N220" s="141" t="s">
        <v>41</v>
      </c>
      <c r="O220" s="142">
        <v>0.14000000000000001</v>
      </c>
      <c r="P220" s="142">
        <f>O220*H220</f>
        <v>110.50704000000002</v>
      </c>
      <c r="Q220" s="142">
        <v>0</v>
      </c>
      <c r="R220" s="142">
        <f>Q220*H220</f>
        <v>0</v>
      </c>
      <c r="S220" s="142">
        <v>1.4E-2</v>
      </c>
      <c r="T220" s="143">
        <f>S220*H220</f>
        <v>11.050704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44" t="s">
        <v>239</v>
      </c>
      <c r="AT220" s="144" t="s">
        <v>171</v>
      </c>
      <c r="AU220" s="144" t="s">
        <v>80</v>
      </c>
      <c r="AY220" s="19" t="s">
        <v>169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9" t="s">
        <v>78</v>
      </c>
      <c r="BK220" s="145">
        <f>ROUND(I220*H220,2)</f>
        <v>0</v>
      </c>
      <c r="BL220" s="19" t="s">
        <v>239</v>
      </c>
      <c r="BM220" s="144" t="s">
        <v>364</v>
      </c>
    </row>
    <row r="221" spans="1:65" s="2" customFormat="1">
      <c r="A221" s="31"/>
      <c r="B221" s="32"/>
      <c r="C221" s="31"/>
      <c r="D221" s="146" t="s">
        <v>175</v>
      </c>
      <c r="E221" s="31"/>
      <c r="F221" s="147" t="s">
        <v>365</v>
      </c>
      <c r="G221" s="31"/>
      <c r="H221" s="31"/>
      <c r="I221" s="31"/>
      <c r="J221" s="31"/>
      <c r="K221" s="31"/>
      <c r="L221" s="32"/>
      <c r="M221" s="148"/>
      <c r="N221" s="149"/>
      <c r="O221" s="52"/>
      <c r="P221" s="52"/>
      <c r="Q221" s="52"/>
      <c r="R221" s="52"/>
      <c r="S221" s="52"/>
      <c r="T221" s="53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T221" s="19" t="s">
        <v>175</v>
      </c>
      <c r="AU221" s="19" t="s">
        <v>80</v>
      </c>
    </row>
    <row r="222" spans="1:65" s="13" customFormat="1">
      <c r="B222" s="150"/>
      <c r="D222" s="151" t="s">
        <v>176</v>
      </c>
      <c r="E222" s="152" t="s">
        <v>3</v>
      </c>
      <c r="F222" s="153" t="s">
        <v>182</v>
      </c>
      <c r="H222" s="152" t="s">
        <v>3</v>
      </c>
      <c r="L222" s="150"/>
      <c r="M222" s="154"/>
      <c r="N222" s="155"/>
      <c r="O222" s="155"/>
      <c r="P222" s="155"/>
      <c r="Q222" s="155"/>
      <c r="R222" s="155"/>
      <c r="S222" s="155"/>
      <c r="T222" s="156"/>
      <c r="AT222" s="152" t="s">
        <v>176</v>
      </c>
      <c r="AU222" s="152" t="s">
        <v>80</v>
      </c>
      <c r="AV222" s="13" t="s">
        <v>78</v>
      </c>
      <c r="AW222" s="13" t="s">
        <v>31</v>
      </c>
      <c r="AX222" s="13" t="s">
        <v>70</v>
      </c>
      <c r="AY222" s="152" t="s">
        <v>169</v>
      </c>
    </row>
    <row r="223" spans="1:65" s="13" customFormat="1">
      <c r="B223" s="150"/>
      <c r="D223" s="151" t="s">
        <v>176</v>
      </c>
      <c r="E223" s="152" t="s">
        <v>3</v>
      </c>
      <c r="F223" s="153" t="s">
        <v>366</v>
      </c>
      <c r="H223" s="152" t="s">
        <v>3</v>
      </c>
      <c r="L223" s="150"/>
      <c r="M223" s="154"/>
      <c r="N223" s="155"/>
      <c r="O223" s="155"/>
      <c r="P223" s="155"/>
      <c r="Q223" s="155"/>
      <c r="R223" s="155"/>
      <c r="S223" s="155"/>
      <c r="T223" s="156"/>
      <c r="AT223" s="152" t="s">
        <v>176</v>
      </c>
      <c r="AU223" s="152" t="s">
        <v>80</v>
      </c>
      <c r="AV223" s="13" t="s">
        <v>78</v>
      </c>
      <c r="AW223" s="13" t="s">
        <v>31</v>
      </c>
      <c r="AX223" s="13" t="s">
        <v>70</v>
      </c>
      <c r="AY223" s="152" t="s">
        <v>169</v>
      </c>
    </row>
    <row r="224" spans="1:65" s="13" customFormat="1">
      <c r="B224" s="150"/>
      <c r="D224" s="151" t="s">
        <v>176</v>
      </c>
      <c r="E224" s="152" t="s">
        <v>3</v>
      </c>
      <c r="F224" s="153" t="s">
        <v>367</v>
      </c>
      <c r="H224" s="152" t="s">
        <v>3</v>
      </c>
      <c r="L224" s="150"/>
      <c r="M224" s="154"/>
      <c r="N224" s="155"/>
      <c r="O224" s="155"/>
      <c r="P224" s="155"/>
      <c r="Q224" s="155"/>
      <c r="R224" s="155"/>
      <c r="S224" s="155"/>
      <c r="T224" s="156"/>
      <c r="AT224" s="152" t="s">
        <v>176</v>
      </c>
      <c r="AU224" s="152" t="s">
        <v>80</v>
      </c>
      <c r="AV224" s="13" t="s">
        <v>78</v>
      </c>
      <c r="AW224" s="13" t="s">
        <v>31</v>
      </c>
      <c r="AX224" s="13" t="s">
        <v>70</v>
      </c>
      <c r="AY224" s="152" t="s">
        <v>169</v>
      </c>
    </row>
    <row r="225" spans="1:65" s="13" customFormat="1">
      <c r="B225" s="150"/>
      <c r="D225" s="151" t="s">
        <v>176</v>
      </c>
      <c r="E225" s="152" t="s">
        <v>3</v>
      </c>
      <c r="F225" s="153" t="s">
        <v>368</v>
      </c>
      <c r="H225" s="152" t="s">
        <v>3</v>
      </c>
      <c r="L225" s="150"/>
      <c r="M225" s="154"/>
      <c r="N225" s="155"/>
      <c r="O225" s="155"/>
      <c r="P225" s="155"/>
      <c r="Q225" s="155"/>
      <c r="R225" s="155"/>
      <c r="S225" s="155"/>
      <c r="T225" s="156"/>
      <c r="AT225" s="152" t="s">
        <v>176</v>
      </c>
      <c r="AU225" s="152" t="s">
        <v>80</v>
      </c>
      <c r="AV225" s="13" t="s">
        <v>78</v>
      </c>
      <c r="AW225" s="13" t="s">
        <v>31</v>
      </c>
      <c r="AX225" s="13" t="s">
        <v>70</v>
      </c>
      <c r="AY225" s="152" t="s">
        <v>169</v>
      </c>
    </row>
    <row r="226" spans="1:65" s="13" customFormat="1">
      <c r="B226" s="150"/>
      <c r="D226" s="151" t="s">
        <v>176</v>
      </c>
      <c r="E226" s="152" t="s">
        <v>3</v>
      </c>
      <c r="F226" s="153" t="s">
        <v>369</v>
      </c>
      <c r="H226" s="152" t="s">
        <v>3</v>
      </c>
      <c r="L226" s="150"/>
      <c r="M226" s="154"/>
      <c r="N226" s="155"/>
      <c r="O226" s="155"/>
      <c r="P226" s="155"/>
      <c r="Q226" s="155"/>
      <c r="R226" s="155"/>
      <c r="S226" s="155"/>
      <c r="T226" s="156"/>
      <c r="AT226" s="152" t="s">
        <v>176</v>
      </c>
      <c r="AU226" s="152" t="s">
        <v>80</v>
      </c>
      <c r="AV226" s="13" t="s">
        <v>78</v>
      </c>
      <c r="AW226" s="13" t="s">
        <v>31</v>
      </c>
      <c r="AX226" s="13" t="s">
        <v>70</v>
      </c>
      <c r="AY226" s="152" t="s">
        <v>169</v>
      </c>
    </row>
    <row r="227" spans="1:65" s="14" customFormat="1">
      <c r="B227" s="157"/>
      <c r="D227" s="151" t="s">
        <v>176</v>
      </c>
      <c r="E227" s="159" t="s">
        <v>3</v>
      </c>
      <c r="F227" s="171" t="s">
        <v>92</v>
      </c>
      <c r="H227" s="160">
        <v>789.33600000000001</v>
      </c>
      <c r="L227" s="157"/>
      <c r="M227" s="161"/>
      <c r="N227" s="162"/>
      <c r="O227" s="162"/>
      <c r="P227" s="162"/>
      <c r="Q227" s="162"/>
      <c r="R227" s="162"/>
      <c r="S227" s="162"/>
      <c r="T227" s="163"/>
      <c r="AT227" s="158" t="s">
        <v>176</v>
      </c>
      <c r="AU227" s="158" t="s">
        <v>80</v>
      </c>
      <c r="AV227" s="14" t="s">
        <v>80</v>
      </c>
      <c r="AW227" s="14" t="s">
        <v>31</v>
      </c>
      <c r="AX227" s="14" t="s">
        <v>78</v>
      </c>
      <c r="AY227" s="158" t="s">
        <v>169</v>
      </c>
    </row>
    <row r="228" spans="1:65" s="2" customFormat="1" ht="24.2" customHeight="1">
      <c r="A228" s="31"/>
      <c r="B228" s="133"/>
      <c r="C228" s="134" t="s">
        <v>370</v>
      </c>
      <c r="D228" s="134" t="s">
        <v>171</v>
      </c>
      <c r="E228" s="135" t="s">
        <v>371</v>
      </c>
      <c r="F228" s="136" t="s">
        <v>372</v>
      </c>
      <c r="G228" s="137" t="s">
        <v>356</v>
      </c>
      <c r="H228" s="138">
        <v>3179.9189999999999</v>
      </c>
      <c r="I228" s="139"/>
      <c r="J228" s="139">
        <f>ROUND(I228*H228,2)</f>
        <v>0</v>
      </c>
      <c r="K228" s="136" t="s">
        <v>173</v>
      </c>
      <c r="L228" s="32"/>
      <c r="M228" s="140" t="s">
        <v>3</v>
      </c>
      <c r="N228" s="141" t="s">
        <v>41</v>
      </c>
      <c r="O228" s="142">
        <v>0.17</v>
      </c>
      <c r="P228" s="142">
        <f>O228*H228</f>
        <v>540.58623</v>
      </c>
      <c r="Q228" s="142">
        <v>0</v>
      </c>
      <c r="R228" s="142">
        <f>Q228*H228</f>
        <v>0</v>
      </c>
      <c r="S228" s="142">
        <v>2.4E-2</v>
      </c>
      <c r="T228" s="143">
        <f>S228*H228</f>
        <v>76.318055999999999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44" t="s">
        <v>239</v>
      </c>
      <c r="AT228" s="144" t="s">
        <v>171</v>
      </c>
      <c r="AU228" s="144" t="s">
        <v>80</v>
      </c>
      <c r="AY228" s="19" t="s">
        <v>169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9" t="s">
        <v>78</v>
      </c>
      <c r="BK228" s="145">
        <f>ROUND(I228*H228,2)</f>
        <v>0</v>
      </c>
      <c r="BL228" s="19" t="s">
        <v>239</v>
      </c>
      <c r="BM228" s="144" t="s">
        <v>373</v>
      </c>
    </row>
    <row r="229" spans="1:65" s="2" customFormat="1">
      <c r="A229" s="31"/>
      <c r="B229" s="32"/>
      <c r="C229" s="31"/>
      <c r="D229" s="146" t="s">
        <v>175</v>
      </c>
      <c r="E229" s="31"/>
      <c r="F229" s="147" t="s">
        <v>374</v>
      </c>
      <c r="G229" s="31"/>
      <c r="H229" s="31"/>
      <c r="I229" s="31"/>
      <c r="J229" s="31"/>
      <c r="K229" s="31"/>
      <c r="L229" s="32"/>
      <c r="M229" s="148"/>
      <c r="N229" s="149"/>
      <c r="O229" s="52"/>
      <c r="P229" s="52"/>
      <c r="Q229" s="52"/>
      <c r="R229" s="52"/>
      <c r="S229" s="52"/>
      <c r="T229" s="53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T229" s="19" t="s">
        <v>175</v>
      </c>
      <c r="AU229" s="19" t="s">
        <v>80</v>
      </c>
    </row>
    <row r="230" spans="1:65" s="2" customFormat="1" ht="24.2" customHeight="1">
      <c r="A230" s="31"/>
      <c r="B230" s="133"/>
      <c r="C230" s="134" t="s">
        <v>375</v>
      </c>
      <c r="D230" s="134" t="s">
        <v>171</v>
      </c>
      <c r="E230" s="135" t="s">
        <v>376</v>
      </c>
      <c r="F230" s="136" t="s">
        <v>377</v>
      </c>
      <c r="G230" s="137" t="s">
        <v>356</v>
      </c>
      <c r="H230" s="138">
        <v>453.07</v>
      </c>
      <c r="I230" s="139"/>
      <c r="J230" s="139">
        <f>ROUND(I230*H230,2)</f>
        <v>0</v>
      </c>
      <c r="K230" s="136" t="s">
        <v>173</v>
      </c>
      <c r="L230" s="32"/>
      <c r="M230" s="140" t="s">
        <v>3</v>
      </c>
      <c r="N230" s="141" t="s">
        <v>41</v>
      </c>
      <c r="O230" s="142">
        <v>0.2</v>
      </c>
      <c r="P230" s="142">
        <f>O230*H230</f>
        <v>90.614000000000004</v>
      </c>
      <c r="Q230" s="142">
        <v>0</v>
      </c>
      <c r="R230" s="142">
        <f>Q230*H230</f>
        <v>0</v>
      </c>
      <c r="S230" s="142">
        <v>3.2000000000000001E-2</v>
      </c>
      <c r="T230" s="143">
        <f>S230*H230</f>
        <v>14.498240000000001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44" t="s">
        <v>239</v>
      </c>
      <c r="AT230" s="144" t="s">
        <v>171</v>
      </c>
      <c r="AU230" s="144" t="s">
        <v>80</v>
      </c>
      <c r="AY230" s="19" t="s">
        <v>169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9" t="s">
        <v>78</v>
      </c>
      <c r="BK230" s="145">
        <f>ROUND(I230*H230,2)</f>
        <v>0</v>
      </c>
      <c r="BL230" s="19" t="s">
        <v>239</v>
      </c>
      <c r="BM230" s="144" t="s">
        <v>378</v>
      </c>
    </row>
    <row r="231" spans="1:65" s="2" customFormat="1">
      <c r="A231" s="31"/>
      <c r="B231" s="32"/>
      <c r="C231" s="31"/>
      <c r="D231" s="146" t="s">
        <v>175</v>
      </c>
      <c r="E231" s="31"/>
      <c r="F231" s="147" t="s">
        <v>379</v>
      </c>
      <c r="G231" s="31"/>
      <c r="H231" s="31"/>
      <c r="I231" s="31"/>
      <c r="J231" s="31"/>
      <c r="K231" s="31"/>
      <c r="L231" s="32"/>
      <c r="M231" s="148"/>
      <c r="N231" s="149"/>
      <c r="O231" s="52"/>
      <c r="P231" s="52"/>
      <c r="Q231" s="52"/>
      <c r="R231" s="52"/>
      <c r="S231" s="52"/>
      <c r="T231" s="53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T231" s="19" t="s">
        <v>175</v>
      </c>
      <c r="AU231" s="19" t="s">
        <v>80</v>
      </c>
    </row>
    <row r="232" spans="1:65" s="13" customFormat="1">
      <c r="B232" s="150"/>
      <c r="D232" s="151" t="s">
        <v>176</v>
      </c>
      <c r="E232" s="152" t="s">
        <v>3</v>
      </c>
      <c r="F232" s="153" t="s">
        <v>182</v>
      </c>
      <c r="H232" s="152" t="s">
        <v>3</v>
      </c>
      <c r="L232" s="150"/>
      <c r="M232" s="154"/>
      <c r="N232" s="155"/>
      <c r="O232" s="155"/>
      <c r="P232" s="155"/>
      <c r="Q232" s="155"/>
      <c r="R232" s="155"/>
      <c r="S232" s="155"/>
      <c r="T232" s="156"/>
      <c r="AT232" s="152" t="s">
        <v>176</v>
      </c>
      <c r="AU232" s="152" t="s">
        <v>80</v>
      </c>
      <c r="AV232" s="13" t="s">
        <v>78</v>
      </c>
      <c r="AW232" s="13" t="s">
        <v>31</v>
      </c>
      <c r="AX232" s="13" t="s">
        <v>70</v>
      </c>
      <c r="AY232" s="152" t="s">
        <v>169</v>
      </c>
    </row>
    <row r="233" spans="1:65" s="13" customFormat="1">
      <c r="B233" s="150"/>
      <c r="D233" s="151" t="s">
        <v>176</v>
      </c>
      <c r="E233" s="152" t="s">
        <v>3</v>
      </c>
      <c r="F233" s="153" t="s">
        <v>380</v>
      </c>
      <c r="H233" s="152" t="s">
        <v>3</v>
      </c>
      <c r="L233" s="150"/>
      <c r="M233" s="154"/>
      <c r="N233" s="155"/>
      <c r="O233" s="155"/>
      <c r="P233" s="155"/>
      <c r="Q233" s="155"/>
      <c r="R233" s="155"/>
      <c r="S233" s="155"/>
      <c r="T233" s="156"/>
      <c r="AT233" s="152" t="s">
        <v>176</v>
      </c>
      <c r="AU233" s="152" t="s">
        <v>80</v>
      </c>
      <c r="AV233" s="13" t="s">
        <v>78</v>
      </c>
      <c r="AW233" s="13" t="s">
        <v>31</v>
      </c>
      <c r="AX233" s="13" t="s">
        <v>70</v>
      </c>
      <c r="AY233" s="152" t="s">
        <v>169</v>
      </c>
    </row>
    <row r="234" spans="1:65" s="13" customFormat="1">
      <c r="B234" s="150"/>
      <c r="D234" s="151" t="s">
        <v>176</v>
      </c>
      <c r="E234" s="152" t="s">
        <v>3</v>
      </c>
      <c r="F234" s="153" t="s">
        <v>381</v>
      </c>
      <c r="H234" s="152" t="s">
        <v>3</v>
      </c>
      <c r="L234" s="150"/>
      <c r="M234" s="154"/>
      <c r="N234" s="155"/>
      <c r="O234" s="155"/>
      <c r="P234" s="155"/>
      <c r="Q234" s="155"/>
      <c r="R234" s="155"/>
      <c r="S234" s="155"/>
      <c r="T234" s="156"/>
      <c r="AT234" s="152" t="s">
        <v>176</v>
      </c>
      <c r="AU234" s="152" t="s">
        <v>80</v>
      </c>
      <c r="AV234" s="13" t="s">
        <v>78</v>
      </c>
      <c r="AW234" s="13" t="s">
        <v>31</v>
      </c>
      <c r="AX234" s="13" t="s">
        <v>70</v>
      </c>
      <c r="AY234" s="152" t="s">
        <v>169</v>
      </c>
    </row>
    <row r="235" spans="1:65" s="13" customFormat="1">
      <c r="B235" s="150"/>
      <c r="D235" s="151" t="s">
        <v>176</v>
      </c>
      <c r="E235" s="152" t="s">
        <v>3</v>
      </c>
      <c r="F235" s="153" t="s">
        <v>382</v>
      </c>
      <c r="H235" s="152" t="s">
        <v>3</v>
      </c>
      <c r="L235" s="150"/>
      <c r="M235" s="154"/>
      <c r="N235" s="155"/>
      <c r="O235" s="155"/>
      <c r="P235" s="155"/>
      <c r="Q235" s="155"/>
      <c r="R235" s="155"/>
      <c r="S235" s="155"/>
      <c r="T235" s="156"/>
      <c r="AT235" s="152" t="s">
        <v>176</v>
      </c>
      <c r="AU235" s="152" t="s">
        <v>80</v>
      </c>
      <c r="AV235" s="13" t="s">
        <v>78</v>
      </c>
      <c r="AW235" s="13" t="s">
        <v>31</v>
      </c>
      <c r="AX235" s="13" t="s">
        <v>70</v>
      </c>
      <c r="AY235" s="152" t="s">
        <v>169</v>
      </c>
    </row>
    <row r="236" spans="1:65" s="13" customFormat="1">
      <c r="B236" s="150"/>
      <c r="D236" s="151" t="s">
        <v>176</v>
      </c>
      <c r="E236" s="152" t="s">
        <v>3</v>
      </c>
      <c r="F236" s="153" t="s">
        <v>383</v>
      </c>
      <c r="H236" s="152" t="s">
        <v>3</v>
      </c>
      <c r="L236" s="150"/>
      <c r="M236" s="154"/>
      <c r="N236" s="155"/>
      <c r="O236" s="155"/>
      <c r="P236" s="155"/>
      <c r="Q236" s="155"/>
      <c r="R236" s="155"/>
      <c r="S236" s="155"/>
      <c r="T236" s="156"/>
      <c r="AT236" s="152" t="s">
        <v>176</v>
      </c>
      <c r="AU236" s="152" t="s">
        <v>80</v>
      </c>
      <c r="AV236" s="13" t="s">
        <v>78</v>
      </c>
      <c r="AW236" s="13" t="s">
        <v>31</v>
      </c>
      <c r="AX236" s="13" t="s">
        <v>70</v>
      </c>
      <c r="AY236" s="152" t="s">
        <v>169</v>
      </c>
    </row>
    <row r="237" spans="1:65" s="14" customFormat="1">
      <c r="B237" s="157"/>
      <c r="D237" s="151" t="s">
        <v>176</v>
      </c>
      <c r="E237" s="159" t="s">
        <v>3</v>
      </c>
      <c r="F237" s="171" t="s">
        <v>95</v>
      </c>
      <c r="H237" s="160">
        <v>453.07</v>
      </c>
      <c r="L237" s="157"/>
      <c r="M237" s="161"/>
      <c r="N237" s="162"/>
      <c r="O237" s="162"/>
      <c r="P237" s="162"/>
      <c r="Q237" s="162"/>
      <c r="R237" s="162"/>
      <c r="S237" s="162"/>
      <c r="T237" s="163"/>
      <c r="AT237" s="158" t="s">
        <v>176</v>
      </c>
      <c r="AU237" s="158" t="s">
        <v>80</v>
      </c>
      <c r="AV237" s="14" t="s">
        <v>80</v>
      </c>
      <c r="AW237" s="14" t="s">
        <v>31</v>
      </c>
      <c r="AX237" s="14" t="s">
        <v>78</v>
      </c>
      <c r="AY237" s="158" t="s">
        <v>169</v>
      </c>
    </row>
    <row r="238" spans="1:65" s="2" customFormat="1" ht="24.2" customHeight="1">
      <c r="A238" s="31"/>
      <c r="B238" s="133"/>
      <c r="C238" s="134" t="s">
        <v>384</v>
      </c>
      <c r="D238" s="134" t="s">
        <v>171</v>
      </c>
      <c r="E238" s="135" t="s">
        <v>385</v>
      </c>
      <c r="F238" s="136" t="s">
        <v>386</v>
      </c>
      <c r="G238" s="137" t="s">
        <v>356</v>
      </c>
      <c r="H238" s="138">
        <v>397.87200000000001</v>
      </c>
      <c r="I238" s="139"/>
      <c r="J238" s="139">
        <f>ROUND(I238*H238,2)</f>
        <v>0</v>
      </c>
      <c r="K238" s="136" t="s">
        <v>173</v>
      </c>
      <c r="L238" s="32"/>
      <c r="M238" s="140" t="s">
        <v>3</v>
      </c>
      <c r="N238" s="141" t="s">
        <v>41</v>
      </c>
      <c r="O238" s="142">
        <v>0.23</v>
      </c>
      <c r="P238" s="142">
        <f>O238*H238</f>
        <v>91.510560000000012</v>
      </c>
      <c r="Q238" s="142">
        <v>0</v>
      </c>
      <c r="R238" s="142">
        <f>Q238*H238</f>
        <v>0</v>
      </c>
      <c r="S238" s="142">
        <v>4.0000000000000001E-3</v>
      </c>
      <c r="T238" s="143">
        <f>S238*H238</f>
        <v>1.591488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44" t="s">
        <v>239</v>
      </c>
      <c r="AT238" s="144" t="s">
        <v>171</v>
      </c>
      <c r="AU238" s="144" t="s">
        <v>80</v>
      </c>
      <c r="AY238" s="19" t="s">
        <v>169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9" t="s">
        <v>78</v>
      </c>
      <c r="BK238" s="145">
        <f>ROUND(I238*H238,2)</f>
        <v>0</v>
      </c>
      <c r="BL238" s="19" t="s">
        <v>239</v>
      </c>
      <c r="BM238" s="144" t="s">
        <v>387</v>
      </c>
    </row>
    <row r="239" spans="1:65" s="2" customFormat="1">
      <c r="A239" s="31"/>
      <c r="B239" s="32"/>
      <c r="C239" s="31"/>
      <c r="D239" s="146" t="s">
        <v>175</v>
      </c>
      <c r="E239" s="31"/>
      <c r="F239" s="147" t="s">
        <v>388</v>
      </c>
      <c r="G239" s="31"/>
      <c r="H239" s="31"/>
      <c r="I239" s="31"/>
      <c r="J239" s="31"/>
      <c r="K239" s="31"/>
      <c r="L239" s="32"/>
      <c r="M239" s="148"/>
      <c r="N239" s="149"/>
      <c r="O239" s="52"/>
      <c r="P239" s="52"/>
      <c r="Q239" s="52"/>
      <c r="R239" s="52"/>
      <c r="S239" s="52"/>
      <c r="T239" s="53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T239" s="19" t="s">
        <v>175</v>
      </c>
      <c r="AU239" s="19" t="s">
        <v>80</v>
      </c>
    </row>
    <row r="240" spans="1:65" s="13" customFormat="1">
      <c r="B240" s="150"/>
      <c r="D240" s="151" t="s">
        <v>176</v>
      </c>
      <c r="E240" s="152" t="s">
        <v>3</v>
      </c>
      <c r="F240" s="153" t="s">
        <v>182</v>
      </c>
      <c r="H240" s="152" t="s">
        <v>3</v>
      </c>
      <c r="L240" s="150"/>
      <c r="M240" s="154"/>
      <c r="N240" s="155"/>
      <c r="O240" s="155"/>
      <c r="P240" s="155"/>
      <c r="Q240" s="155"/>
      <c r="R240" s="155"/>
      <c r="S240" s="155"/>
      <c r="T240" s="156"/>
      <c r="AT240" s="152" t="s">
        <v>176</v>
      </c>
      <c r="AU240" s="152" t="s">
        <v>80</v>
      </c>
      <c r="AV240" s="13" t="s">
        <v>78</v>
      </c>
      <c r="AW240" s="13" t="s">
        <v>31</v>
      </c>
      <c r="AX240" s="13" t="s">
        <v>70</v>
      </c>
      <c r="AY240" s="152" t="s">
        <v>169</v>
      </c>
    </row>
    <row r="241" spans="1:65" s="13" customFormat="1">
      <c r="B241" s="150"/>
      <c r="D241" s="151" t="s">
        <v>176</v>
      </c>
      <c r="E241" s="152" t="s">
        <v>3</v>
      </c>
      <c r="F241" s="153" t="s">
        <v>389</v>
      </c>
      <c r="H241" s="152" t="s">
        <v>3</v>
      </c>
      <c r="L241" s="150"/>
      <c r="M241" s="154"/>
      <c r="N241" s="155"/>
      <c r="O241" s="155"/>
      <c r="P241" s="155"/>
      <c r="Q241" s="155"/>
      <c r="R241" s="155"/>
      <c r="S241" s="155"/>
      <c r="T241" s="156"/>
      <c r="AT241" s="152" t="s">
        <v>176</v>
      </c>
      <c r="AU241" s="152" t="s">
        <v>80</v>
      </c>
      <c r="AV241" s="13" t="s">
        <v>78</v>
      </c>
      <c r="AW241" s="13" t="s">
        <v>31</v>
      </c>
      <c r="AX241" s="13" t="s">
        <v>70</v>
      </c>
      <c r="AY241" s="152" t="s">
        <v>169</v>
      </c>
    </row>
    <row r="242" spans="1:65" s="13" customFormat="1">
      <c r="B242" s="150"/>
      <c r="D242" s="151" t="s">
        <v>176</v>
      </c>
      <c r="E242" s="152" t="s">
        <v>3</v>
      </c>
      <c r="F242" s="153" t="s">
        <v>390</v>
      </c>
      <c r="H242" s="152" t="s">
        <v>3</v>
      </c>
      <c r="L242" s="150"/>
      <c r="M242" s="154"/>
      <c r="N242" s="155"/>
      <c r="O242" s="155"/>
      <c r="P242" s="155"/>
      <c r="Q242" s="155"/>
      <c r="R242" s="155"/>
      <c r="S242" s="155"/>
      <c r="T242" s="156"/>
      <c r="AT242" s="152" t="s">
        <v>176</v>
      </c>
      <c r="AU242" s="152" t="s">
        <v>80</v>
      </c>
      <c r="AV242" s="13" t="s">
        <v>78</v>
      </c>
      <c r="AW242" s="13" t="s">
        <v>31</v>
      </c>
      <c r="AX242" s="13" t="s">
        <v>70</v>
      </c>
      <c r="AY242" s="152" t="s">
        <v>169</v>
      </c>
    </row>
    <row r="243" spans="1:65" s="14" customFormat="1">
      <c r="B243" s="157"/>
      <c r="D243" s="151" t="s">
        <v>176</v>
      </c>
      <c r="E243" s="159" t="s">
        <v>3</v>
      </c>
      <c r="F243" s="171" t="s">
        <v>98</v>
      </c>
      <c r="H243" s="160">
        <v>397.87200000000001</v>
      </c>
      <c r="L243" s="157"/>
      <c r="M243" s="161"/>
      <c r="N243" s="162"/>
      <c r="O243" s="162"/>
      <c r="P243" s="162"/>
      <c r="Q243" s="162"/>
      <c r="R243" s="162"/>
      <c r="S243" s="162"/>
      <c r="T243" s="163"/>
      <c r="AT243" s="158" t="s">
        <v>176</v>
      </c>
      <c r="AU243" s="158" t="s">
        <v>80</v>
      </c>
      <c r="AV243" s="14" t="s">
        <v>80</v>
      </c>
      <c r="AW243" s="14" t="s">
        <v>31</v>
      </c>
      <c r="AX243" s="14" t="s">
        <v>78</v>
      </c>
      <c r="AY243" s="158" t="s">
        <v>169</v>
      </c>
    </row>
    <row r="244" spans="1:65" s="2" customFormat="1" ht="24.2" customHeight="1">
      <c r="A244" s="31"/>
      <c r="B244" s="133"/>
      <c r="C244" s="134" t="s">
        <v>391</v>
      </c>
      <c r="D244" s="134" t="s">
        <v>171</v>
      </c>
      <c r="E244" s="135" t="s">
        <v>392</v>
      </c>
      <c r="F244" s="136" t="s">
        <v>393</v>
      </c>
      <c r="G244" s="137" t="s">
        <v>185</v>
      </c>
      <c r="H244" s="138">
        <v>2136.66</v>
      </c>
      <c r="I244" s="139"/>
      <c r="J244" s="139">
        <f>ROUND(I244*H244,2)</f>
        <v>0</v>
      </c>
      <c r="K244" s="136" t="s">
        <v>173</v>
      </c>
      <c r="L244" s="32"/>
      <c r="M244" s="140" t="s">
        <v>3</v>
      </c>
      <c r="N244" s="141" t="s">
        <v>41</v>
      </c>
      <c r="O244" s="142">
        <v>0.05</v>
      </c>
      <c r="P244" s="142">
        <f>O244*H244</f>
        <v>106.833</v>
      </c>
      <c r="Q244" s="142">
        <v>0</v>
      </c>
      <c r="R244" s="142">
        <f>Q244*H244</f>
        <v>0</v>
      </c>
      <c r="S244" s="142">
        <v>5.0000000000000001E-3</v>
      </c>
      <c r="T244" s="143">
        <f>S244*H244</f>
        <v>10.683299999999999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44" t="s">
        <v>239</v>
      </c>
      <c r="AT244" s="144" t="s">
        <v>171</v>
      </c>
      <c r="AU244" s="144" t="s">
        <v>80</v>
      </c>
      <c r="AY244" s="19" t="s">
        <v>169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9" t="s">
        <v>78</v>
      </c>
      <c r="BK244" s="145">
        <f>ROUND(I244*H244,2)</f>
        <v>0</v>
      </c>
      <c r="BL244" s="19" t="s">
        <v>239</v>
      </c>
      <c r="BM244" s="144" t="s">
        <v>394</v>
      </c>
    </row>
    <row r="245" spans="1:65" s="2" customFormat="1">
      <c r="A245" s="31"/>
      <c r="B245" s="32"/>
      <c r="C245" s="31"/>
      <c r="D245" s="146" t="s">
        <v>175</v>
      </c>
      <c r="E245" s="31"/>
      <c r="F245" s="147" t="s">
        <v>395</v>
      </c>
      <c r="G245" s="31"/>
      <c r="H245" s="31"/>
      <c r="I245" s="31"/>
      <c r="J245" s="31"/>
      <c r="K245" s="31"/>
      <c r="L245" s="32"/>
      <c r="M245" s="148"/>
      <c r="N245" s="149"/>
      <c r="O245" s="52"/>
      <c r="P245" s="52"/>
      <c r="Q245" s="52"/>
      <c r="R245" s="52"/>
      <c r="S245" s="52"/>
      <c r="T245" s="53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T245" s="19" t="s">
        <v>175</v>
      </c>
      <c r="AU245" s="19" t="s">
        <v>80</v>
      </c>
    </row>
    <row r="246" spans="1:65" s="13" customFormat="1">
      <c r="B246" s="150"/>
      <c r="D246" s="151" t="s">
        <v>176</v>
      </c>
      <c r="E246" s="152" t="s">
        <v>3</v>
      </c>
      <c r="F246" s="153" t="s">
        <v>182</v>
      </c>
      <c r="H246" s="152" t="s">
        <v>3</v>
      </c>
      <c r="L246" s="150"/>
      <c r="M246" s="154"/>
      <c r="N246" s="155"/>
      <c r="O246" s="155"/>
      <c r="P246" s="155"/>
      <c r="Q246" s="155"/>
      <c r="R246" s="155"/>
      <c r="S246" s="155"/>
      <c r="T246" s="156"/>
      <c r="AT246" s="152" t="s">
        <v>176</v>
      </c>
      <c r="AU246" s="152" t="s">
        <v>80</v>
      </c>
      <c r="AV246" s="13" t="s">
        <v>78</v>
      </c>
      <c r="AW246" s="13" t="s">
        <v>31</v>
      </c>
      <c r="AX246" s="13" t="s">
        <v>70</v>
      </c>
      <c r="AY246" s="152" t="s">
        <v>169</v>
      </c>
    </row>
    <row r="247" spans="1:65" s="13" customFormat="1">
      <c r="B247" s="150"/>
      <c r="D247" s="151" t="s">
        <v>176</v>
      </c>
      <c r="E247" s="152" t="s">
        <v>3</v>
      </c>
      <c r="F247" s="153" t="s">
        <v>396</v>
      </c>
      <c r="H247" s="152" t="s">
        <v>3</v>
      </c>
      <c r="L247" s="150"/>
      <c r="M247" s="154"/>
      <c r="N247" s="155"/>
      <c r="O247" s="155"/>
      <c r="P247" s="155"/>
      <c r="Q247" s="155"/>
      <c r="R247" s="155"/>
      <c r="S247" s="155"/>
      <c r="T247" s="156"/>
      <c r="AT247" s="152" t="s">
        <v>176</v>
      </c>
      <c r="AU247" s="152" t="s">
        <v>80</v>
      </c>
      <c r="AV247" s="13" t="s">
        <v>78</v>
      </c>
      <c r="AW247" s="13" t="s">
        <v>31</v>
      </c>
      <c r="AX247" s="13" t="s">
        <v>70</v>
      </c>
      <c r="AY247" s="152" t="s">
        <v>169</v>
      </c>
    </row>
    <row r="248" spans="1:65" s="14" customFormat="1">
      <c r="B248" s="157"/>
      <c r="D248" s="151" t="s">
        <v>176</v>
      </c>
      <c r="E248" s="159" t="s">
        <v>3</v>
      </c>
      <c r="F248" s="171" t="s">
        <v>81</v>
      </c>
      <c r="H248" s="160">
        <v>2136.66</v>
      </c>
      <c r="L248" s="157"/>
      <c r="M248" s="161"/>
      <c r="N248" s="162"/>
      <c r="O248" s="162"/>
      <c r="P248" s="162"/>
      <c r="Q248" s="162"/>
      <c r="R248" s="162"/>
      <c r="S248" s="162"/>
      <c r="T248" s="163"/>
      <c r="AT248" s="158" t="s">
        <v>176</v>
      </c>
      <c r="AU248" s="158" t="s">
        <v>80</v>
      </c>
      <c r="AV248" s="14" t="s">
        <v>80</v>
      </c>
      <c r="AW248" s="14" t="s">
        <v>31</v>
      </c>
      <c r="AX248" s="14" t="s">
        <v>78</v>
      </c>
      <c r="AY248" s="158" t="s">
        <v>169</v>
      </c>
    </row>
    <row r="249" spans="1:65" s="12" customFormat="1" ht="22.9" customHeight="1">
      <c r="B249" s="121"/>
      <c r="D249" s="122" t="s">
        <v>69</v>
      </c>
      <c r="E249" s="131" t="s">
        <v>397</v>
      </c>
      <c r="F249" s="131" t="s">
        <v>398</v>
      </c>
      <c r="J249" s="132">
        <f>BK249</f>
        <v>0</v>
      </c>
      <c r="L249" s="121"/>
      <c r="M249" s="125"/>
      <c r="N249" s="126"/>
      <c r="O249" s="126"/>
      <c r="P249" s="127">
        <f>SUM(P250:P273)</f>
        <v>458.14800600000007</v>
      </c>
      <c r="Q249" s="126"/>
      <c r="R249" s="127">
        <f>SUM(R250:R273)</f>
        <v>0</v>
      </c>
      <c r="S249" s="126"/>
      <c r="T249" s="128">
        <f>SUM(T250:T273)</f>
        <v>5.8820397200000007</v>
      </c>
      <c r="AR249" s="122" t="s">
        <v>80</v>
      </c>
      <c r="AT249" s="129" t="s">
        <v>69</v>
      </c>
      <c r="AU249" s="129" t="s">
        <v>78</v>
      </c>
      <c r="AY249" s="122" t="s">
        <v>169</v>
      </c>
      <c r="BK249" s="130">
        <f>SUM(BK250:BK273)</f>
        <v>0</v>
      </c>
    </row>
    <row r="250" spans="1:65" s="2" customFormat="1" ht="16.5" customHeight="1">
      <c r="A250" s="31"/>
      <c r="B250" s="133"/>
      <c r="C250" s="134" t="s">
        <v>399</v>
      </c>
      <c r="D250" s="134" t="s">
        <v>171</v>
      </c>
      <c r="E250" s="135" t="s">
        <v>400</v>
      </c>
      <c r="F250" s="136" t="s">
        <v>401</v>
      </c>
      <c r="G250" s="137" t="s">
        <v>356</v>
      </c>
      <c r="H250" s="138">
        <v>245.7</v>
      </c>
      <c r="I250" s="139"/>
      <c r="J250" s="139">
        <f>ROUND(I250*H250,2)</f>
        <v>0</v>
      </c>
      <c r="K250" s="136" t="s">
        <v>173</v>
      </c>
      <c r="L250" s="32"/>
      <c r="M250" s="140" t="s">
        <v>3</v>
      </c>
      <c r="N250" s="141" t="s">
        <v>41</v>
      </c>
      <c r="O250" s="142">
        <v>0.19500000000000001</v>
      </c>
      <c r="P250" s="142">
        <f>O250*H250</f>
        <v>47.911499999999997</v>
      </c>
      <c r="Q250" s="142">
        <v>0</v>
      </c>
      <c r="R250" s="142">
        <f>Q250*H250</f>
        <v>0</v>
      </c>
      <c r="S250" s="142">
        <v>1.67E-3</v>
      </c>
      <c r="T250" s="143">
        <f>S250*H250</f>
        <v>0.41031899999999999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44" t="s">
        <v>239</v>
      </c>
      <c r="AT250" s="144" t="s">
        <v>171</v>
      </c>
      <c r="AU250" s="144" t="s">
        <v>80</v>
      </c>
      <c r="AY250" s="19" t="s">
        <v>169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9" t="s">
        <v>78</v>
      </c>
      <c r="BK250" s="145">
        <f>ROUND(I250*H250,2)</f>
        <v>0</v>
      </c>
      <c r="BL250" s="19" t="s">
        <v>239</v>
      </c>
      <c r="BM250" s="144" t="s">
        <v>402</v>
      </c>
    </row>
    <row r="251" spans="1:65" s="2" customFormat="1">
      <c r="A251" s="31"/>
      <c r="B251" s="32"/>
      <c r="C251" s="31"/>
      <c r="D251" s="146" t="s">
        <v>175</v>
      </c>
      <c r="E251" s="31"/>
      <c r="F251" s="147" t="s">
        <v>403</v>
      </c>
      <c r="G251" s="31"/>
      <c r="H251" s="31"/>
      <c r="I251" s="31"/>
      <c r="J251" s="31"/>
      <c r="K251" s="31"/>
      <c r="L251" s="32"/>
      <c r="M251" s="148"/>
      <c r="N251" s="149"/>
      <c r="O251" s="52"/>
      <c r="P251" s="52"/>
      <c r="Q251" s="52"/>
      <c r="R251" s="52"/>
      <c r="S251" s="52"/>
      <c r="T251" s="53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T251" s="19" t="s">
        <v>175</v>
      </c>
      <c r="AU251" s="19" t="s">
        <v>80</v>
      </c>
    </row>
    <row r="252" spans="1:65" s="13" customFormat="1">
      <c r="B252" s="150"/>
      <c r="D252" s="151" t="s">
        <v>176</v>
      </c>
      <c r="E252" s="152" t="s">
        <v>3</v>
      </c>
      <c r="F252" s="153" t="s">
        <v>182</v>
      </c>
      <c r="H252" s="152" t="s">
        <v>3</v>
      </c>
      <c r="L252" s="150"/>
      <c r="M252" s="154"/>
      <c r="N252" s="155"/>
      <c r="O252" s="155"/>
      <c r="P252" s="155"/>
      <c r="Q252" s="155"/>
      <c r="R252" s="155"/>
      <c r="S252" s="155"/>
      <c r="T252" s="156"/>
      <c r="AT252" s="152" t="s">
        <v>176</v>
      </c>
      <c r="AU252" s="152" t="s">
        <v>80</v>
      </c>
      <c r="AV252" s="13" t="s">
        <v>78</v>
      </c>
      <c r="AW252" s="13" t="s">
        <v>31</v>
      </c>
      <c r="AX252" s="13" t="s">
        <v>70</v>
      </c>
      <c r="AY252" s="152" t="s">
        <v>169</v>
      </c>
    </row>
    <row r="253" spans="1:65" s="13" customFormat="1">
      <c r="B253" s="150"/>
      <c r="D253" s="151" t="s">
        <v>176</v>
      </c>
      <c r="E253" s="152" t="s">
        <v>3</v>
      </c>
      <c r="F253" s="153" t="s">
        <v>404</v>
      </c>
      <c r="H253" s="152" t="s">
        <v>3</v>
      </c>
      <c r="L253" s="150"/>
      <c r="M253" s="154"/>
      <c r="N253" s="155"/>
      <c r="O253" s="155"/>
      <c r="P253" s="155"/>
      <c r="Q253" s="155"/>
      <c r="R253" s="155"/>
      <c r="S253" s="155"/>
      <c r="T253" s="156"/>
      <c r="AT253" s="152" t="s">
        <v>176</v>
      </c>
      <c r="AU253" s="152" t="s">
        <v>80</v>
      </c>
      <c r="AV253" s="13" t="s">
        <v>78</v>
      </c>
      <c r="AW253" s="13" t="s">
        <v>31</v>
      </c>
      <c r="AX253" s="13" t="s">
        <v>70</v>
      </c>
      <c r="AY253" s="152" t="s">
        <v>169</v>
      </c>
    </row>
    <row r="254" spans="1:65" s="14" customFormat="1">
      <c r="B254" s="157"/>
      <c r="D254" s="151" t="s">
        <v>176</v>
      </c>
      <c r="E254" s="159" t="s">
        <v>3</v>
      </c>
      <c r="F254" s="171" t="s">
        <v>118</v>
      </c>
      <c r="H254" s="160">
        <v>245.7</v>
      </c>
      <c r="L254" s="157"/>
      <c r="M254" s="161"/>
      <c r="N254" s="162"/>
      <c r="O254" s="162"/>
      <c r="P254" s="162"/>
      <c r="Q254" s="162"/>
      <c r="R254" s="162"/>
      <c r="S254" s="162"/>
      <c r="T254" s="163"/>
      <c r="AT254" s="158" t="s">
        <v>176</v>
      </c>
      <c r="AU254" s="158" t="s">
        <v>80</v>
      </c>
      <c r="AV254" s="14" t="s">
        <v>80</v>
      </c>
      <c r="AW254" s="14" t="s">
        <v>31</v>
      </c>
      <c r="AX254" s="14" t="s">
        <v>78</v>
      </c>
      <c r="AY254" s="158" t="s">
        <v>169</v>
      </c>
    </row>
    <row r="255" spans="1:65" s="2" customFormat="1" ht="26.25" customHeight="1">
      <c r="A255" s="31"/>
      <c r="B255" s="133"/>
      <c r="C255" s="134" t="s">
        <v>405</v>
      </c>
      <c r="D255" s="134" t="s">
        <v>171</v>
      </c>
      <c r="E255" s="135" t="s">
        <v>406</v>
      </c>
      <c r="F255" s="136" t="s">
        <v>407</v>
      </c>
      <c r="G255" s="137" t="s">
        <v>356</v>
      </c>
      <c r="H255" s="138">
        <v>1235.104</v>
      </c>
      <c r="I255" s="139"/>
      <c r="J255" s="139">
        <f>ROUND(I255*H255,2)</f>
        <v>0</v>
      </c>
      <c r="K255" s="136" t="s">
        <v>173</v>
      </c>
      <c r="L255" s="32"/>
      <c r="M255" s="140" t="s">
        <v>3</v>
      </c>
      <c r="N255" s="141" t="s">
        <v>41</v>
      </c>
      <c r="O255" s="142">
        <v>0.25600000000000001</v>
      </c>
      <c r="P255" s="142">
        <f>O255*H255</f>
        <v>316.18662399999999</v>
      </c>
      <c r="Q255" s="142">
        <v>0</v>
      </c>
      <c r="R255" s="142">
        <f>Q255*H255</f>
        <v>0</v>
      </c>
      <c r="S255" s="142">
        <v>2.2300000000000002E-3</v>
      </c>
      <c r="T255" s="143">
        <f>S255*H255</f>
        <v>2.7542819200000004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44" t="s">
        <v>239</v>
      </c>
      <c r="AT255" s="144" t="s">
        <v>171</v>
      </c>
      <c r="AU255" s="144" t="s">
        <v>80</v>
      </c>
      <c r="AY255" s="19" t="s">
        <v>169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9" t="s">
        <v>78</v>
      </c>
      <c r="BK255" s="145">
        <f>ROUND(I255*H255,2)</f>
        <v>0</v>
      </c>
      <c r="BL255" s="19" t="s">
        <v>239</v>
      </c>
      <c r="BM255" s="144" t="s">
        <v>408</v>
      </c>
    </row>
    <row r="256" spans="1:65" s="2" customFormat="1">
      <c r="A256" s="31"/>
      <c r="B256" s="32"/>
      <c r="C256" s="31"/>
      <c r="D256" s="146" t="s">
        <v>175</v>
      </c>
      <c r="E256" s="31"/>
      <c r="F256" s="147" t="s">
        <v>409</v>
      </c>
      <c r="G256" s="31"/>
      <c r="H256" s="31"/>
      <c r="I256" s="31"/>
      <c r="J256" s="31"/>
      <c r="K256" s="31"/>
      <c r="L256" s="32"/>
      <c r="M256" s="148"/>
      <c r="N256" s="149"/>
      <c r="O256" s="52"/>
      <c r="P256" s="52"/>
      <c r="Q256" s="52"/>
      <c r="R256" s="52"/>
      <c r="S256" s="52"/>
      <c r="T256" s="53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T256" s="19" t="s">
        <v>175</v>
      </c>
      <c r="AU256" s="19" t="s">
        <v>80</v>
      </c>
    </row>
    <row r="257" spans="1:65" s="13" customFormat="1">
      <c r="B257" s="150"/>
      <c r="D257" s="151" t="s">
        <v>176</v>
      </c>
      <c r="E257" s="152" t="s">
        <v>3</v>
      </c>
      <c r="F257" s="153" t="s">
        <v>182</v>
      </c>
      <c r="H257" s="152" t="s">
        <v>3</v>
      </c>
      <c r="L257" s="150"/>
      <c r="M257" s="154"/>
      <c r="N257" s="155"/>
      <c r="O257" s="155"/>
      <c r="P257" s="155"/>
      <c r="Q257" s="155"/>
      <c r="R257" s="155"/>
      <c r="S257" s="155"/>
      <c r="T257" s="156"/>
      <c r="AT257" s="152" t="s">
        <v>176</v>
      </c>
      <c r="AU257" s="152" t="s">
        <v>80</v>
      </c>
      <c r="AV257" s="13" t="s">
        <v>78</v>
      </c>
      <c r="AW257" s="13" t="s">
        <v>31</v>
      </c>
      <c r="AX257" s="13" t="s">
        <v>70</v>
      </c>
      <c r="AY257" s="152" t="s">
        <v>169</v>
      </c>
    </row>
    <row r="258" spans="1:65" s="13" customFormat="1">
      <c r="B258" s="150"/>
      <c r="D258" s="151" t="s">
        <v>176</v>
      </c>
      <c r="E258" s="152" t="s">
        <v>3</v>
      </c>
      <c r="F258" s="153" t="s">
        <v>410</v>
      </c>
      <c r="H258" s="152" t="s">
        <v>3</v>
      </c>
      <c r="L258" s="150"/>
      <c r="M258" s="154"/>
      <c r="N258" s="155"/>
      <c r="O258" s="155"/>
      <c r="P258" s="155"/>
      <c r="Q258" s="155"/>
      <c r="R258" s="155"/>
      <c r="S258" s="155"/>
      <c r="T258" s="156"/>
      <c r="AT258" s="152" t="s">
        <v>176</v>
      </c>
      <c r="AU258" s="152" t="s">
        <v>80</v>
      </c>
      <c r="AV258" s="13" t="s">
        <v>78</v>
      </c>
      <c r="AW258" s="13" t="s">
        <v>31</v>
      </c>
      <c r="AX258" s="13" t="s">
        <v>70</v>
      </c>
      <c r="AY258" s="152" t="s">
        <v>169</v>
      </c>
    </row>
    <row r="259" spans="1:65" s="14" customFormat="1">
      <c r="B259" s="157"/>
      <c r="D259" s="151" t="s">
        <v>176</v>
      </c>
      <c r="E259" s="159" t="s">
        <v>3</v>
      </c>
      <c r="F259" s="171" t="s">
        <v>102</v>
      </c>
      <c r="H259" s="160">
        <v>1235.104</v>
      </c>
      <c r="L259" s="157"/>
      <c r="M259" s="161"/>
      <c r="N259" s="162"/>
      <c r="O259" s="162"/>
      <c r="P259" s="162"/>
      <c r="Q259" s="162"/>
      <c r="R259" s="162"/>
      <c r="S259" s="162"/>
      <c r="T259" s="163"/>
      <c r="AT259" s="158" t="s">
        <v>176</v>
      </c>
      <c r="AU259" s="158" t="s">
        <v>80</v>
      </c>
      <c r="AV259" s="14" t="s">
        <v>80</v>
      </c>
      <c r="AW259" s="14" t="s">
        <v>31</v>
      </c>
      <c r="AX259" s="14" t="s">
        <v>78</v>
      </c>
      <c r="AY259" s="158" t="s">
        <v>169</v>
      </c>
    </row>
    <row r="260" spans="1:65" s="2" customFormat="1" ht="16.5" customHeight="1">
      <c r="A260" s="31"/>
      <c r="B260" s="133"/>
      <c r="C260" s="134" t="s">
        <v>411</v>
      </c>
      <c r="D260" s="134" t="s">
        <v>171</v>
      </c>
      <c r="E260" s="135" t="s">
        <v>412</v>
      </c>
      <c r="F260" s="136" t="s">
        <v>413</v>
      </c>
      <c r="G260" s="137" t="s">
        <v>356</v>
      </c>
      <c r="H260" s="138">
        <v>316.33800000000002</v>
      </c>
      <c r="I260" s="139"/>
      <c r="J260" s="139">
        <f>ROUND(I260*H260,2)</f>
        <v>0</v>
      </c>
      <c r="K260" s="136" t="s">
        <v>173</v>
      </c>
      <c r="L260" s="32"/>
      <c r="M260" s="140" t="s">
        <v>3</v>
      </c>
      <c r="N260" s="141" t="s">
        <v>41</v>
      </c>
      <c r="O260" s="142">
        <v>0.189</v>
      </c>
      <c r="P260" s="142">
        <f>O260*H260</f>
        <v>59.787882000000003</v>
      </c>
      <c r="Q260" s="142">
        <v>0</v>
      </c>
      <c r="R260" s="142">
        <f>Q260*H260</f>
        <v>0</v>
      </c>
      <c r="S260" s="142">
        <v>2.5999999999999999E-3</v>
      </c>
      <c r="T260" s="143">
        <f>S260*H260</f>
        <v>0.82247880000000007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44" t="s">
        <v>239</v>
      </c>
      <c r="AT260" s="144" t="s">
        <v>171</v>
      </c>
      <c r="AU260" s="144" t="s">
        <v>80</v>
      </c>
      <c r="AY260" s="19" t="s">
        <v>169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9" t="s">
        <v>78</v>
      </c>
      <c r="BK260" s="145">
        <f>ROUND(I260*H260,2)</f>
        <v>0</v>
      </c>
      <c r="BL260" s="19" t="s">
        <v>239</v>
      </c>
      <c r="BM260" s="144" t="s">
        <v>414</v>
      </c>
    </row>
    <row r="261" spans="1:65" s="2" customFormat="1">
      <c r="A261" s="31"/>
      <c r="B261" s="32"/>
      <c r="C261" s="31"/>
      <c r="D261" s="146" t="s">
        <v>175</v>
      </c>
      <c r="E261" s="31"/>
      <c r="F261" s="147" t="s">
        <v>415</v>
      </c>
      <c r="G261" s="31"/>
      <c r="H261" s="31"/>
      <c r="I261" s="31"/>
      <c r="J261" s="31"/>
      <c r="K261" s="31"/>
      <c r="L261" s="32"/>
      <c r="M261" s="148"/>
      <c r="N261" s="149"/>
      <c r="O261" s="52"/>
      <c r="P261" s="52"/>
      <c r="Q261" s="52"/>
      <c r="R261" s="52"/>
      <c r="S261" s="52"/>
      <c r="T261" s="53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T261" s="19" t="s">
        <v>175</v>
      </c>
      <c r="AU261" s="19" t="s">
        <v>80</v>
      </c>
    </row>
    <row r="262" spans="1:65" s="13" customFormat="1">
      <c r="B262" s="150"/>
      <c r="D262" s="151" t="s">
        <v>176</v>
      </c>
      <c r="E262" s="152" t="s">
        <v>3</v>
      </c>
      <c r="F262" s="153" t="s">
        <v>182</v>
      </c>
      <c r="H262" s="152" t="s">
        <v>3</v>
      </c>
      <c r="L262" s="150"/>
      <c r="M262" s="154"/>
      <c r="N262" s="155"/>
      <c r="O262" s="155"/>
      <c r="P262" s="155"/>
      <c r="Q262" s="155"/>
      <c r="R262" s="155"/>
      <c r="S262" s="155"/>
      <c r="T262" s="156"/>
      <c r="AT262" s="152" t="s">
        <v>176</v>
      </c>
      <c r="AU262" s="152" t="s">
        <v>80</v>
      </c>
      <c r="AV262" s="13" t="s">
        <v>78</v>
      </c>
      <c r="AW262" s="13" t="s">
        <v>31</v>
      </c>
      <c r="AX262" s="13" t="s">
        <v>70</v>
      </c>
      <c r="AY262" s="152" t="s">
        <v>169</v>
      </c>
    </row>
    <row r="263" spans="1:65" s="13" customFormat="1">
      <c r="B263" s="150"/>
      <c r="D263" s="151" t="s">
        <v>176</v>
      </c>
      <c r="E263" s="152" t="s">
        <v>3</v>
      </c>
      <c r="F263" s="153" t="s">
        <v>416</v>
      </c>
      <c r="H263" s="152" t="s">
        <v>3</v>
      </c>
      <c r="L263" s="150"/>
      <c r="M263" s="154"/>
      <c r="N263" s="155"/>
      <c r="O263" s="155"/>
      <c r="P263" s="155"/>
      <c r="Q263" s="155"/>
      <c r="R263" s="155"/>
      <c r="S263" s="155"/>
      <c r="T263" s="156"/>
      <c r="AT263" s="152" t="s">
        <v>176</v>
      </c>
      <c r="AU263" s="152" t="s">
        <v>80</v>
      </c>
      <c r="AV263" s="13" t="s">
        <v>78</v>
      </c>
      <c r="AW263" s="13" t="s">
        <v>31</v>
      </c>
      <c r="AX263" s="13" t="s">
        <v>70</v>
      </c>
      <c r="AY263" s="152" t="s">
        <v>169</v>
      </c>
    </row>
    <row r="264" spans="1:65" s="14" customFormat="1">
      <c r="B264" s="157"/>
      <c r="D264" s="151" t="s">
        <v>176</v>
      </c>
      <c r="E264" s="159" t="s">
        <v>3</v>
      </c>
      <c r="F264" s="171" t="s">
        <v>106</v>
      </c>
      <c r="H264" s="160">
        <v>316.33800000000002</v>
      </c>
      <c r="L264" s="157"/>
      <c r="M264" s="161"/>
      <c r="N264" s="162"/>
      <c r="O264" s="162"/>
      <c r="P264" s="162"/>
      <c r="Q264" s="162"/>
      <c r="R264" s="162"/>
      <c r="S264" s="162"/>
      <c r="T264" s="163"/>
      <c r="AT264" s="158" t="s">
        <v>176</v>
      </c>
      <c r="AU264" s="158" t="s">
        <v>80</v>
      </c>
      <c r="AV264" s="14" t="s">
        <v>80</v>
      </c>
      <c r="AW264" s="14" t="s">
        <v>31</v>
      </c>
      <c r="AX264" s="14" t="s">
        <v>78</v>
      </c>
      <c r="AY264" s="158" t="s">
        <v>169</v>
      </c>
    </row>
    <row r="265" spans="1:65" s="2" customFormat="1" ht="16.5" customHeight="1">
      <c r="A265" s="31"/>
      <c r="B265" s="133"/>
      <c r="C265" s="134" t="s">
        <v>417</v>
      </c>
      <c r="D265" s="134" t="s">
        <v>171</v>
      </c>
      <c r="E265" s="135" t="s">
        <v>418</v>
      </c>
      <c r="F265" s="136" t="s">
        <v>419</v>
      </c>
      <c r="G265" s="137" t="s">
        <v>213</v>
      </c>
      <c r="H265" s="138">
        <v>158</v>
      </c>
      <c r="I265" s="139"/>
      <c r="J265" s="139">
        <f>ROUND(I265*H265,2)</f>
        <v>0</v>
      </c>
      <c r="K265" s="136" t="s">
        <v>173</v>
      </c>
      <c r="L265" s="32"/>
      <c r="M265" s="140" t="s">
        <v>3</v>
      </c>
      <c r="N265" s="141" t="s">
        <v>41</v>
      </c>
      <c r="O265" s="142">
        <v>0.10100000000000001</v>
      </c>
      <c r="P265" s="142">
        <f>O265*H265</f>
        <v>15.958</v>
      </c>
      <c r="Q265" s="142">
        <v>0</v>
      </c>
      <c r="R265" s="142">
        <f>Q265*H265</f>
        <v>0</v>
      </c>
      <c r="S265" s="142">
        <v>9.4000000000000004E-3</v>
      </c>
      <c r="T265" s="143">
        <f>S265*H265</f>
        <v>1.4852000000000001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44" t="s">
        <v>239</v>
      </c>
      <c r="AT265" s="144" t="s">
        <v>171</v>
      </c>
      <c r="AU265" s="144" t="s">
        <v>80</v>
      </c>
      <c r="AY265" s="19" t="s">
        <v>169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9" t="s">
        <v>78</v>
      </c>
      <c r="BK265" s="145">
        <f>ROUND(I265*H265,2)</f>
        <v>0</v>
      </c>
      <c r="BL265" s="19" t="s">
        <v>239</v>
      </c>
      <c r="BM265" s="144" t="s">
        <v>420</v>
      </c>
    </row>
    <row r="266" spans="1:65" s="2" customFormat="1">
      <c r="A266" s="31"/>
      <c r="B266" s="32"/>
      <c r="C266" s="31"/>
      <c r="D266" s="146" t="s">
        <v>175</v>
      </c>
      <c r="E266" s="31"/>
      <c r="F266" s="147" t="s">
        <v>421</v>
      </c>
      <c r="G266" s="31"/>
      <c r="H266" s="31"/>
      <c r="I266" s="31"/>
      <c r="J266" s="31"/>
      <c r="K266" s="31"/>
      <c r="L266" s="32"/>
      <c r="M266" s="148"/>
      <c r="N266" s="149"/>
      <c r="O266" s="52"/>
      <c r="P266" s="52"/>
      <c r="Q266" s="52"/>
      <c r="R266" s="52"/>
      <c r="S266" s="52"/>
      <c r="T266" s="53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T266" s="19" t="s">
        <v>175</v>
      </c>
      <c r="AU266" s="19" t="s">
        <v>80</v>
      </c>
    </row>
    <row r="267" spans="1:65" s="2" customFormat="1" ht="16.5" customHeight="1">
      <c r="A267" s="31"/>
      <c r="B267" s="133"/>
      <c r="C267" s="134" t="s">
        <v>422</v>
      </c>
      <c r="D267" s="134" t="s">
        <v>171</v>
      </c>
      <c r="E267" s="135" t="s">
        <v>423</v>
      </c>
      <c r="F267" s="136" t="s">
        <v>424</v>
      </c>
      <c r="G267" s="137" t="s">
        <v>356</v>
      </c>
      <c r="H267" s="138">
        <v>104</v>
      </c>
      <c r="I267" s="139"/>
      <c r="J267" s="139">
        <f>ROUND(I267*H267,2)</f>
        <v>0</v>
      </c>
      <c r="K267" s="136" t="s">
        <v>173</v>
      </c>
      <c r="L267" s="32"/>
      <c r="M267" s="140" t="s">
        <v>3</v>
      </c>
      <c r="N267" s="141" t="s">
        <v>41</v>
      </c>
      <c r="O267" s="142">
        <v>0.14699999999999999</v>
      </c>
      <c r="P267" s="142">
        <f>O267*H267</f>
        <v>15.287999999999998</v>
      </c>
      <c r="Q267" s="142">
        <v>0</v>
      </c>
      <c r="R267" s="142">
        <f>Q267*H267</f>
        <v>0</v>
      </c>
      <c r="S267" s="142">
        <v>3.9399999999999999E-3</v>
      </c>
      <c r="T267" s="143">
        <f>S267*H267</f>
        <v>0.40976000000000001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44" t="s">
        <v>239</v>
      </c>
      <c r="AT267" s="144" t="s">
        <v>171</v>
      </c>
      <c r="AU267" s="144" t="s">
        <v>80</v>
      </c>
      <c r="AY267" s="19" t="s">
        <v>169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9" t="s">
        <v>78</v>
      </c>
      <c r="BK267" s="145">
        <f>ROUND(I267*H267,2)</f>
        <v>0</v>
      </c>
      <c r="BL267" s="19" t="s">
        <v>239</v>
      </c>
      <c r="BM267" s="144" t="s">
        <v>425</v>
      </c>
    </row>
    <row r="268" spans="1:65" s="2" customFormat="1">
      <c r="A268" s="31"/>
      <c r="B268" s="32"/>
      <c r="C268" s="31"/>
      <c r="D268" s="146" t="s">
        <v>175</v>
      </c>
      <c r="E268" s="31"/>
      <c r="F268" s="147" t="s">
        <v>426</v>
      </c>
      <c r="G268" s="31"/>
      <c r="H268" s="31"/>
      <c r="I268" s="31"/>
      <c r="J268" s="31"/>
      <c r="K268" s="31"/>
      <c r="L268" s="32"/>
      <c r="M268" s="148"/>
      <c r="N268" s="149"/>
      <c r="O268" s="52"/>
      <c r="P268" s="52"/>
      <c r="Q268" s="52"/>
      <c r="R268" s="52"/>
      <c r="S268" s="52"/>
      <c r="T268" s="53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9" t="s">
        <v>175</v>
      </c>
      <c r="AU268" s="19" t="s">
        <v>80</v>
      </c>
    </row>
    <row r="269" spans="1:65" s="13" customFormat="1">
      <c r="B269" s="150"/>
      <c r="D269" s="151" t="s">
        <v>176</v>
      </c>
      <c r="E269" s="152" t="s">
        <v>3</v>
      </c>
      <c r="F269" s="153" t="s">
        <v>182</v>
      </c>
      <c r="H269" s="152" t="s">
        <v>3</v>
      </c>
      <c r="L269" s="150"/>
      <c r="M269" s="154"/>
      <c r="N269" s="155"/>
      <c r="O269" s="155"/>
      <c r="P269" s="155"/>
      <c r="Q269" s="155"/>
      <c r="R269" s="155"/>
      <c r="S269" s="155"/>
      <c r="T269" s="156"/>
      <c r="AT269" s="152" t="s">
        <v>176</v>
      </c>
      <c r="AU269" s="152" t="s">
        <v>80</v>
      </c>
      <c r="AV269" s="13" t="s">
        <v>78</v>
      </c>
      <c r="AW269" s="13" t="s">
        <v>31</v>
      </c>
      <c r="AX269" s="13" t="s">
        <v>70</v>
      </c>
      <c r="AY269" s="152" t="s">
        <v>169</v>
      </c>
    </row>
    <row r="270" spans="1:65" s="13" customFormat="1">
      <c r="B270" s="150"/>
      <c r="D270" s="151" t="s">
        <v>176</v>
      </c>
      <c r="E270" s="152" t="s">
        <v>3</v>
      </c>
      <c r="F270" s="153" t="s">
        <v>427</v>
      </c>
      <c r="H270" s="152" t="s">
        <v>3</v>
      </c>
      <c r="L270" s="150"/>
      <c r="M270" s="154"/>
      <c r="N270" s="155"/>
      <c r="O270" s="155"/>
      <c r="P270" s="155"/>
      <c r="Q270" s="155"/>
      <c r="R270" s="155"/>
      <c r="S270" s="155"/>
      <c r="T270" s="156"/>
      <c r="AT270" s="152" t="s">
        <v>176</v>
      </c>
      <c r="AU270" s="152" t="s">
        <v>80</v>
      </c>
      <c r="AV270" s="13" t="s">
        <v>78</v>
      </c>
      <c r="AW270" s="13" t="s">
        <v>31</v>
      </c>
      <c r="AX270" s="13" t="s">
        <v>70</v>
      </c>
      <c r="AY270" s="152" t="s">
        <v>169</v>
      </c>
    </row>
    <row r="271" spans="1:65" s="14" customFormat="1">
      <c r="B271" s="157"/>
      <c r="D271" s="151" t="s">
        <v>176</v>
      </c>
      <c r="E271" s="159" t="s">
        <v>3</v>
      </c>
      <c r="F271" s="171" t="s">
        <v>109</v>
      </c>
      <c r="H271" s="160">
        <v>104</v>
      </c>
      <c r="L271" s="157"/>
      <c r="M271" s="161"/>
      <c r="N271" s="162"/>
      <c r="O271" s="162"/>
      <c r="P271" s="162"/>
      <c r="Q271" s="162"/>
      <c r="R271" s="162"/>
      <c r="S271" s="162"/>
      <c r="T271" s="163"/>
      <c r="AT271" s="158" t="s">
        <v>176</v>
      </c>
      <c r="AU271" s="158" t="s">
        <v>80</v>
      </c>
      <c r="AV271" s="14" t="s">
        <v>80</v>
      </c>
      <c r="AW271" s="14" t="s">
        <v>31</v>
      </c>
      <c r="AX271" s="14" t="s">
        <v>78</v>
      </c>
      <c r="AY271" s="158" t="s">
        <v>169</v>
      </c>
    </row>
    <row r="272" spans="1:65" s="2" customFormat="1" ht="24.2" customHeight="1">
      <c r="A272" s="31"/>
      <c r="B272" s="133"/>
      <c r="C272" s="134" t="s">
        <v>428</v>
      </c>
      <c r="D272" s="134" t="s">
        <v>171</v>
      </c>
      <c r="E272" s="135" t="s">
        <v>429</v>
      </c>
      <c r="F272" s="136" t="s">
        <v>430</v>
      </c>
      <c r="G272" s="137" t="s">
        <v>213</v>
      </c>
      <c r="H272" s="138">
        <v>52</v>
      </c>
      <c r="I272" s="139"/>
      <c r="J272" s="139">
        <f>ROUND(I272*H272,2)</f>
        <v>0</v>
      </c>
      <c r="K272" s="136" t="s">
        <v>173</v>
      </c>
      <c r="L272" s="32"/>
      <c r="M272" s="140" t="s">
        <v>3</v>
      </c>
      <c r="N272" s="141" t="s">
        <v>41</v>
      </c>
      <c r="O272" s="142">
        <v>5.8000000000000003E-2</v>
      </c>
      <c r="P272" s="142">
        <f>O272*H272</f>
        <v>3.016</v>
      </c>
      <c r="Q272" s="142">
        <v>0</v>
      </c>
      <c r="R272" s="142">
        <f>Q272*H272</f>
        <v>0</v>
      </c>
      <c r="S272" s="142">
        <v>0</v>
      </c>
      <c r="T272" s="143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44" t="s">
        <v>239</v>
      </c>
      <c r="AT272" s="144" t="s">
        <v>171</v>
      </c>
      <c r="AU272" s="144" t="s">
        <v>80</v>
      </c>
      <c r="AY272" s="19" t="s">
        <v>169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9" t="s">
        <v>78</v>
      </c>
      <c r="BK272" s="145">
        <f>ROUND(I272*H272,2)</f>
        <v>0</v>
      </c>
      <c r="BL272" s="19" t="s">
        <v>239</v>
      </c>
      <c r="BM272" s="144" t="s">
        <v>431</v>
      </c>
    </row>
    <row r="273" spans="1:65" s="2" customFormat="1">
      <c r="A273" s="31"/>
      <c r="B273" s="32"/>
      <c r="C273" s="31"/>
      <c r="D273" s="146" t="s">
        <v>175</v>
      </c>
      <c r="E273" s="31"/>
      <c r="F273" s="147" t="s">
        <v>432</v>
      </c>
      <c r="G273" s="31"/>
      <c r="H273" s="31"/>
      <c r="I273" s="31"/>
      <c r="J273" s="31"/>
      <c r="K273" s="31"/>
      <c r="L273" s="32"/>
      <c r="M273" s="148"/>
      <c r="N273" s="149"/>
      <c r="O273" s="52"/>
      <c r="P273" s="52"/>
      <c r="Q273" s="52"/>
      <c r="R273" s="52"/>
      <c r="S273" s="52"/>
      <c r="T273" s="53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T273" s="19" t="s">
        <v>175</v>
      </c>
      <c r="AU273" s="19" t="s">
        <v>80</v>
      </c>
    </row>
    <row r="274" spans="1:65" s="12" customFormat="1" ht="22.9" customHeight="1">
      <c r="B274" s="121"/>
      <c r="D274" s="122" t="s">
        <v>69</v>
      </c>
      <c r="E274" s="131" t="s">
        <v>433</v>
      </c>
      <c r="F274" s="131" t="s">
        <v>434</v>
      </c>
      <c r="J274" s="132">
        <f>BK274</f>
        <v>0</v>
      </c>
      <c r="L274" s="121"/>
      <c r="M274" s="125"/>
      <c r="N274" s="126"/>
      <c r="O274" s="126"/>
      <c r="P274" s="127">
        <f>SUM(P275:P294)</f>
        <v>629.08039399999984</v>
      </c>
      <c r="Q274" s="126"/>
      <c r="R274" s="127">
        <f>SUM(R275:R294)</f>
        <v>0</v>
      </c>
      <c r="S274" s="126"/>
      <c r="T274" s="128">
        <f>SUM(T275:T294)</f>
        <v>97.784871939999988</v>
      </c>
      <c r="AR274" s="122" t="s">
        <v>80</v>
      </c>
      <c r="AT274" s="129" t="s">
        <v>69</v>
      </c>
      <c r="AU274" s="129" t="s">
        <v>78</v>
      </c>
      <c r="AY274" s="122" t="s">
        <v>169</v>
      </c>
      <c r="BK274" s="130">
        <f>SUM(BK275:BK294)</f>
        <v>0</v>
      </c>
    </row>
    <row r="275" spans="1:65" s="2" customFormat="1" ht="16.5" customHeight="1">
      <c r="A275" s="31"/>
      <c r="B275" s="133"/>
      <c r="C275" s="134" t="s">
        <v>435</v>
      </c>
      <c r="D275" s="134" t="s">
        <v>171</v>
      </c>
      <c r="E275" s="135" t="s">
        <v>436</v>
      </c>
      <c r="F275" s="136" t="s">
        <v>781</v>
      </c>
      <c r="G275" s="137" t="s">
        <v>185</v>
      </c>
      <c r="H275" s="138">
        <v>2136.66</v>
      </c>
      <c r="I275" s="139"/>
      <c r="J275" s="139">
        <f>ROUND(I275*H275,2)</f>
        <v>0</v>
      </c>
      <c r="K275" s="136" t="s">
        <v>173</v>
      </c>
      <c r="L275" s="32"/>
      <c r="M275" s="140" t="s">
        <v>3</v>
      </c>
      <c r="N275" s="141" t="s">
        <v>41</v>
      </c>
      <c r="O275" s="142">
        <v>0.248</v>
      </c>
      <c r="P275" s="142">
        <f>O275*H275</f>
        <v>529.89167999999995</v>
      </c>
      <c r="Q275" s="142">
        <v>0</v>
      </c>
      <c r="R275" s="142">
        <f>Q275*H275</f>
        <v>0</v>
      </c>
      <c r="S275" s="142">
        <v>4.4499999999999998E-2</v>
      </c>
      <c r="T275" s="143">
        <f>S275*H275</f>
        <v>95.081369999999993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44" t="s">
        <v>239</v>
      </c>
      <c r="AT275" s="144" t="s">
        <v>171</v>
      </c>
      <c r="AU275" s="144" t="s">
        <v>80</v>
      </c>
      <c r="AY275" s="19" t="s">
        <v>169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9" t="s">
        <v>78</v>
      </c>
      <c r="BK275" s="145">
        <f>ROUND(I275*H275,2)</f>
        <v>0</v>
      </c>
      <c r="BL275" s="19" t="s">
        <v>239</v>
      </c>
      <c r="BM275" s="144" t="s">
        <v>437</v>
      </c>
    </row>
    <row r="276" spans="1:65" s="2" customFormat="1">
      <c r="A276" s="31"/>
      <c r="B276" s="32"/>
      <c r="C276" s="31"/>
      <c r="D276" s="146" t="s">
        <v>175</v>
      </c>
      <c r="E276" s="31"/>
      <c r="F276" s="147" t="s">
        <v>438</v>
      </c>
      <c r="G276" s="31"/>
      <c r="H276" s="31"/>
      <c r="I276" s="31"/>
      <c r="J276" s="31"/>
      <c r="K276" s="31"/>
      <c r="L276" s="32"/>
      <c r="M276" s="148"/>
      <c r="N276" s="149"/>
      <c r="O276" s="52"/>
      <c r="P276" s="52"/>
      <c r="Q276" s="52"/>
      <c r="R276" s="52"/>
      <c r="S276" s="52"/>
      <c r="T276" s="53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T276" s="19" t="s">
        <v>175</v>
      </c>
      <c r="AU276" s="19" t="s">
        <v>80</v>
      </c>
    </row>
    <row r="277" spans="1:65" s="13" customFormat="1">
      <c r="B277" s="150"/>
      <c r="D277" s="151" t="s">
        <v>176</v>
      </c>
      <c r="E277" s="152" t="s">
        <v>3</v>
      </c>
      <c r="F277" s="153" t="s">
        <v>182</v>
      </c>
      <c r="H277" s="152" t="s">
        <v>3</v>
      </c>
      <c r="L277" s="150"/>
      <c r="M277" s="154"/>
      <c r="N277" s="155"/>
      <c r="O277" s="155"/>
      <c r="P277" s="155"/>
      <c r="Q277" s="155"/>
      <c r="R277" s="155"/>
      <c r="S277" s="155"/>
      <c r="T277" s="156"/>
      <c r="AT277" s="152" t="s">
        <v>176</v>
      </c>
      <c r="AU277" s="152" t="s">
        <v>80</v>
      </c>
      <c r="AV277" s="13" t="s">
        <v>78</v>
      </c>
      <c r="AW277" s="13" t="s">
        <v>31</v>
      </c>
      <c r="AX277" s="13" t="s">
        <v>70</v>
      </c>
      <c r="AY277" s="152" t="s">
        <v>169</v>
      </c>
    </row>
    <row r="278" spans="1:65" s="13" customFormat="1">
      <c r="B278" s="150"/>
      <c r="D278" s="151" t="s">
        <v>176</v>
      </c>
      <c r="E278" s="152" t="s">
        <v>3</v>
      </c>
      <c r="F278" s="153" t="s">
        <v>396</v>
      </c>
      <c r="H278" s="152" t="s">
        <v>3</v>
      </c>
      <c r="L278" s="150"/>
      <c r="M278" s="154"/>
      <c r="N278" s="155"/>
      <c r="O278" s="155"/>
      <c r="P278" s="155"/>
      <c r="Q278" s="155"/>
      <c r="R278" s="155"/>
      <c r="S278" s="155"/>
      <c r="T278" s="156"/>
      <c r="AT278" s="152" t="s">
        <v>176</v>
      </c>
      <c r="AU278" s="152" t="s">
        <v>80</v>
      </c>
      <c r="AV278" s="13" t="s">
        <v>78</v>
      </c>
      <c r="AW278" s="13" t="s">
        <v>31</v>
      </c>
      <c r="AX278" s="13" t="s">
        <v>70</v>
      </c>
      <c r="AY278" s="152" t="s">
        <v>169</v>
      </c>
    </row>
    <row r="279" spans="1:65" s="14" customFormat="1">
      <c r="B279" s="157"/>
      <c r="D279" s="151" t="s">
        <v>176</v>
      </c>
      <c r="E279" s="159" t="s">
        <v>3</v>
      </c>
      <c r="F279" s="171" t="s">
        <v>81</v>
      </c>
      <c r="H279" s="160">
        <v>2136.66</v>
      </c>
      <c r="L279" s="157"/>
      <c r="M279" s="161"/>
      <c r="N279" s="162"/>
      <c r="O279" s="162"/>
      <c r="P279" s="162"/>
      <c r="Q279" s="162"/>
      <c r="R279" s="162"/>
      <c r="S279" s="162"/>
      <c r="T279" s="163"/>
      <c r="AT279" s="158" t="s">
        <v>176</v>
      </c>
      <c r="AU279" s="158" t="s">
        <v>80</v>
      </c>
      <c r="AV279" s="14" t="s">
        <v>80</v>
      </c>
      <c r="AW279" s="14" t="s">
        <v>31</v>
      </c>
      <c r="AX279" s="14" t="s">
        <v>78</v>
      </c>
      <c r="AY279" s="158" t="s">
        <v>169</v>
      </c>
    </row>
    <row r="280" spans="1:65" s="2" customFormat="1" ht="16.5" customHeight="1">
      <c r="A280" s="31"/>
      <c r="B280" s="133"/>
      <c r="C280" s="134" t="s">
        <v>439</v>
      </c>
      <c r="D280" s="134" t="s">
        <v>171</v>
      </c>
      <c r="E280" s="135" t="s">
        <v>440</v>
      </c>
      <c r="F280" s="136" t="s">
        <v>782</v>
      </c>
      <c r="G280" s="137" t="s">
        <v>185</v>
      </c>
      <c r="H280" s="138">
        <v>2136.66</v>
      </c>
      <c r="I280" s="139"/>
      <c r="J280" s="139">
        <f>ROUND(I280*H280,2)</f>
        <v>0</v>
      </c>
      <c r="K280" s="136" t="s">
        <v>173</v>
      </c>
      <c r="L280" s="32"/>
      <c r="M280" s="140" t="s">
        <v>3</v>
      </c>
      <c r="N280" s="141" t="s">
        <v>41</v>
      </c>
      <c r="O280" s="142">
        <v>2.8000000000000001E-2</v>
      </c>
      <c r="P280" s="142">
        <f>O280*H280</f>
        <v>59.826479999999997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44" t="s">
        <v>239</v>
      </c>
      <c r="AT280" s="144" t="s">
        <v>171</v>
      </c>
      <c r="AU280" s="144" t="s">
        <v>80</v>
      </c>
      <c r="AY280" s="19" t="s">
        <v>169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9" t="s">
        <v>78</v>
      </c>
      <c r="BK280" s="145">
        <f>ROUND(I280*H280,2)</f>
        <v>0</v>
      </c>
      <c r="BL280" s="19" t="s">
        <v>239</v>
      </c>
      <c r="BM280" s="144" t="s">
        <v>441</v>
      </c>
    </row>
    <row r="281" spans="1:65" s="2" customFormat="1">
      <c r="A281" s="31"/>
      <c r="B281" s="32"/>
      <c r="C281" s="31"/>
      <c r="D281" s="146" t="s">
        <v>175</v>
      </c>
      <c r="E281" s="31"/>
      <c r="F281" s="147" t="s">
        <v>442</v>
      </c>
      <c r="G281" s="31"/>
      <c r="H281" s="31"/>
      <c r="I281" s="31"/>
      <c r="J281" s="31"/>
      <c r="K281" s="31"/>
      <c r="L281" s="32"/>
      <c r="M281" s="148"/>
      <c r="N281" s="149"/>
      <c r="O281" s="52"/>
      <c r="P281" s="52"/>
      <c r="Q281" s="52"/>
      <c r="R281" s="52"/>
      <c r="S281" s="52"/>
      <c r="T281" s="53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T281" s="19" t="s">
        <v>175</v>
      </c>
      <c r="AU281" s="19" t="s">
        <v>80</v>
      </c>
    </row>
    <row r="282" spans="1:65" s="13" customFormat="1">
      <c r="B282" s="150"/>
      <c r="D282" s="151" t="s">
        <v>176</v>
      </c>
      <c r="E282" s="152" t="s">
        <v>3</v>
      </c>
      <c r="F282" s="153" t="s">
        <v>182</v>
      </c>
      <c r="H282" s="152" t="s">
        <v>3</v>
      </c>
      <c r="L282" s="150"/>
      <c r="M282" s="154"/>
      <c r="N282" s="155"/>
      <c r="O282" s="155"/>
      <c r="P282" s="155"/>
      <c r="Q282" s="155"/>
      <c r="R282" s="155"/>
      <c r="S282" s="155"/>
      <c r="T282" s="156"/>
      <c r="AT282" s="152" t="s">
        <v>176</v>
      </c>
      <c r="AU282" s="152" t="s">
        <v>80</v>
      </c>
      <c r="AV282" s="13" t="s">
        <v>78</v>
      </c>
      <c r="AW282" s="13" t="s">
        <v>31</v>
      </c>
      <c r="AX282" s="13" t="s">
        <v>70</v>
      </c>
      <c r="AY282" s="152" t="s">
        <v>169</v>
      </c>
    </row>
    <row r="283" spans="1:65" s="13" customFormat="1">
      <c r="B283" s="150"/>
      <c r="D283" s="151" t="s">
        <v>176</v>
      </c>
      <c r="E283" s="152" t="s">
        <v>3</v>
      </c>
      <c r="F283" s="153" t="s">
        <v>396</v>
      </c>
      <c r="H283" s="152" t="s">
        <v>3</v>
      </c>
      <c r="L283" s="150"/>
      <c r="M283" s="154"/>
      <c r="N283" s="155"/>
      <c r="O283" s="155"/>
      <c r="P283" s="155"/>
      <c r="Q283" s="155"/>
      <c r="R283" s="155"/>
      <c r="S283" s="155"/>
      <c r="T283" s="156"/>
      <c r="AT283" s="152" t="s">
        <v>176</v>
      </c>
      <c r="AU283" s="152" t="s">
        <v>80</v>
      </c>
      <c r="AV283" s="13" t="s">
        <v>78</v>
      </c>
      <c r="AW283" s="13" t="s">
        <v>31</v>
      </c>
      <c r="AX283" s="13" t="s">
        <v>70</v>
      </c>
      <c r="AY283" s="152" t="s">
        <v>169</v>
      </c>
    </row>
    <row r="284" spans="1:65" s="14" customFormat="1">
      <c r="B284" s="157"/>
      <c r="D284" s="151" t="s">
        <v>176</v>
      </c>
      <c r="E284" s="159" t="s">
        <v>3</v>
      </c>
      <c r="F284" s="171" t="s">
        <v>81</v>
      </c>
      <c r="H284" s="160">
        <v>2136.66</v>
      </c>
      <c r="L284" s="157"/>
      <c r="M284" s="161"/>
      <c r="N284" s="162"/>
      <c r="O284" s="162"/>
      <c r="P284" s="162"/>
      <c r="Q284" s="162"/>
      <c r="R284" s="162"/>
      <c r="S284" s="162"/>
      <c r="T284" s="163"/>
      <c r="AT284" s="158" t="s">
        <v>176</v>
      </c>
      <c r="AU284" s="158" t="s">
        <v>80</v>
      </c>
      <c r="AV284" s="14" t="s">
        <v>80</v>
      </c>
      <c r="AW284" s="14" t="s">
        <v>31</v>
      </c>
      <c r="AX284" s="14" t="s">
        <v>78</v>
      </c>
      <c r="AY284" s="158" t="s">
        <v>169</v>
      </c>
    </row>
    <row r="285" spans="1:65" s="2" customFormat="1" ht="16.5" customHeight="1">
      <c r="A285" s="31"/>
      <c r="B285" s="133"/>
      <c r="C285" s="134" t="s">
        <v>443</v>
      </c>
      <c r="D285" s="134" t="s">
        <v>171</v>
      </c>
      <c r="E285" s="135" t="s">
        <v>444</v>
      </c>
      <c r="F285" s="136" t="s">
        <v>783</v>
      </c>
      <c r="G285" s="137" t="s">
        <v>356</v>
      </c>
      <c r="H285" s="138">
        <v>235.702</v>
      </c>
      <c r="I285" s="139"/>
      <c r="J285" s="139">
        <f>ROUND(I285*H285,2)</f>
        <v>0</v>
      </c>
      <c r="K285" s="136" t="s">
        <v>173</v>
      </c>
      <c r="L285" s="32"/>
      <c r="M285" s="140" t="s">
        <v>3</v>
      </c>
      <c r="N285" s="141" t="s">
        <v>41</v>
      </c>
      <c r="O285" s="142">
        <v>0.122</v>
      </c>
      <c r="P285" s="142">
        <f>O285*H285</f>
        <v>28.755644</v>
      </c>
      <c r="Q285" s="142">
        <v>0</v>
      </c>
      <c r="R285" s="142">
        <f>Q285*H285</f>
        <v>0</v>
      </c>
      <c r="S285" s="142">
        <v>1.1469999999999999E-2</v>
      </c>
      <c r="T285" s="143">
        <f>S285*H285</f>
        <v>2.7035019399999998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44" t="s">
        <v>239</v>
      </c>
      <c r="AT285" s="144" t="s">
        <v>171</v>
      </c>
      <c r="AU285" s="144" t="s">
        <v>80</v>
      </c>
      <c r="AY285" s="19" t="s">
        <v>169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9" t="s">
        <v>78</v>
      </c>
      <c r="BK285" s="145">
        <f>ROUND(I285*H285,2)</f>
        <v>0</v>
      </c>
      <c r="BL285" s="19" t="s">
        <v>239</v>
      </c>
      <c r="BM285" s="144" t="s">
        <v>445</v>
      </c>
    </row>
    <row r="286" spans="1:65" s="2" customFormat="1">
      <c r="A286" s="31"/>
      <c r="B286" s="32"/>
      <c r="C286" s="31"/>
      <c r="D286" s="146" t="s">
        <v>175</v>
      </c>
      <c r="E286" s="31"/>
      <c r="F286" s="147" t="s">
        <v>446</v>
      </c>
      <c r="G286" s="31"/>
      <c r="H286" s="31"/>
      <c r="I286" s="31"/>
      <c r="J286" s="31"/>
      <c r="K286" s="31"/>
      <c r="L286" s="32"/>
      <c r="M286" s="148"/>
      <c r="N286" s="149"/>
      <c r="O286" s="52"/>
      <c r="P286" s="52"/>
      <c r="Q286" s="52"/>
      <c r="R286" s="52"/>
      <c r="S286" s="52"/>
      <c r="T286" s="53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T286" s="19" t="s">
        <v>175</v>
      </c>
      <c r="AU286" s="19" t="s">
        <v>80</v>
      </c>
    </row>
    <row r="287" spans="1:65" s="13" customFormat="1">
      <c r="B287" s="150"/>
      <c r="D287" s="151" t="s">
        <v>176</v>
      </c>
      <c r="E287" s="152" t="s">
        <v>3</v>
      </c>
      <c r="F287" s="153" t="s">
        <v>182</v>
      </c>
      <c r="H287" s="152" t="s">
        <v>3</v>
      </c>
      <c r="L287" s="150"/>
      <c r="M287" s="154"/>
      <c r="N287" s="155"/>
      <c r="O287" s="155"/>
      <c r="P287" s="155"/>
      <c r="Q287" s="155"/>
      <c r="R287" s="155"/>
      <c r="S287" s="155"/>
      <c r="T287" s="156"/>
      <c r="AT287" s="152" t="s">
        <v>176</v>
      </c>
      <c r="AU287" s="152" t="s">
        <v>80</v>
      </c>
      <c r="AV287" s="13" t="s">
        <v>78</v>
      </c>
      <c r="AW287" s="13" t="s">
        <v>31</v>
      </c>
      <c r="AX287" s="13" t="s">
        <v>70</v>
      </c>
      <c r="AY287" s="152" t="s">
        <v>169</v>
      </c>
    </row>
    <row r="288" spans="1:65" s="13" customFormat="1" ht="22.5">
      <c r="B288" s="150"/>
      <c r="D288" s="151" t="s">
        <v>176</v>
      </c>
      <c r="E288" s="152" t="s">
        <v>3</v>
      </c>
      <c r="F288" s="153" t="s">
        <v>447</v>
      </c>
      <c r="H288" s="152" t="s">
        <v>3</v>
      </c>
      <c r="L288" s="150"/>
      <c r="M288" s="154"/>
      <c r="N288" s="155"/>
      <c r="O288" s="155"/>
      <c r="P288" s="155"/>
      <c r="Q288" s="155"/>
      <c r="R288" s="155"/>
      <c r="S288" s="155"/>
      <c r="T288" s="156"/>
      <c r="AT288" s="152" t="s">
        <v>176</v>
      </c>
      <c r="AU288" s="152" t="s">
        <v>80</v>
      </c>
      <c r="AV288" s="13" t="s">
        <v>78</v>
      </c>
      <c r="AW288" s="13" t="s">
        <v>31</v>
      </c>
      <c r="AX288" s="13" t="s">
        <v>70</v>
      </c>
      <c r="AY288" s="152" t="s">
        <v>169</v>
      </c>
    </row>
    <row r="289" spans="1:65" s="14" customFormat="1">
      <c r="B289" s="157"/>
      <c r="D289" s="151" t="s">
        <v>176</v>
      </c>
      <c r="E289" s="159" t="s">
        <v>3</v>
      </c>
      <c r="F289" s="171" t="s">
        <v>85</v>
      </c>
      <c r="H289" s="160">
        <v>235.702</v>
      </c>
      <c r="L289" s="157"/>
      <c r="M289" s="161"/>
      <c r="N289" s="162"/>
      <c r="O289" s="162"/>
      <c r="P289" s="162"/>
      <c r="Q289" s="162"/>
      <c r="R289" s="162"/>
      <c r="S289" s="162"/>
      <c r="T289" s="163"/>
      <c r="AT289" s="158" t="s">
        <v>176</v>
      </c>
      <c r="AU289" s="158" t="s">
        <v>80</v>
      </c>
      <c r="AV289" s="14" t="s">
        <v>80</v>
      </c>
      <c r="AW289" s="14" t="s">
        <v>31</v>
      </c>
      <c r="AX289" s="14" t="s">
        <v>78</v>
      </c>
      <c r="AY289" s="158" t="s">
        <v>169</v>
      </c>
    </row>
    <row r="290" spans="1:65" s="2" customFormat="1" ht="16.5" customHeight="1">
      <c r="A290" s="31"/>
      <c r="B290" s="133"/>
      <c r="C290" s="134" t="s">
        <v>448</v>
      </c>
      <c r="D290" s="134" t="s">
        <v>171</v>
      </c>
      <c r="E290" s="135" t="s">
        <v>449</v>
      </c>
      <c r="F290" s="136" t="s">
        <v>782</v>
      </c>
      <c r="G290" s="137" t="s">
        <v>356</v>
      </c>
      <c r="H290" s="138">
        <v>235.702</v>
      </c>
      <c r="I290" s="139"/>
      <c r="J290" s="139">
        <f>ROUND(I290*H290,2)</f>
        <v>0</v>
      </c>
      <c r="K290" s="136" t="s">
        <v>173</v>
      </c>
      <c r="L290" s="32"/>
      <c r="M290" s="140" t="s">
        <v>3</v>
      </c>
      <c r="N290" s="141" t="s">
        <v>41</v>
      </c>
      <c r="O290" s="142">
        <v>4.4999999999999998E-2</v>
      </c>
      <c r="P290" s="142">
        <f>O290*H290</f>
        <v>10.606589999999999</v>
      </c>
      <c r="Q290" s="142">
        <v>0</v>
      </c>
      <c r="R290" s="142">
        <f>Q290*H290</f>
        <v>0</v>
      </c>
      <c r="S290" s="142">
        <v>0</v>
      </c>
      <c r="T290" s="143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44" t="s">
        <v>239</v>
      </c>
      <c r="AT290" s="144" t="s">
        <v>171</v>
      </c>
      <c r="AU290" s="144" t="s">
        <v>80</v>
      </c>
      <c r="AY290" s="19" t="s">
        <v>169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9" t="s">
        <v>78</v>
      </c>
      <c r="BK290" s="145">
        <f>ROUND(I290*H290,2)</f>
        <v>0</v>
      </c>
      <c r="BL290" s="19" t="s">
        <v>239</v>
      </c>
      <c r="BM290" s="144" t="s">
        <v>450</v>
      </c>
    </row>
    <row r="291" spans="1:65" s="2" customFormat="1">
      <c r="A291" s="31"/>
      <c r="B291" s="32"/>
      <c r="C291" s="31"/>
      <c r="D291" s="146" t="s">
        <v>175</v>
      </c>
      <c r="E291" s="31"/>
      <c r="F291" s="147" t="s">
        <v>451</v>
      </c>
      <c r="G291" s="31"/>
      <c r="H291" s="31"/>
      <c r="I291" s="31"/>
      <c r="J291" s="31"/>
      <c r="K291" s="31"/>
      <c r="L291" s="32"/>
      <c r="M291" s="148"/>
      <c r="N291" s="149"/>
      <c r="O291" s="52"/>
      <c r="P291" s="52"/>
      <c r="Q291" s="52"/>
      <c r="R291" s="52"/>
      <c r="S291" s="52"/>
      <c r="T291" s="53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9" t="s">
        <v>175</v>
      </c>
      <c r="AU291" s="19" t="s">
        <v>80</v>
      </c>
    </row>
    <row r="292" spans="1:65" s="13" customFormat="1">
      <c r="B292" s="150"/>
      <c r="D292" s="151" t="s">
        <v>176</v>
      </c>
      <c r="E292" s="152" t="s">
        <v>3</v>
      </c>
      <c r="F292" s="153" t="s">
        <v>182</v>
      </c>
      <c r="H292" s="152" t="s">
        <v>3</v>
      </c>
      <c r="L292" s="150"/>
      <c r="M292" s="154"/>
      <c r="N292" s="155"/>
      <c r="O292" s="155"/>
      <c r="P292" s="155"/>
      <c r="Q292" s="155"/>
      <c r="R292" s="155"/>
      <c r="S292" s="155"/>
      <c r="T292" s="156"/>
      <c r="AT292" s="152" t="s">
        <v>176</v>
      </c>
      <c r="AU292" s="152" t="s">
        <v>80</v>
      </c>
      <c r="AV292" s="13" t="s">
        <v>78</v>
      </c>
      <c r="AW292" s="13" t="s">
        <v>31</v>
      </c>
      <c r="AX292" s="13" t="s">
        <v>70</v>
      </c>
      <c r="AY292" s="152" t="s">
        <v>169</v>
      </c>
    </row>
    <row r="293" spans="1:65" s="13" customFormat="1" ht="22.5">
      <c r="B293" s="150"/>
      <c r="D293" s="151" t="s">
        <v>176</v>
      </c>
      <c r="E293" s="152" t="s">
        <v>3</v>
      </c>
      <c r="F293" s="153" t="s">
        <v>447</v>
      </c>
      <c r="H293" s="152" t="s">
        <v>3</v>
      </c>
      <c r="L293" s="150"/>
      <c r="M293" s="154"/>
      <c r="N293" s="155"/>
      <c r="O293" s="155"/>
      <c r="P293" s="155"/>
      <c r="Q293" s="155"/>
      <c r="R293" s="155"/>
      <c r="S293" s="155"/>
      <c r="T293" s="156"/>
      <c r="AT293" s="152" t="s">
        <v>176</v>
      </c>
      <c r="AU293" s="152" t="s">
        <v>80</v>
      </c>
      <c r="AV293" s="13" t="s">
        <v>78</v>
      </c>
      <c r="AW293" s="13" t="s">
        <v>31</v>
      </c>
      <c r="AX293" s="13" t="s">
        <v>70</v>
      </c>
      <c r="AY293" s="152" t="s">
        <v>169</v>
      </c>
    </row>
    <row r="294" spans="1:65" s="14" customFormat="1">
      <c r="B294" s="157"/>
      <c r="D294" s="151" t="s">
        <v>176</v>
      </c>
      <c r="E294" s="159" t="s">
        <v>3</v>
      </c>
      <c r="F294" s="171" t="s">
        <v>85</v>
      </c>
      <c r="H294" s="160">
        <v>235.702</v>
      </c>
      <c r="L294" s="157"/>
      <c r="M294" s="161"/>
      <c r="N294" s="162"/>
      <c r="O294" s="162"/>
      <c r="P294" s="162"/>
      <c r="Q294" s="162"/>
      <c r="R294" s="162"/>
      <c r="S294" s="162"/>
      <c r="T294" s="163"/>
      <c r="AT294" s="158" t="s">
        <v>176</v>
      </c>
      <c r="AU294" s="158" t="s">
        <v>80</v>
      </c>
      <c r="AV294" s="14" t="s">
        <v>80</v>
      </c>
      <c r="AW294" s="14" t="s">
        <v>31</v>
      </c>
      <c r="AX294" s="14" t="s">
        <v>78</v>
      </c>
      <c r="AY294" s="158" t="s">
        <v>169</v>
      </c>
    </row>
    <row r="295" spans="1:65" s="12" customFormat="1" ht="22.9" customHeight="1">
      <c r="B295" s="121"/>
      <c r="D295" s="122" t="s">
        <v>69</v>
      </c>
      <c r="E295" s="131" t="s">
        <v>452</v>
      </c>
      <c r="F295" s="131" t="s">
        <v>453</v>
      </c>
      <c r="J295" s="132">
        <f>BK295</f>
        <v>0</v>
      </c>
      <c r="L295" s="121"/>
      <c r="M295" s="125"/>
      <c r="N295" s="126"/>
      <c r="O295" s="126"/>
      <c r="P295" s="127">
        <f>SUM(P296:P313)</f>
        <v>64.175399999999996</v>
      </c>
      <c r="Q295" s="126"/>
      <c r="R295" s="127">
        <f>SUM(R296:R313)</f>
        <v>0</v>
      </c>
      <c r="S295" s="126"/>
      <c r="T295" s="128">
        <f>SUM(T296:T313)</f>
        <v>11.1114</v>
      </c>
      <c r="AR295" s="122" t="s">
        <v>80</v>
      </c>
      <c r="AT295" s="129" t="s">
        <v>69</v>
      </c>
      <c r="AU295" s="129" t="s">
        <v>78</v>
      </c>
      <c r="AY295" s="122" t="s">
        <v>169</v>
      </c>
      <c r="BK295" s="130">
        <f>SUM(BK296:BK313)</f>
        <v>0</v>
      </c>
    </row>
    <row r="296" spans="1:65" s="2" customFormat="1" ht="16.5" customHeight="1">
      <c r="A296" s="31"/>
      <c r="B296" s="133"/>
      <c r="C296" s="134" t="s">
        <v>454</v>
      </c>
      <c r="D296" s="134" t="s">
        <v>171</v>
      </c>
      <c r="E296" s="135" t="s">
        <v>455</v>
      </c>
      <c r="F296" s="136" t="s">
        <v>456</v>
      </c>
      <c r="G296" s="137" t="s">
        <v>356</v>
      </c>
      <c r="H296" s="138">
        <v>245.7</v>
      </c>
      <c r="I296" s="139"/>
      <c r="J296" s="139">
        <f>ROUND(I296*H296,2)</f>
        <v>0</v>
      </c>
      <c r="K296" s="136" t="s">
        <v>173</v>
      </c>
      <c r="L296" s="32"/>
      <c r="M296" s="140" t="s">
        <v>3</v>
      </c>
      <c r="N296" s="141" t="s">
        <v>41</v>
      </c>
      <c r="O296" s="142">
        <v>0.122</v>
      </c>
      <c r="P296" s="142">
        <f>O296*H296</f>
        <v>29.975399999999997</v>
      </c>
      <c r="Q296" s="142">
        <v>0</v>
      </c>
      <c r="R296" s="142">
        <f>Q296*H296</f>
        <v>0</v>
      </c>
      <c r="S296" s="142">
        <v>2E-3</v>
      </c>
      <c r="T296" s="143">
        <f>S296*H296</f>
        <v>0.4914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44" t="s">
        <v>239</v>
      </c>
      <c r="AT296" s="144" t="s">
        <v>171</v>
      </c>
      <c r="AU296" s="144" t="s">
        <v>80</v>
      </c>
      <c r="AY296" s="19" t="s">
        <v>169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9" t="s">
        <v>78</v>
      </c>
      <c r="BK296" s="145">
        <f>ROUND(I296*H296,2)</f>
        <v>0</v>
      </c>
      <c r="BL296" s="19" t="s">
        <v>239</v>
      </c>
      <c r="BM296" s="144" t="s">
        <v>457</v>
      </c>
    </row>
    <row r="297" spans="1:65" s="2" customFormat="1">
      <c r="A297" s="31"/>
      <c r="B297" s="32"/>
      <c r="C297" s="31"/>
      <c r="D297" s="146" t="s">
        <v>175</v>
      </c>
      <c r="E297" s="31"/>
      <c r="F297" s="147" t="s">
        <v>458</v>
      </c>
      <c r="G297" s="31"/>
      <c r="H297" s="31"/>
      <c r="I297" s="31"/>
      <c r="J297" s="31"/>
      <c r="K297" s="31"/>
      <c r="L297" s="32"/>
      <c r="M297" s="148"/>
      <c r="N297" s="149"/>
      <c r="O297" s="52"/>
      <c r="P297" s="52"/>
      <c r="Q297" s="52"/>
      <c r="R297" s="52"/>
      <c r="S297" s="52"/>
      <c r="T297" s="53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T297" s="19" t="s">
        <v>175</v>
      </c>
      <c r="AU297" s="19" t="s">
        <v>80</v>
      </c>
    </row>
    <row r="298" spans="1:65" s="13" customFormat="1">
      <c r="B298" s="150"/>
      <c r="D298" s="151" t="s">
        <v>176</v>
      </c>
      <c r="E298" s="152" t="s">
        <v>3</v>
      </c>
      <c r="F298" s="153" t="s">
        <v>182</v>
      </c>
      <c r="H298" s="152" t="s">
        <v>3</v>
      </c>
      <c r="L298" s="150"/>
      <c r="M298" s="154"/>
      <c r="N298" s="155"/>
      <c r="O298" s="155"/>
      <c r="P298" s="155"/>
      <c r="Q298" s="155"/>
      <c r="R298" s="155"/>
      <c r="S298" s="155"/>
      <c r="T298" s="156"/>
      <c r="AT298" s="152" t="s">
        <v>176</v>
      </c>
      <c r="AU298" s="152" t="s">
        <v>80</v>
      </c>
      <c r="AV298" s="13" t="s">
        <v>78</v>
      </c>
      <c r="AW298" s="13" t="s">
        <v>31</v>
      </c>
      <c r="AX298" s="13" t="s">
        <v>70</v>
      </c>
      <c r="AY298" s="152" t="s">
        <v>169</v>
      </c>
    </row>
    <row r="299" spans="1:65" s="13" customFormat="1">
      <c r="B299" s="150"/>
      <c r="D299" s="151" t="s">
        <v>176</v>
      </c>
      <c r="E299" s="152" t="s">
        <v>3</v>
      </c>
      <c r="F299" s="153" t="s">
        <v>404</v>
      </c>
      <c r="H299" s="152" t="s">
        <v>3</v>
      </c>
      <c r="L299" s="150"/>
      <c r="M299" s="154"/>
      <c r="N299" s="155"/>
      <c r="O299" s="155"/>
      <c r="P299" s="155"/>
      <c r="Q299" s="155"/>
      <c r="R299" s="155"/>
      <c r="S299" s="155"/>
      <c r="T299" s="156"/>
      <c r="AT299" s="152" t="s">
        <v>176</v>
      </c>
      <c r="AU299" s="152" t="s">
        <v>80</v>
      </c>
      <c r="AV299" s="13" t="s">
        <v>78</v>
      </c>
      <c r="AW299" s="13" t="s">
        <v>31</v>
      </c>
      <c r="AX299" s="13" t="s">
        <v>70</v>
      </c>
      <c r="AY299" s="152" t="s">
        <v>169</v>
      </c>
    </row>
    <row r="300" spans="1:65" s="14" customFormat="1">
      <c r="B300" s="157"/>
      <c r="D300" s="151" t="s">
        <v>176</v>
      </c>
      <c r="E300" s="159" t="s">
        <v>3</v>
      </c>
      <c r="F300" s="171" t="s">
        <v>118</v>
      </c>
      <c r="H300" s="160">
        <v>245.7</v>
      </c>
      <c r="L300" s="157"/>
      <c r="M300" s="161"/>
      <c r="N300" s="162"/>
      <c r="O300" s="162"/>
      <c r="P300" s="162"/>
      <c r="Q300" s="162"/>
      <c r="R300" s="162"/>
      <c r="S300" s="162"/>
      <c r="T300" s="163"/>
      <c r="AT300" s="158" t="s">
        <v>176</v>
      </c>
      <c r="AU300" s="158" t="s">
        <v>80</v>
      </c>
      <c r="AV300" s="14" t="s">
        <v>80</v>
      </c>
      <c r="AW300" s="14" t="s">
        <v>31</v>
      </c>
      <c r="AX300" s="14" t="s">
        <v>78</v>
      </c>
      <c r="AY300" s="158" t="s">
        <v>169</v>
      </c>
    </row>
    <row r="301" spans="1:65" s="2" customFormat="1" ht="16.5" customHeight="1">
      <c r="A301" s="31"/>
      <c r="B301" s="133"/>
      <c r="C301" s="134" t="s">
        <v>459</v>
      </c>
      <c r="D301" s="134" t="s">
        <v>171</v>
      </c>
      <c r="E301" s="135" t="s">
        <v>460</v>
      </c>
      <c r="F301" s="136" t="s">
        <v>461</v>
      </c>
      <c r="G301" s="137" t="s">
        <v>213</v>
      </c>
      <c r="H301" s="138">
        <v>468</v>
      </c>
      <c r="I301" s="139"/>
      <c r="J301" s="139">
        <f>ROUND(I301*H301,2)</f>
        <v>0</v>
      </c>
      <c r="K301" s="136" t="s">
        <v>173</v>
      </c>
      <c r="L301" s="32"/>
      <c r="M301" s="140" t="s">
        <v>3</v>
      </c>
      <c r="N301" s="141" t="s">
        <v>41</v>
      </c>
      <c r="O301" s="142">
        <v>0.06</v>
      </c>
      <c r="P301" s="142">
        <f>O301*H301</f>
        <v>28.08</v>
      </c>
      <c r="Q301" s="142">
        <v>0</v>
      </c>
      <c r="R301" s="142">
        <f>Q301*H301</f>
        <v>0</v>
      </c>
      <c r="S301" s="142">
        <v>1.7000000000000001E-2</v>
      </c>
      <c r="T301" s="143">
        <f>S301*H301</f>
        <v>7.9560000000000004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44" t="s">
        <v>239</v>
      </c>
      <c r="AT301" s="144" t="s">
        <v>171</v>
      </c>
      <c r="AU301" s="144" t="s">
        <v>80</v>
      </c>
      <c r="AY301" s="19" t="s">
        <v>169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9" t="s">
        <v>78</v>
      </c>
      <c r="BK301" s="145">
        <f>ROUND(I301*H301,2)</f>
        <v>0</v>
      </c>
      <c r="BL301" s="19" t="s">
        <v>239</v>
      </c>
      <c r="BM301" s="144" t="s">
        <v>462</v>
      </c>
    </row>
    <row r="302" spans="1:65" s="2" customFormat="1">
      <c r="A302" s="31"/>
      <c r="B302" s="32"/>
      <c r="C302" s="31"/>
      <c r="D302" s="146" t="s">
        <v>175</v>
      </c>
      <c r="E302" s="31"/>
      <c r="F302" s="147" t="s">
        <v>463</v>
      </c>
      <c r="G302" s="31"/>
      <c r="H302" s="31"/>
      <c r="I302" s="31"/>
      <c r="J302" s="31"/>
      <c r="K302" s="31"/>
      <c r="L302" s="32"/>
      <c r="M302" s="148"/>
      <c r="N302" s="149"/>
      <c r="O302" s="52"/>
      <c r="P302" s="52"/>
      <c r="Q302" s="52"/>
      <c r="R302" s="52"/>
      <c r="S302" s="52"/>
      <c r="T302" s="53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T302" s="19" t="s">
        <v>175</v>
      </c>
      <c r="AU302" s="19" t="s">
        <v>80</v>
      </c>
    </row>
    <row r="303" spans="1:65" s="14" customFormat="1">
      <c r="B303" s="157"/>
      <c r="D303" s="151" t="s">
        <v>176</v>
      </c>
      <c r="E303" s="158" t="s">
        <v>3</v>
      </c>
      <c r="F303" s="159" t="s">
        <v>464</v>
      </c>
      <c r="H303" s="160">
        <v>468</v>
      </c>
      <c r="L303" s="157"/>
      <c r="M303" s="161"/>
      <c r="N303" s="162"/>
      <c r="O303" s="162"/>
      <c r="P303" s="162"/>
      <c r="Q303" s="162"/>
      <c r="R303" s="162"/>
      <c r="S303" s="162"/>
      <c r="T303" s="163"/>
      <c r="AT303" s="158" t="s">
        <v>176</v>
      </c>
      <c r="AU303" s="158" t="s">
        <v>80</v>
      </c>
      <c r="AV303" s="14" t="s">
        <v>80</v>
      </c>
      <c r="AW303" s="14" t="s">
        <v>31</v>
      </c>
      <c r="AX303" s="14" t="s">
        <v>70</v>
      </c>
      <c r="AY303" s="158" t="s">
        <v>169</v>
      </c>
    </row>
    <row r="304" spans="1:65" s="15" customFormat="1">
      <c r="B304" s="164"/>
      <c r="D304" s="151" t="s">
        <v>176</v>
      </c>
      <c r="E304" s="165" t="s">
        <v>3</v>
      </c>
      <c r="F304" s="166" t="s">
        <v>177</v>
      </c>
      <c r="H304" s="167">
        <v>468</v>
      </c>
      <c r="L304" s="164"/>
      <c r="M304" s="168"/>
      <c r="N304" s="169"/>
      <c r="O304" s="169"/>
      <c r="P304" s="169"/>
      <c r="Q304" s="169"/>
      <c r="R304" s="169"/>
      <c r="S304" s="169"/>
      <c r="T304" s="170"/>
      <c r="AT304" s="165" t="s">
        <v>176</v>
      </c>
      <c r="AU304" s="165" t="s">
        <v>80</v>
      </c>
      <c r="AV304" s="15" t="s">
        <v>174</v>
      </c>
      <c r="AW304" s="15" t="s">
        <v>31</v>
      </c>
      <c r="AX304" s="15" t="s">
        <v>78</v>
      </c>
      <c r="AY304" s="165" t="s">
        <v>169</v>
      </c>
    </row>
    <row r="305" spans="1:65" s="2" customFormat="1" ht="16.5" customHeight="1">
      <c r="A305" s="31"/>
      <c r="B305" s="133"/>
      <c r="C305" s="134" t="s">
        <v>465</v>
      </c>
      <c r="D305" s="134" t="s">
        <v>171</v>
      </c>
      <c r="E305" s="135" t="s">
        <v>466</v>
      </c>
      <c r="F305" s="136" t="s">
        <v>467</v>
      </c>
      <c r="G305" s="137" t="s">
        <v>213</v>
      </c>
      <c r="H305" s="138">
        <v>90</v>
      </c>
      <c r="I305" s="139"/>
      <c r="J305" s="139">
        <f>ROUND(I305*H305,2)</f>
        <v>0</v>
      </c>
      <c r="K305" s="136" t="s">
        <v>173</v>
      </c>
      <c r="L305" s="32"/>
      <c r="M305" s="140" t="s">
        <v>3</v>
      </c>
      <c r="N305" s="141" t="s">
        <v>41</v>
      </c>
      <c r="O305" s="142">
        <v>0.05</v>
      </c>
      <c r="P305" s="142">
        <f>O305*H305</f>
        <v>4.5</v>
      </c>
      <c r="Q305" s="142">
        <v>0</v>
      </c>
      <c r="R305" s="142">
        <f>Q305*H305</f>
        <v>0</v>
      </c>
      <c r="S305" s="142">
        <v>2.4E-2</v>
      </c>
      <c r="T305" s="143">
        <f>S305*H305</f>
        <v>2.16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44" t="s">
        <v>239</v>
      </c>
      <c r="AT305" s="144" t="s">
        <v>171</v>
      </c>
      <c r="AU305" s="144" t="s">
        <v>80</v>
      </c>
      <c r="AY305" s="19" t="s">
        <v>169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9" t="s">
        <v>78</v>
      </c>
      <c r="BK305" s="145">
        <f>ROUND(I305*H305,2)</f>
        <v>0</v>
      </c>
      <c r="BL305" s="19" t="s">
        <v>239</v>
      </c>
      <c r="BM305" s="144" t="s">
        <v>468</v>
      </c>
    </row>
    <row r="306" spans="1:65" s="2" customFormat="1">
      <c r="A306" s="31"/>
      <c r="B306" s="32"/>
      <c r="C306" s="31"/>
      <c r="D306" s="146" t="s">
        <v>175</v>
      </c>
      <c r="E306" s="31"/>
      <c r="F306" s="147" t="s">
        <v>469</v>
      </c>
      <c r="G306" s="31"/>
      <c r="H306" s="31"/>
      <c r="I306" s="31"/>
      <c r="J306" s="31"/>
      <c r="K306" s="31"/>
      <c r="L306" s="32"/>
      <c r="M306" s="148"/>
      <c r="N306" s="149"/>
      <c r="O306" s="52"/>
      <c r="P306" s="52"/>
      <c r="Q306" s="52"/>
      <c r="R306" s="52"/>
      <c r="S306" s="52"/>
      <c r="T306" s="53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T306" s="19" t="s">
        <v>175</v>
      </c>
      <c r="AU306" s="19" t="s">
        <v>80</v>
      </c>
    </row>
    <row r="307" spans="1:65" s="13" customFormat="1">
      <c r="B307" s="150"/>
      <c r="D307" s="151" t="s">
        <v>176</v>
      </c>
      <c r="E307" s="152" t="s">
        <v>3</v>
      </c>
      <c r="F307" s="153" t="s">
        <v>182</v>
      </c>
      <c r="H307" s="152" t="s">
        <v>3</v>
      </c>
      <c r="L307" s="150"/>
      <c r="M307" s="154"/>
      <c r="N307" s="155"/>
      <c r="O307" s="155"/>
      <c r="P307" s="155"/>
      <c r="Q307" s="155"/>
      <c r="R307" s="155"/>
      <c r="S307" s="155"/>
      <c r="T307" s="156"/>
      <c r="AT307" s="152" t="s">
        <v>176</v>
      </c>
      <c r="AU307" s="152" t="s">
        <v>80</v>
      </c>
      <c r="AV307" s="13" t="s">
        <v>78</v>
      </c>
      <c r="AW307" s="13" t="s">
        <v>31</v>
      </c>
      <c r="AX307" s="13" t="s">
        <v>70</v>
      </c>
      <c r="AY307" s="152" t="s">
        <v>169</v>
      </c>
    </row>
    <row r="308" spans="1:65" s="13" customFormat="1">
      <c r="B308" s="150"/>
      <c r="D308" s="151" t="s">
        <v>176</v>
      </c>
      <c r="E308" s="152" t="s">
        <v>3</v>
      </c>
      <c r="F308" s="153" t="s">
        <v>470</v>
      </c>
      <c r="H308" s="152" t="s">
        <v>3</v>
      </c>
      <c r="L308" s="150"/>
      <c r="M308" s="154"/>
      <c r="N308" s="155"/>
      <c r="O308" s="155"/>
      <c r="P308" s="155"/>
      <c r="Q308" s="155"/>
      <c r="R308" s="155"/>
      <c r="S308" s="155"/>
      <c r="T308" s="156"/>
      <c r="AT308" s="152" t="s">
        <v>176</v>
      </c>
      <c r="AU308" s="152" t="s">
        <v>80</v>
      </c>
      <c r="AV308" s="13" t="s">
        <v>78</v>
      </c>
      <c r="AW308" s="13" t="s">
        <v>31</v>
      </c>
      <c r="AX308" s="13" t="s">
        <v>70</v>
      </c>
      <c r="AY308" s="152" t="s">
        <v>169</v>
      </c>
    </row>
    <row r="309" spans="1:65" s="14" customFormat="1">
      <c r="B309" s="157"/>
      <c r="D309" s="151" t="s">
        <v>176</v>
      </c>
      <c r="E309" s="159" t="s">
        <v>3</v>
      </c>
      <c r="F309" s="171" t="s">
        <v>121</v>
      </c>
      <c r="H309" s="160">
        <v>90</v>
      </c>
      <c r="L309" s="157"/>
      <c r="M309" s="161"/>
      <c r="N309" s="162"/>
      <c r="O309" s="162"/>
      <c r="P309" s="162"/>
      <c r="Q309" s="162"/>
      <c r="R309" s="162"/>
      <c r="S309" s="162"/>
      <c r="T309" s="163"/>
      <c r="AT309" s="158" t="s">
        <v>176</v>
      </c>
      <c r="AU309" s="158" t="s">
        <v>80</v>
      </c>
      <c r="AV309" s="14" t="s">
        <v>80</v>
      </c>
      <c r="AW309" s="14" t="s">
        <v>31</v>
      </c>
      <c r="AX309" s="14" t="s">
        <v>78</v>
      </c>
      <c r="AY309" s="158" t="s">
        <v>169</v>
      </c>
    </row>
    <row r="310" spans="1:65" s="2" customFormat="1" ht="16.5" customHeight="1">
      <c r="A310" s="31"/>
      <c r="B310" s="133"/>
      <c r="C310" s="134" t="s">
        <v>471</v>
      </c>
      <c r="D310" s="134" t="s">
        <v>171</v>
      </c>
      <c r="E310" s="135" t="s">
        <v>472</v>
      </c>
      <c r="F310" s="136" t="s">
        <v>473</v>
      </c>
      <c r="G310" s="137" t="s">
        <v>213</v>
      </c>
      <c r="H310" s="138">
        <v>18</v>
      </c>
      <c r="I310" s="139"/>
      <c r="J310" s="139">
        <f>ROUND(I310*H310,2)</f>
        <v>0</v>
      </c>
      <c r="K310" s="136" t="s">
        <v>173</v>
      </c>
      <c r="L310" s="32"/>
      <c r="M310" s="140" t="s">
        <v>3</v>
      </c>
      <c r="N310" s="141" t="s">
        <v>41</v>
      </c>
      <c r="O310" s="142">
        <v>0.09</v>
      </c>
      <c r="P310" s="142">
        <f>O310*H310</f>
        <v>1.6199999999999999</v>
      </c>
      <c r="Q310" s="142">
        <v>0</v>
      </c>
      <c r="R310" s="142">
        <f>Q310*H310</f>
        <v>0</v>
      </c>
      <c r="S310" s="142">
        <v>2.8000000000000001E-2</v>
      </c>
      <c r="T310" s="143">
        <f>S310*H310</f>
        <v>0.504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44" t="s">
        <v>239</v>
      </c>
      <c r="AT310" s="144" t="s">
        <v>171</v>
      </c>
      <c r="AU310" s="144" t="s">
        <v>80</v>
      </c>
      <c r="AY310" s="19" t="s">
        <v>169</v>
      </c>
      <c r="BE310" s="145">
        <f>IF(N310="základní",J310,0)</f>
        <v>0</v>
      </c>
      <c r="BF310" s="145">
        <f>IF(N310="snížená",J310,0)</f>
        <v>0</v>
      </c>
      <c r="BG310" s="145">
        <f>IF(N310="zákl. přenesená",J310,0)</f>
        <v>0</v>
      </c>
      <c r="BH310" s="145">
        <f>IF(N310="sníž. přenesená",J310,0)</f>
        <v>0</v>
      </c>
      <c r="BI310" s="145">
        <f>IF(N310="nulová",J310,0)</f>
        <v>0</v>
      </c>
      <c r="BJ310" s="19" t="s">
        <v>78</v>
      </c>
      <c r="BK310" s="145">
        <f>ROUND(I310*H310,2)</f>
        <v>0</v>
      </c>
      <c r="BL310" s="19" t="s">
        <v>239</v>
      </c>
      <c r="BM310" s="144" t="s">
        <v>474</v>
      </c>
    </row>
    <row r="311" spans="1:65" s="2" customFormat="1">
      <c r="A311" s="31"/>
      <c r="B311" s="32"/>
      <c r="C311" s="31"/>
      <c r="D311" s="146" t="s">
        <v>175</v>
      </c>
      <c r="E311" s="31"/>
      <c r="F311" s="147" t="s">
        <v>475</v>
      </c>
      <c r="G311" s="31"/>
      <c r="H311" s="31"/>
      <c r="I311" s="31"/>
      <c r="J311" s="31"/>
      <c r="K311" s="31"/>
      <c r="L311" s="32"/>
      <c r="M311" s="148"/>
      <c r="N311" s="149"/>
      <c r="O311" s="52"/>
      <c r="P311" s="52"/>
      <c r="Q311" s="52"/>
      <c r="R311" s="52"/>
      <c r="S311" s="52"/>
      <c r="T311" s="53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T311" s="19" t="s">
        <v>175</v>
      </c>
      <c r="AU311" s="19" t="s">
        <v>80</v>
      </c>
    </row>
    <row r="312" spans="1:65" s="14" customFormat="1">
      <c r="B312" s="157"/>
      <c r="D312" s="151" t="s">
        <v>176</v>
      </c>
      <c r="E312" s="158" t="s">
        <v>3</v>
      </c>
      <c r="F312" s="159" t="s">
        <v>476</v>
      </c>
      <c r="H312" s="160">
        <v>18</v>
      </c>
      <c r="L312" s="157"/>
      <c r="M312" s="161"/>
      <c r="N312" s="162"/>
      <c r="O312" s="162"/>
      <c r="P312" s="162"/>
      <c r="Q312" s="162"/>
      <c r="R312" s="162"/>
      <c r="S312" s="162"/>
      <c r="T312" s="163"/>
      <c r="AT312" s="158" t="s">
        <v>176</v>
      </c>
      <c r="AU312" s="158" t="s">
        <v>80</v>
      </c>
      <c r="AV312" s="14" t="s">
        <v>80</v>
      </c>
      <c r="AW312" s="14" t="s">
        <v>31</v>
      </c>
      <c r="AX312" s="14" t="s">
        <v>70</v>
      </c>
      <c r="AY312" s="158" t="s">
        <v>169</v>
      </c>
    </row>
    <row r="313" spans="1:65" s="15" customFormat="1">
      <c r="B313" s="164"/>
      <c r="D313" s="151" t="s">
        <v>176</v>
      </c>
      <c r="E313" s="165" t="s">
        <v>3</v>
      </c>
      <c r="F313" s="166" t="s">
        <v>177</v>
      </c>
      <c r="H313" s="167">
        <v>18</v>
      </c>
      <c r="L313" s="164"/>
      <c r="M313" s="168"/>
      <c r="N313" s="169"/>
      <c r="O313" s="169"/>
      <c r="P313" s="169"/>
      <c r="Q313" s="169"/>
      <c r="R313" s="169"/>
      <c r="S313" s="169"/>
      <c r="T313" s="170"/>
      <c r="AT313" s="165" t="s">
        <v>176</v>
      </c>
      <c r="AU313" s="165" t="s">
        <v>80</v>
      </c>
      <c r="AV313" s="15" t="s">
        <v>174</v>
      </c>
      <c r="AW313" s="15" t="s">
        <v>31</v>
      </c>
      <c r="AX313" s="15" t="s">
        <v>78</v>
      </c>
      <c r="AY313" s="165" t="s">
        <v>169</v>
      </c>
    </row>
    <row r="314" spans="1:65" s="12" customFormat="1" ht="22.9" customHeight="1">
      <c r="B314" s="121"/>
      <c r="D314" s="122" t="s">
        <v>69</v>
      </c>
      <c r="E314" s="131" t="s">
        <v>477</v>
      </c>
      <c r="F314" s="131" t="s">
        <v>478</v>
      </c>
      <c r="J314" s="132">
        <f>BK314</f>
        <v>0</v>
      </c>
      <c r="L314" s="121"/>
      <c r="M314" s="125"/>
      <c r="N314" s="126"/>
      <c r="O314" s="126"/>
      <c r="P314" s="127">
        <f>SUM(P315:P320)</f>
        <v>8.2249999999999996</v>
      </c>
      <c r="Q314" s="126"/>
      <c r="R314" s="127">
        <f>SUM(R315:R320)</f>
        <v>0</v>
      </c>
      <c r="S314" s="126"/>
      <c r="T314" s="128">
        <f>SUM(T315:T320)</f>
        <v>0.16649999999999998</v>
      </c>
      <c r="AR314" s="122" t="s">
        <v>80</v>
      </c>
      <c r="AT314" s="129" t="s">
        <v>69</v>
      </c>
      <c r="AU314" s="129" t="s">
        <v>78</v>
      </c>
      <c r="AY314" s="122" t="s">
        <v>169</v>
      </c>
      <c r="BK314" s="130">
        <f>SUM(BK315:BK320)</f>
        <v>0</v>
      </c>
    </row>
    <row r="315" spans="1:65" s="2" customFormat="1" ht="16.5" customHeight="1">
      <c r="A315" s="31"/>
      <c r="B315" s="133"/>
      <c r="C315" s="134" t="s">
        <v>479</v>
      </c>
      <c r="D315" s="134" t="s">
        <v>171</v>
      </c>
      <c r="E315" s="135" t="s">
        <v>480</v>
      </c>
      <c r="F315" s="136" t="s">
        <v>481</v>
      </c>
      <c r="G315" s="137" t="s">
        <v>185</v>
      </c>
      <c r="H315" s="138">
        <v>60</v>
      </c>
      <c r="I315" s="139"/>
      <c r="J315" s="139">
        <f>ROUND(I315*H315,2)</f>
        <v>0</v>
      </c>
      <c r="K315" s="136" t="s">
        <v>173</v>
      </c>
      <c r="L315" s="32"/>
      <c r="M315" s="140" t="s">
        <v>3</v>
      </c>
      <c r="N315" s="141" t="s">
        <v>41</v>
      </c>
      <c r="O315" s="142">
        <v>0.105</v>
      </c>
      <c r="P315" s="142">
        <f>O315*H315</f>
        <v>6.3</v>
      </c>
      <c r="Q315" s="142">
        <v>0</v>
      </c>
      <c r="R315" s="142">
        <f>Q315*H315</f>
        <v>0</v>
      </c>
      <c r="S315" s="142">
        <v>2.5000000000000001E-3</v>
      </c>
      <c r="T315" s="143">
        <f>S315*H315</f>
        <v>0.15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44" t="s">
        <v>239</v>
      </c>
      <c r="AT315" s="144" t="s">
        <v>171</v>
      </c>
      <c r="AU315" s="144" t="s">
        <v>80</v>
      </c>
      <c r="AY315" s="19" t="s">
        <v>169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9" t="s">
        <v>78</v>
      </c>
      <c r="BK315" s="145">
        <f>ROUND(I315*H315,2)</f>
        <v>0</v>
      </c>
      <c r="BL315" s="19" t="s">
        <v>239</v>
      </c>
      <c r="BM315" s="144" t="s">
        <v>482</v>
      </c>
    </row>
    <row r="316" spans="1:65" s="2" customFormat="1">
      <c r="A316" s="31"/>
      <c r="B316" s="32"/>
      <c r="C316" s="31"/>
      <c r="D316" s="146" t="s">
        <v>175</v>
      </c>
      <c r="E316" s="31"/>
      <c r="F316" s="147" t="s">
        <v>483</v>
      </c>
      <c r="G316" s="31"/>
      <c r="H316" s="31"/>
      <c r="I316" s="31"/>
      <c r="J316" s="31"/>
      <c r="K316" s="31"/>
      <c r="L316" s="32"/>
      <c r="M316" s="148"/>
      <c r="N316" s="149"/>
      <c r="O316" s="52"/>
      <c r="P316" s="52"/>
      <c r="Q316" s="52"/>
      <c r="R316" s="52"/>
      <c r="S316" s="52"/>
      <c r="T316" s="53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T316" s="19" t="s">
        <v>175</v>
      </c>
      <c r="AU316" s="19" t="s">
        <v>80</v>
      </c>
    </row>
    <row r="317" spans="1:65" s="14" customFormat="1">
      <c r="B317" s="157"/>
      <c r="D317" s="151" t="s">
        <v>176</v>
      </c>
      <c r="E317" s="158" t="s">
        <v>3</v>
      </c>
      <c r="F317" s="159" t="s">
        <v>484</v>
      </c>
      <c r="H317" s="160">
        <v>60</v>
      </c>
      <c r="L317" s="157"/>
      <c r="M317" s="161"/>
      <c r="N317" s="162"/>
      <c r="O317" s="162"/>
      <c r="P317" s="162"/>
      <c r="Q317" s="162"/>
      <c r="R317" s="162"/>
      <c r="S317" s="162"/>
      <c r="T317" s="163"/>
      <c r="AT317" s="158" t="s">
        <v>176</v>
      </c>
      <c r="AU317" s="158" t="s">
        <v>80</v>
      </c>
      <c r="AV317" s="14" t="s">
        <v>80</v>
      </c>
      <c r="AW317" s="14" t="s">
        <v>31</v>
      </c>
      <c r="AX317" s="14" t="s">
        <v>70</v>
      </c>
      <c r="AY317" s="158" t="s">
        <v>169</v>
      </c>
    </row>
    <row r="318" spans="1:65" s="15" customFormat="1">
      <c r="B318" s="164"/>
      <c r="D318" s="151" t="s">
        <v>176</v>
      </c>
      <c r="E318" s="165" t="s">
        <v>3</v>
      </c>
      <c r="F318" s="166" t="s">
        <v>177</v>
      </c>
      <c r="H318" s="167">
        <v>60</v>
      </c>
      <c r="L318" s="164"/>
      <c r="M318" s="168"/>
      <c r="N318" s="169"/>
      <c r="O318" s="169"/>
      <c r="P318" s="169"/>
      <c r="Q318" s="169"/>
      <c r="R318" s="169"/>
      <c r="S318" s="169"/>
      <c r="T318" s="170"/>
      <c r="AT318" s="165" t="s">
        <v>176</v>
      </c>
      <c r="AU318" s="165" t="s">
        <v>80</v>
      </c>
      <c r="AV318" s="15" t="s">
        <v>174</v>
      </c>
      <c r="AW318" s="15" t="s">
        <v>31</v>
      </c>
      <c r="AX318" s="15" t="s">
        <v>78</v>
      </c>
      <c r="AY318" s="165" t="s">
        <v>169</v>
      </c>
    </row>
    <row r="319" spans="1:65" s="2" customFormat="1" ht="16.5" customHeight="1">
      <c r="A319" s="31"/>
      <c r="B319" s="133"/>
      <c r="C319" s="134" t="s">
        <v>485</v>
      </c>
      <c r="D319" s="134" t="s">
        <v>171</v>
      </c>
      <c r="E319" s="135" t="s">
        <v>486</v>
      </c>
      <c r="F319" s="136" t="s">
        <v>487</v>
      </c>
      <c r="G319" s="137" t="s">
        <v>356</v>
      </c>
      <c r="H319" s="138">
        <v>55</v>
      </c>
      <c r="I319" s="139"/>
      <c r="J319" s="139">
        <f>ROUND(I319*H319,2)</f>
        <v>0</v>
      </c>
      <c r="K319" s="136" t="s">
        <v>173</v>
      </c>
      <c r="L319" s="32"/>
      <c r="M319" s="140" t="s">
        <v>3</v>
      </c>
      <c r="N319" s="141" t="s">
        <v>41</v>
      </c>
      <c r="O319" s="142">
        <v>3.5000000000000003E-2</v>
      </c>
      <c r="P319" s="142">
        <f>O319*H319</f>
        <v>1.9250000000000003</v>
      </c>
      <c r="Q319" s="142">
        <v>0</v>
      </c>
      <c r="R319" s="142">
        <f>Q319*H319</f>
        <v>0</v>
      </c>
      <c r="S319" s="142">
        <v>2.9999999999999997E-4</v>
      </c>
      <c r="T319" s="143">
        <f>S319*H319</f>
        <v>1.6499999999999997E-2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44" t="s">
        <v>239</v>
      </c>
      <c r="AT319" s="144" t="s">
        <v>171</v>
      </c>
      <c r="AU319" s="144" t="s">
        <v>80</v>
      </c>
      <c r="AY319" s="19" t="s">
        <v>169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9" t="s">
        <v>78</v>
      </c>
      <c r="BK319" s="145">
        <f>ROUND(I319*H319,2)</f>
        <v>0</v>
      </c>
      <c r="BL319" s="19" t="s">
        <v>239</v>
      </c>
      <c r="BM319" s="144" t="s">
        <v>488</v>
      </c>
    </row>
    <row r="320" spans="1:65" s="2" customFormat="1">
      <c r="A320" s="31"/>
      <c r="B320" s="32"/>
      <c r="C320" s="31"/>
      <c r="D320" s="146" t="s">
        <v>175</v>
      </c>
      <c r="E320" s="31"/>
      <c r="F320" s="147" t="s">
        <v>489</v>
      </c>
      <c r="G320" s="31"/>
      <c r="H320" s="31"/>
      <c r="I320" s="31"/>
      <c r="J320" s="31"/>
      <c r="K320" s="31"/>
      <c r="L320" s="32"/>
      <c r="M320" s="148"/>
      <c r="N320" s="149"/>
      <c r="O320" s="52"/>
      <c r="P320" s="52"/>
      <c r="Q320" s="52"/>
      <c r="R320" s="52"/>
      <c r="S320" s="52"/>
      <c r="T320" s="53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T320" s="19" t="s">
        <v>175</v>
      </c>
      <c r="AU320" s="19" t="s">
        <v>80</v>
      </c>
    </row>
    <row r="321" spans="1:65" s="12" customFormat="1" ht="25.9" customHeight="1">
      <c r="B321" s="121"/>
      <c r="D321" s="122" t="s">
        <v>69</v>
      </c>
      <c r="E321" s="123" t="s">
        <v>490</v>
      </c>
      <c r="F321" s="123" t="s">
        <v>491</v>
      </c>
      <c r="J321" s="124">
        <f>BK321</f>
        <v>0</v>
      </c>
      <c r="L321" s="121"/>
      <c r="M321" s="125"/>
      <c r="N321" s="126"/>
      <c r="O321" s="126"/>
      <c r="P321" s="127">
        <f>SUM(P322:P326)</f>
        <v>300</v>
      </c>
      <c r="Q321" s="126"/>
      <c r="R321" s="127">
        <f>SUM(R322:R326)</f>
        <v>0</v>
      </c>
      <c r="S321" s="126"/>
      <c r="T321" s="128">
        <f>SUM(T322:T326)</f>
        <v>0</v>
      </c>
      <c r="AR321" s="122" t="s">
        <v>174</v>
      </c>
      <c r="AT321" s="129" t="s">
        <v>69</v>
      </c>
      <c r="AU321" s="129" t="s">
        <v>70</v>
      </c>
      <c r="AY321" s="122" t="s">
        <v>169</v>
      </c>
      <c r="BK321" s="130">
        <f>SUM(BK322:BK326)</f>
        <v>0</v>
      </c>
    </row>
    <row r="322" spans="1:65" s="2" customFormat="1" ht="29.25" customHeight="1">
      <c r="A322" s="31"/>
      <c r="B322" s="133"/>
      <c r="C322" s="134" t="s">
        <v>492</v>
      </c>
      <c r="D322" s="134" t="s">
        <v>171</v>
      </c>
      <c r="E322" s="135" t="s">
        <v>493</v>
      </c>
      <c r="F322" s="136" t="s">
        <v>494</v>
      </c>
      <c r="G322" s="137" t="s">
        <v>495</v>
      </c>
      <c r="H322" s="138">
        <v>300</v>
      </c>
      <c r="I322" s="139"/>
      <c r="J322" s="139">
        <f>ROUND(I322*H322,2)</f>
        <v>0</v>
      </c>
      <c r="K322" s="136" t="s">
        <v>173</v>
      </c>
      <c r="L322" s="32"/>
      <c r="M322" s="140" t="s">
        <v>3</v>
      </c>
      <c r="N322" s="141" t="s">
        <v>41</v>
      </c>
      <c r="O322" s="142">
        <v>1</v>
      </c>
      <c r="P322" s="142">
        <f>O322*H322</f>
        <v>300</v>
      </c>
      <c r="Q322" s="142">
        <v>0</v>
      </c>
      <c r="R322" s="142">
        <f>Q322*H322</f>
        <v>0</v>
      </c>
      <c r="S322" s="142">
        <v>0</v>
      </c>
      <c r="T322" s="143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44" t="s">
        <v>496</v>
      </c>
      <c r="AT322" s="144" t="s">
        <v>171</v>
      </c>
      <c r="AU322" s="144" t="s">
        <v>78</v>
      </c>
      <c r="AY322" s="19" t="s">
        <v>169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9" t="s">
        <v>78</v>
      </c>
      <c r="BK322" s="145">
        <f>ROUND(I322*H322,2)</f>
        <v>0</v>
      </c>
      <c r="BL322" s="19" t="s">
        <v>496</v>
      </c>
      <c r="BM322" s="144" t="s">
        <v>497</v>
      </c>
    </row>
    <row r="323" spans="1:65" s="2" customFormat="1">
      <c r="A323" s="31"/>
      <c r="B323" s="32"/>
      <c r="C323" s="31"/>
      <c r="D323" s="146" t="s">
        <v>175</v>
      </c>
      <c r="E323" s="31"/>
      <c r="F323" s="147" t="s">
        <v>498</v>
      </c>
      <c r="G323" s="31"/>
      <c r="H323" s="31"/>
      <c r="I323" s="31"/>
      <c r="J323" s="31"/>
      <c r="K323" s="31"/>
      <c r="L323" s="32"/>
      <c r="M323" s="148"/>
      <c r="N323" s="149"/>
      <c r="O323" s="52"/>
      <c r="P323" s="52"/>
      <c r="Q323" s="52"/>
      <c r="R323" s="52"/>
      <c r="S323" s="52"/>
      <c r="T323" s="53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T323" s="19" t="s">
        <v>175</v>
      </c>
      <c r="AU323" s="19" t="s">
        <v>78</v>
      </c>
    </row>
    <row r="324" spans="1:65" s="13" customFormat="1">
      <c r="B324" s="150"/>
      <c r="D324" s="151" t="s">
        <v>176</v>
      </c>
      <c r="E324" s="152" t="s">
        <v>3</v>
      </c>
      <c r="F324" s="153" t="s">
        <v>499</v>
      </c>
      <c r="H324" s="152" t="s">
        <v>3</v>
      </c>
      <c r="L324" s="150"/>
      <c r="M324" s="154"/>
      <c r="N324" s="155"/>
      <c r="O324" s="155"/>
      <c r="P324" s="155"/>
      <c r="Q324" s="155"/>
      <c r="R324" s="155"/>
      <c r="S324" s="155"/>
      <c r="T324" s="156"/>
      <c r="AT324" s="152" t="s">
        <v>176</v>
      </c>
      <c r="AU324" s="152" t="s">
        <v>78</v>
      </c>
      <c r="AV324" s="13" t="s">
        <v>78</v>
      </c>
      <c r="AW324" s="13" t="s">
        <v>31</v>
      </c>
      <c r="AX324" s="13" t="s">
        <v>70</v>
      </c>
      <c r="AY324" s="152" t="s">
        <v>169</v>
      </c>
    </row>
    <row r="325" spans="1:65" s="14" customFormat="1">
      <c r="B325" s="157"/>
      <c r="D325" s="151" t="s">
        <v>176</v>
      </c>
      <c r="E325" s="158" t="s">
        <v>3</v>
      </c>
      <c r="F325" s="159" t="s">
        <v>500</v>
      </c>
      <c r="H325" s="160">
        <v>300</v>
      </c>
      <c r="L325" s="157"/>
      <c r="M325" s="161"/>
      <c r="N325" s="162"/>
      <c r="O325" s="162"/>
      <c r="P325" s="162"/>
      <c r="Q325" s="162"/>
      <c r="R325" s="162"/>
      <c r="S325" s="162"/>
      <c r="T325" s="163"/>
      <c r="AT325" s="158" t="s">
        <v>176</v>
      </c>
      <c r="AU325" s="158" t="s">
        <v>78</v>
      </c>
      <c r="AV325" s="14" t="s">
        <v>80</v>
      </c>
      <c r="AW325" s="14" t="s">
        <v>31</v>
      </c>
      <c r="AX325" s="14" t="s">
        <v>70</v>
      </c>
      <c r="AY325" s="158" t="s">
        <v>169</v>
      </c>
    </row>
    <row r="326" spans="1:65" s="15" customFormat="1">
      <c r="B326" s="164"/>
      <c r="D326" s="151" t="s">
        <v>176</v>
      </c>
      <c r="E326" s="165" t="s">
        <v>3</v>
      </c>
      <c r="F326" s="166" t="s">
        <v>177</v>
      </c>
      <c r="H326" s="167">
        <v>300</v>
      </c>
      <c r="L326" s="164"/>
      <c r="M326" s="168"/>
      <c r="N326" s="169"/>
      <c r="O326" s="169"/>
      <c r="P326" s="169"/>
      <c r="Q326" s="169"/>
      <c r="R326" s="169"/>
      <c r="S326" s="169"/>
      <c r="T326" s="170"/>
      <c r="AT326" s="165" t="s">
        <v>176</v>
      </c>
      <c r="AU326" s="165" t="s">
        <v>78</v>
      </c>
      <c r="AV326" s="15" t="s">
        <v>174</v>
      </c>
      <c r="AW326" s="15" t="s">
        <v>31</v>
      </c>
      <c r="AX326" s="15" t="s">
        <v>78</v>
      </c>
      <c r="AY326" s="165" t="s">
        <v>169</v>
      </c>
    </row>
    <row r="327" spans="1:65" s="12" customFormat="1" ht="25.9" customHeight="1">
      <c r="B327" s="121"/>
      <c r="D327" s="122" t="s">
        <v>69</v>
      </c>
      <c r="E327" s="123" t="s">
        <v>501</v>
      </c>
      <c r="F327" s="123" t="s">
        <v>502</v>
      </c>
      <c r="J327" s="124">
        <f>BK327</f>
        <v>0</v>
      </c>
      <c r="L327" s="121"/>
      <c r="M327" s="125"/>
      <c r="N327" s="126"/>
      <c r="O327" s="126"/>
      <c r="P327" s="127">
        <f>P328</f>
        <v>0</v>
      </c>
      <c r="Q327" s="126"/>
      <c r="R327" s="127">
        <f>R328</f>
        <v>0</v>
      </c>
      <c r="S327" s="126"/>
      <c r="T327" s="128">
        <f>T328</f>
        <v>0</v>
      </c>
      <c r="AR327" s="122" t="s">
        <v>174</v>
      </c>
      <c r="AT327" s="129" t="s">
        <v>69</v>
      </c>
      <c r="AU327" s="129" t="s">
        <v>70</v>
      </c>
      <c r="AY327" s="122" t="s">
        <v>169</v>
      </c>
      <c r="BK327" s="130">
        <f>BK328</f>
        <v>0</v>
      </c>
    </row>
    <row r="328" spans="1:65" s="2" customFormat="1" ht="29.25" customHeight="1">
      <c r="A328" s="31"/>
      <c r="B328" s="133"/>
      <c r="C328" s="134" t="s">
        <v>503</v>
      </c>
      <c r="D328" s="134" t="s">
        <v>171</v>
      </c>
      <c r="E328" s="135" t="s">
        <v>504</v>
      </c>
      <c r="F328" s="136" t="s">
        <v>784</v>
      </c>
      <c r="G328" s="137" t="s">
        <v>505</v>
      </c>
      <c r="H328" s="138">
        <v>1</v>
      </c>
      <c r="I328" s="139"/>
      <c r="J328" s="139">
        <f>ROUND(I328*H328,2)</f>
        <v>0</v>
      </c>
      <c r="K328" s="136" t="s">
        <v>3</v>
      </c>
      <c r="L328" s="32"/>
      <c r="M328" s="140" t="s">
        <v>3</v>
      </c>
      <c r="N328" s="141" t="s">
        <v>41</v>
      </c>
      <c r="O328" s="142">
        <v>0</v>
      </c>
      <c r="P328" s="142">
        <f>O328*H328</f>
        <v>0</v>
      </c>
      <c r="Q328" s="142">
        <v>0</v>
      </c>
      <c r="R328" s="142">
        <f>Q328*H328</f>
        <v>0</v>
      </c>
      <c r="S328" s="142">
        <v>0</v>
      </c>
      <c r="T328" s="143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44" t="s">
        <v>496</v>
      </c>
      <c r="AT328" s="144" t="s">
        <v>171</v>
      </c>
      <c r="AU328" s="144" t="s">
        <v>78</v>
      </c>
      <c r="AY328" s="19" t="s">
        <v>169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9" t="s">
        <v>78</v>
      </c>
      <c r="BK328" s="145">
        <f>ROUND(I328*H328,2)</f>
        <v>0</v>
      </c>
      <c r="BL328" s="19" t="s">
        <v>496</v>
      </c>
      <c r="BM328" s="144" t="s">
        <v>506</v>
      </c>
    </row>
    <row r="329" spans="1:65" s="2" customFormat="1" ht="60" customHeight="1">
      <c r="A329" s="270"/>
      <c r="B329" s="133"/>
      <c r="C329" s="134">
        <v>59</v>
      </c>
      <c r="D329" s="134" t="s">
        <v>171</v>
      </c>
      <c r="E329" s="135" t="s">
        <v>786</v>
      </c>
      <c r="F329" s="136" t="s">
        <v>787</v>
      </c>
      <c r="G329" s="137" t="s">
        <v>505</v>
      </c>
      <c r="H329" s="138">
        <v>1</v>
      </c>
      <c r="I329" s="139"/>
      <c r="J329" s="139">
        <f>ROUND(I329*H329,2)</f>
        <v>0</v>
      </c>
      <c r="K329" s="136" t="s">
        <v>3</v>
      </c>
      <c r="L329" s="32"/>
      <c r="M329" s="140" t="s">
        <v>3</v>
      </c>
      <c r="N329" s="141" t="s">
        <v>41</v>
      </c>
      <c r="O329" s="142">
        <v>0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U329" s="270"/>
      <c r="V329" s="270"/>
      <c r="W329" s="270"/>
      <c r="X329" s="270"/>
      <c r="Y329" s="270"/>
      <c r="Z329" s="270"/>
      <c r="AA329" s="270"/>
      <c r="AB329" s="270"/>
      <c r="AC329" s="270"/>
      <c r="AD329" s="270"/>
      <c r="AE329" s="270"/>
      <c r="AR329" s="144" t="s">
        <v>496</v>
      </c>
      <c r="AT329" s="144" t="s">
        <v>171</v>
      </c>
      <c r="AU329" s="144" t="s">
        <v>78</v>
      </c>
      <c r="AY329" s="19" t="s">
        <v>169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9" t="s">
        <v>78</v>
      </c>
      <c r="BK329" s="145">
        <f>ROUND(I329*H329,2)</f>
        <v>0</v>
      </c>
      <c r="BL329" s="19" t="s">
        <v>496</v>
      </c>
      <c r="BM329" s="144" t="s">
        <v>506</v>
      </c>
    </row>
    <row r="330" spans="1:65" s="12" customFormat="1" ht="25.9" customHeight="1">
      <c r="B330" s="121"/>
      <c r="D330" s="122" t="s">
        <v>69</v>
      </c>
      <c r="E330" s="123" t="s">
        <v>507</v>
      </c>
      <c r="F330" s="123" t="s">
        <v>508</v>
      </c>
      <c r="J330" s="124">
        <f>BK330</f>
        <v>0</v>
      </c>
      <c r="L330" s="121"/>
      <c r="M330" s="125"/>
      <c r="N330" s="126"/>
      <c r="O330" s="126"/>
      <c r="P330" s="127">
        <f>P331+P334+P343+P346</f>
        <v>0</v>
      </c>
      <c r="Q330" s="126"/>
      <c r="R330" s="127">
        <f>R331+R334+R343+R346</f>
        <v>0</v>
      </c>
      <c r="S330" s="126"/>
      <c r="T330" s="128">
        <f>T331+T334+T343+T346</f>
        <v>0</v>
      </c>
      <c r="AR330" s="122" t="s">
        <v>186</v>
      </c>
      <c r="AT330" s="129" t="s">
        <v>69</v>
      </c>
      <c r="AU330" s="129" t="s">
        <v>70</v>
      </c>
      <c r="AY330" s="122" t="s">
        <v>169</v>
      </c>
      <c r="BK330" s="130">
        <f>BK331+BK334+BK343+BK346</f>
        <v>0</v>
      </c>
    </row>
    <row r="331" spans="1:65" s="12" customFormat="1" ht="22.9" customHeight="1">
      <c r="B331" s="121"/>
      <c r="D331" s="122" t="s">
        <v>69</v>
      </c>
      <c r="E331" s="131" t="s">
        <v>509</v>
      </c>
      <c r="F331" s="131" t="s">
        <v>510</v>
      </c>
      <c r="J331" s="132">
        <f>BK331</f>
        <v>0</v>
      </c>
      <c r="L331" s="121"/>
      <c r="M331" s="125"/>
      <c r="N331" s="126"/>
      <c r="O331" s="126"/>
      <c r="P331" s="127">
        <f>SUM(P332:P333)</f>
        <v>0</v>
      </c>
      <c r="Q331" s="126"/>
      <c r="R331" s="127">
        <f>SUM(R332:R333)</f>
        <v>0</v>
      </c>
      <c r="S331" s="126"/>
      <c r="T331" s="128">
        <f>SUM(T332:T333)</f>
        <v>0</v>
      </c>
      <c r="AR331" s="122" t="s">
        <v>186</v>
      </c>
      <c r="AT331" s="129" t="s">
        <v>69</v>
      </c>
      <c r="AU331" s="129" t="s">
        <v>78</v>
      </c>
      <c r="AY331" s="122" t="s">
        <v>169</v>
      </c>
      <c r="BK331" s="130">
        <f>SUM(BK332:BK333)</f>
        <v>0</v>
      </c>
    </row>
    <row r="332" spans="1:65" s="2" customFormat="1" ht="16.5" customHeight="1">
      <c r="A332" s="31"/>
      <c r="B332" s="133"/>
      <c r="C332" s="134">
        <v>60</v>
      </c>
      <c r="D332" s="134" t="s">
        <v>171</v>
      </c>
      <c r="E332" s="135" t="s">
        <v>511</v>
      </c>
      <c r="F332" s="136" t="s">
        <v>510</v>
      </c>
      <c r="G332" s="137" t="s">
        <v>505</v>
      </c>
      <c r="H332" s="138">
        <v>1</v>
      </c>
      <c r="I332" s="139"/>
      <c r="J332" s="139">
        <f>ROUND(I332*H332,2)</f>
        <v>0</v>
      </c>
      <c r="K332" s="136" t="s">
        <v>173</v>
      </c>
      <c r="L332" s="32"/>
      <c r="M332" s="140" t="s">
        <v>3</v>
      </c>
      <c r="N332" s="141" t="s">
        <v>41</v>
      </c>
      <c r="O332" s="142">
        <v>0</v>
      </c>
      <c r="P332" s="142">
        <f>O332*H332</f>
        <v>0</v>
      </c>
      <c r="Q332" s="142">
        <v>0</v>
      </c>
      <c r="R332" s="142">
        <f>Q332*H332</f>
        <v>0</v>
      </c>
      <c r="S332" s="142">
        <v>0</v>
      </c>
      <c r="T332" s="143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44" t="s">
        <v>174</v>
      </c>
      <c r="AT332" s="144" t="s">
        <v>171</v>
      </c>
      <c r="AU332" s="144" t="s">
        <v>80</v>
      </c>
      <c r="AY332" s="19" t="s">
        <v>169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9" t="s">
        <v>78</v>
      </c>
      <c r="BK332" s="145">
        <f>ROUND(I332*H332,2)</f>
        <v>0</v>
      </c>
      <c r="BL332" s="19" t="s">
        <v>174</v>
      </c>
      <c r="BM332" s="144" t="s">
        <v>512</v>
      </c>
    </row>
    <row r="333" spans="1:65" s="2" customFormat="1">
      <c r="A333" s="31"/>
      <c r="B333" s="32"/>
      <c r="C333" s="31"/>
      <c r="D333" s="146" t="s">
        <v>175</v>
      </c>
      <c r="E333" s="31"/>
      <c r="F333" s="147" t="s">
        <v>513</v>
      </c>
      <c r="G333" s="31"/>
      <c r="H333" s="31"/>
      <c r="I333" s="31"/>
      <c r="J333" s="31"/>
      <c r="K333" s="31"/>
      <c r="L333" s="32"/>
      <c r="M333" s="148"/>
      <c r="N333" s="149"/>
      <c r="O333" s="52"/>
      <c r="P333" s="52"/>
      <c r="Q333" s="52"/>
      <c r="R333" s="52"/>
      <c r="S333" s="52"/>
      <c r="T333" s="53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T333" s="19" t="s">
        <v>175</v>
      </c>
      <c r="AU333" s="19" t="s">
        <v>80</v>
      </c>
    </row>
    <row r="334" spans="1:65" s="12" customFormat="1" ht="22.9" customHeight="1">
      <c r="B334" s="121"/>
      <c r="D334" s="122" t="s">
        <v>69</v>
      </c>
      <c r="E334" s="131" t="s">
        <v>514</v>
      </c>
      <c r="F334" s="131" t="s">
        <v>515</v>
      </c>
      <c r="J334" s="132">
        <f>BK334</f>
        <v>0</v>
      </c>
      <c r="L334" s="121"/>
      <c r="M334" s="125"/>
      <c r="N334" s="126"/>
      <c r="O334" s="126"/>
      <c r="P334" s="127">
        <f>SUM(P335:P342)</f>
        <v>0</v>
      </c>
      <c r="Q334" s="126"/>
      <c r="R334" s="127">
        <f>SUM(R335:R342)</f>
        <v>0</v>
      </c>
      <c r="S334" s="126"/>
      <c r="T334" s="128">
        <f>SUM(T335:T342)</f>
        <v>0</v>
      </c>
      <c r="AR334" s="122" t="s">
        <v>186</v>
      </c>
      <c r="AT334" s="129" t="s">
        <v>69</v>
      </c>
      <c r="AU334" s="129" t="s">
        <v>78</v>
      </c>
      <c r="AY334" s="122" t="s">
        <v>169</v>
      </c>
      <c r="BK334" s="130">
        <f>SUM(BK335:BK342)</f>
        <v>0</v>
      </c>
    </row>
    <row r="335" spans="1:65" s="2" customFormat="1" ht="16.5" customHeight="1">
      <c r="A335" s="31"/>
      <c r="B335" s="133"/>
      <c r="C335" s="134">
        <v>61</v>
      </c>
      <c r="D335" s="134" t="s">
        <v>171</v>
      </c>
      <c r="E335" s="135" t="s">
        <v>516</v>
      </c>
      <c r="F335" s="136" t="s">
        <v>515</v>
      </c>
      <c r="G335" s="137" t="s">
        <v>505</v>
      </c>
      <c r="H335" s="138">
        <v>1</v>
      </c>
      <c r="I335" s="139"/>
      <c r="J335" s="139">
        <f>ROUND(I335*H335,2)</f>
        <v>0</v>
      </c>
      <c r="K335" s="136" t="s">
        <v>173</v>
      </c>
      <c r="L335" s="32"/>
      <c r="M335" s="140" t="s">
        <v>3</v>
      </c>
      <c r="N335" s="141" t="s">
        <v>41</v>
      </c>
      <c r="O335" s="142">
        <v>0</v>
      </c>
      <c r="P335" s="142">
        <f>O335*H335</f>
        <v>0</v>
      </c>
      <c r="Q335" s="142">
        <v>0</v>
      </c>
      <c r="R335" s="142">
        <f>Q335*H335</f>
        <v>0</v>
      </c>
      <c r="S335" s="142">
        <v>0</v>
      </c>
      <c r="T335" s="143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44" t="s">
        <v>174</v>
      </c>
      <c r="AT335" s="144" t="s">
        <v>171</v>
      </c>
      <c r="AU335" s="144" t="s">
        <v>80</v>
      </c>
      <c r="AY335" s="19" t="s">
        <v>169</v>
      </c>
      <c r="BE335" s="145">
        <f>IF(N335="základní",J335,0)</f>
        <v>0</v>
      </c>
      <c r="BF335" s="145">
        <f>IF(N335="snížená",J335,0)</f>
        <v>0</v>
      </c>
      <c r="BG335" s="145">
        <f>IF(N335="zákl. přenesená",J335,0)</f>
        <v>0</v>
      </c>
      <c r="BH335" s="145">
        <f>IF(N335="sníž. přenesená",J335,0)</f>
        <v>0</v>
      </c>
      <c r="BI335" s="145">
        <f>IF(N335="nulová",J335,0)</f>
        <v>0</v>
      </c>
      <c r="BJ335" s="19" t="s">
        <v>78</v>
      </c>
      <c r="BK335" s="145">
        <f>ROUND(I335*H335,2)</f>
        <v>0</v>
      </c>
      <c r="BL335" s="19" t="s">
        <v>174</v>
      </c>
      <c r="BM335" s="144" t="s">
        <v>517</v>
      </c>
    </row>
    <row r="336" spans="1:65" s="2" customFormat="1">
      <c r="A336" s="31"/>
      <c r="B336" s="32"/>
      <c r="C336" s="31"/>
      <c r="D336" s="146" t="s">
        <v>175</v>
      </c>
      <c r="E336" s="31"/>
      <c r="F336" s="147" t="s">
        <v>518</v>
      </c>
      <c r="G336" s="31"/>
      <c r="H336" s="31"/>
      <c r="I336" s="31"/>
      <c r="J336" s="31"/>
      <c r="K336" s="31"/>
      <c r="L336" s="32"/>
      <c r="M336" s="148"/>
      <c r="N336" s="149"/>
      <c r="O336" s="52"/>
      <c r="P336" s="52"/>
      <c r="Q336" s="52"/>
      <c r="R336" s="52"/>
      <c r="S336" s="52"/>
      <c r="T336" s="53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T336" s="19" t="s">
        <v>175</v>
      </c>
      <c r="AU336" s="19" t="s">
        <v>80</v>
      </c>
    </row>
    <row r="337" spans="1:65" s="2" customFormat="1" ht="16.5" customHeight="1">
      <c r="A337" s="31"/>
      <c r="B337" s="133"/>
      <c r="C337" s="134">
        <v>62</v>
      </c>
      <c r="D337" s="134" t="s">
        <v>171</v>
      </c>
      <c r="E337" s="135" t="s">
        <v>519</v>
      </c>
      <c r="F337" s="136" t="s">
        <v>520</v>
      </c>
      <c r="G337" s="137" t="s">
        <v>505</v>
      </c>
      <c r="H337" s="138">
        <v>1</v>
      </c>
      <c r="I337" s="139"/>
      <c r="J337" s="139">
        <f>ROUND(I337*H337,2)</f>
        <v>0</v>
      </c>
      <c r="K337" s="136" t="s">
        <v>173</v>
      </c>
      <c r="L337" s="32"/>
      <c r="M337" s="140" t="s">
        <v>3</v>
      </c>
      <c r="N337" s="141" t="s">
        <v>41</v>
      </c>
      <c r="O337" s="142">
        <v>0</v>
      </c>
      <c r="P337" s="142">
        <f>O337*H337</f>
        <v>0</v>
      </c>
      <c r="Q337" s="142">
        <v>0</v>
      </c>
      <c r="R337" s="142">
        <f>Q337*H337</f>
        <v>0</v>
      </c>
      <c r="S337" s="142">
        <v>0</v>
      </c>
      <c r="T337" s="143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44" t="s">
        <v>174</v>
      </c>
      <c r="AT337" s="144" t="s">
        <v>171</v>
      </c>
      <c r="AU337" s="144" t="s">
        <v>80</v>
      </c>
      <c r="AY337" s="19" t="s">
        <v>169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9" t="s">
        <v>78</v>
      </c>
      <c r="BK337" s="145">
        <f>ROUND(I337*H337,2)</f>
        <v>0</v>
      </c>
      <c r="BL337" s="19" t="s">
        <v>174</v>
      </c>
      <c r="BM337" s="144" t="s">
        <v>521</v>
      </c>
    </row>
    <row r="338" spans="1:65" s="2" customFormat="1">
      <c r="A338" s="31"/>
      <c r="B338" s="32"/>
      <c r="C338" s="31"/>
      <c r="D338" s="146" t="s">
        <v>175</v>
      </c>
      <c r="E338" s="31"/>
      <c r="F338" s="147" t="s">
        <v>522</v>
      </c>
      <c r="G338" s="31"/>
      <c r="H338" s="31"/>
      <c r="I338" s="31"/>
      <c r="J338" s="31"/>
      <c r="K338" s="31"/>
      <c r="L338" s="32"/>
      <c r="M338" s="148"/>
      <c r="N338" s="149"/>
      <c r="O338" s="52"/>
      <c r="P338" s="52"/>
      <c r="Q338" s="52"/>
      <c r="R338" s="52"/>
      <c r="S338" s="52"/>
      <c r="T338" s="53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T338" s="19" t="s">
        <v>175</v>
      </c>
      <c r="AU338" s="19" t="s">
        <v>80</v>
      </c>
    </row>
    <row r="339" spans="1:65" s="2" customFormat="1" ht="16.5" customHeight="1">
      <c r="A339" s="31"/>
      <c r="B339" s="133"/>
      <c r="C339" s="134">
        <v>63</v>
      </c>
      <c r="D339" s="134" t="s">
        <v>171</v>
      </c>
      <c r="E339" s="135" t="s">
        <v>523</v>
      </c>
      <c r="F339" s="136" t="s">
        <v>785</v>
      </c>
      <c r="G339" s="137" t="s">
        <v>505</v>
      </c>
      <c r="H339" s="138">
        <v>1</v>
      </c>
      <c r="I339" s="139"/>
      <c r="J339" s="139">
        <f>ROUND(I339*H339,2)</f>
        <v>0</v>
      </c>
      <c r="K339" s="136" t="s">
        <v>173</v>
      </c>
      <c r="L339" s="32"/>
      <c r="M339" s="140" t="s">
        <v>3</v>
      </c>
      <c r="N339" s="141" t="s">
        <v>41</v>
      </c>
      <c r="O339" s="142">
        <v>0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44" t="s">
        <v>174</v>
      </c>
      <c r="AT339" s="144" t="s">
        <v>171</v>
      </c>
      <c r="AU339" s="144" t="s">
        <v>80</v>
      </c>
      <c r="AY339" s="19" t="s">
        <v>169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9" t="s">
        <v>78</v>
      </c>
      <c r="BK339" s="145">
        <f>ROUND(I339*H339,2)</f>
        <v>0</v>
      </c>
      <c r="BL339" s="19" t="s">
        <v>174</v>
      </c>
      <c r="BM339" s="144" t="s">
        <v>524</v>
      </c>
    </row>
    <row r="340" spans="1:65" s="2" customFormat="1">
      <c r="A340" s="31"/>
      <c r="B340" s="32"/>
      <c r="C340" s="31"/>
      <c r="D340" s="146" t="s">
        <v>175</v>
      </c>
      <c r="E340" s="31"/>
      <c r="F340" s="147" t="s">
        <v>525</v>
      </c>
      <c r="G340" s="31"/>
      <c r="H340" s="31"/>
      <c r="I340" s="31"/>
      <c r="J340" s="31"/>
      <c r="K340" s="31"/>
      <c r="L340" s="32"/>
      <c r="M340" s="148"/>
      <c r="N340" s="149"/>
      <c r="O340" s="52"/>
      <c r="P340" s="52"/>
      <c r="Q340" s="52"/>
      <c r="R340" s="52"/>
      <c r="S340" s="52"/>
      <c r="T340" s="53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T340" s="19" t="s">
        <v>175</v>
      </c>
      <c r="AU340" s="19" t="s">
        <v>80</v>
      </c>
    </row>
    <row r="341" spans="1:65" s="2" customFormat="1" ht="16.5" customHeight="1">
      <c r="A341" s="31"/>
      <c r="B341" s="133"/>
      <c r="C341" s="134">
        <v>64</v>
      </c>
      <c r="D341" s="134" t="s">
        <v>171</v>
      </c>
      <c r="E341" s="135" t="s">
        <v>526</v>
      </c>
      <c r="F341" s="136" t="s">
        <v>527</v>
      </c>
      <c r="G341" s="137" t="s">
        <v>505</v>
      </c>
      <c r="H341" s="138">
        <v>1</v>
      </c>
      <c r="I341" s="139"/>
      <c r="J341" s="139">
        <f>ROUND(I341*H341,2)</f>
        <v>0</v>
      </c>
      <c r="K341" s="136" t="s">
        <v>173</v>
      </c>
      <c r="L341" s="32"/>
      <c r="M341" s="140" t="s">
        <v>3</v>
      </c>
      <c r="N341" s="141" t="s">
        <v>41</v>
      </c>
      <c r="O341" s="142">
        <v>0</v>
      </c>
      <c r="P341" s="142">
        <f>O341*H341</f>
        <v>0</v>
      </c>
      <c r="Q341" s="142">
        <v>0</v>
      </c>
      <c r="R341" s="142">
        <f>Q341*H341</f>
        <v>0</v>
      </c>
      <c r="S341" s="142">
        <v>0</v>
      </c>
      <c r="T341" s="143">
        <f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44" t="s">
        <v>174</v>
      </c>
      <c r="AT341" s="144" t="s">
        <v>171</v>
      </c>
      <c r="AU341" s="144" t="s">
        <v>80</v>
      </c>
      <c r="AY341" s="19" t="s">
        <v>169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9" t="s">
        <v>78</v>
      </c>
      <c r="BK341" s="145">
        <f>ROUND(I341*H341,2)</f>
        <v>0</v>
      </c>
      <c r="BL341" s="19" t="s">
        <v>174</v>
      </c>
      <c r="BM341" s="144" t="s">
        <v>528</v>
      </c>
    </row>
    <row r="342" spans="1:65" s="2" customFormat="1">
      <c r="A342" s="31"/>
      <c r="B342" s="32"/>
      <c r="C342" s="31"/>
      <c r="D342" s="146" t="s">
        <v>175</v>
      </c>
      <c r="E342" s="31"/>
      <c r="F342" s="147" t="s">
        <v>529</v>
      </c>
      <c r="G342" s="31"/>
      <c r="H342" s="31"/>
      <c r="I342" s="31"/>
      <c r="J342" s="31"/>
      <c r="K342" s="31"/>
      <c r="L342" s="32"/>
      <c r="M342" s="148"/>
      <c r="N342" s="149"/>
      <c r="O342" s="52"/>
      <c r="P342" s="52"/>
      <c r="Q342" s="52"/>
      <c r="R342" s="52"/>
      <c r="S342" s="52"/>
      <c r="T342" s="53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T342" s="19" t="s">
        <v>175</v>
      </c>
      <c r="AU342" s="19" t="s">
        <v>80</v>
      </c>
    </row>
    <row r="343" spans="1:65" s="12" customFormat="1" ht="22.9" customHeight="1">
      <c r="B343" s="121"/>
      <c r="D343" s="122" t="s">
        <v>69</v>
      </c>
      <c r="E343" s="131" t="s">
        <v>530</v>
      </c>
      <c r="F343" s="131" t="s">
        <v>531</v>
      </c>
      <c r="J343" s="132">
        <f>BK343</f>
        <v>0</v>
      </c>
      <c r="L343" s="121"/>
      <c r="M343" s="125"/>
      <c r="N343" s="126"/>
      <c r="O343" s="126"/>
      <c r="P343" s="127">
        <f>SUM(P344:P345)</f>
        <v>0</v>
      </c>
      <c r="Q343" s="126"/>
      <c r="R343" s="127">
        <f>SUM(R344:R345)</f>
        <v>0</v>
      </c>
      <c r="S343" s="126"/>
      <c r="T343" s="128">
        <f>SUM(T344:T345)</f>
        <v>0</v>
      </c>
      <c r="AR343" s="122" t="s">
        <v>186</v>
      </c>
      <c r="AT343" s="129" t="s">
        <v>69</v>
      </c>
      <c r="AU343" s="129" t="s">
        <v>78</v>
      </c>
      <c r="AY343" s="122" t="s">
        <v>169</v>
      </c>
      <c r="BK343" s="130">
        <f>SUM(BK344:BK345)</f>
        <v>0</v>
      </c>
    </row>
    <row r="344" spans="1:65" s="2" customFormat="1" ht="16.5" customHeight="1">
      <c r="A344" s="31"/>
      <c r="B344" s="133"/>
      <c r="C344" s="134">
        <v>65</v>
      </c>
      <c r="D344" s="134" t="s">
        <v>171</v>
      </c>
      <c r="E344" s="135" t="s">
        <v>532</v>
      </c>
      <c r="F344" s="136" t="s">
        <v>533</v>
      </c>
      <c r="G344" s="137" t="s">
        <v>505</v>
      </c>
      <c r="H344" s="138">
        <v>1</v>
      </c>
      <c r="I344" s="139"/>
      <c r="J344" s="139">
        <f>ROUND(I344*H344,2)</f>
        <v>0</v>
      </c>
      <c r="K344" s="136" t="s">
        <v>173</v>
      </c>
      <c r="L344" s="32"/>
      <c r="M344" s="140" t="s">
        <v>3</v>
      </c>
      <c r="N344" s="141" t="s">
        <v>41</v>
      </c>
      <c r="O344" s="142">
        <v>0</v>
      </c>
      <c r="P344" s="142">
        <f>O344*H344</f>
        <v>0</v>
      </c>
      <c r="Q344" s="142">
        <v>0</v>
      </c>
      <c r="R344" s="142">
        <f>Q344*H344</f>
        <v>0</v>
      </c>
      <c r="S344" s="142">
        <v>0</v>
      </c>
      <c r="T344" s="143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44" t="s">
        <v>174</v>
      </c>
      <c r="AT344" s="144" t="s">
        <v>171</v>
      </c>
      <c r="AU344" s="144" t="s">
        <v>80</v>
      </c>
      <c r="AY344" s="19" t="s">
        <v>169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9" t="s">
        <v>78</v>
      </c>
      <c r="BK344" s="145">
        <f>ROUND(I344*H344,2)</f>
        <v>0</v>
      </c>
      <c r="BL344" s="19" t="s">
        <v>174</v>
      </c>
      <c r="BM344" s="144" t="s">
        <v>534</v>
      </c>
    </row>
    <row r="345" spans="1:65" s="2" customFormat="1">
      <c r="A345" s="31"/>
      <c r="B345" s="32"/>
      <c r="C345" s="31"/>
      <c r="D345" s="146" t="s">
        <v>175</v>
      </c>
      <c r="E345" s="31"/>
      <c r="F345" s="147" t="s">
        <v>535</v>
      </c>
      <c r="G345" s="31"/>
      <c r="H345" s="31"/>
      <c r="I345" s="31"/>
      <c r="J345" s="31"/>
      <c r="K345" s="31"/>
      <c r="L345" s="32"/>
      <c r="M345" s="148"/>
      <c r="N345" s="149"/>
      <c r="O345" s="52"/>
      <c r="P345" s="52"/>
      <c r="Q345" s="52"/>
      <c r="R345" s="52"/>
      <c r="S345" s="52"/>
      <c r="T345" s="53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T345" s="19" t="s">
        <v>175</v>
      </c>
      <c r="AU345" s="19" t="s">
        <v>80</v>
      </c>
    </row>
    <row r="346" spans="1:65" s="12" customFormat="1" ht="22.9" customHeight="1">
      <c r="B346" s="121"/>
      <c r="D346" s="122" t="s">
        <v>69</v>
      </c>
      <c r="E346" s="131" t="s">
        <v>536</v>
      </c>
      <c r="F346" s="131" t="s">
        <v>537</v>
      </c>
      <c r="J346" s="132">
        <f>BK346</f>
        <v>0</v>
      </c>
      <c r="L346" s="121"/>
      <c r="M346" s="125"/>
      <c r="N346" s="126"/>
      <c r="O346" s="126"/>
      <c r="P346" s="127">
        <f>SUM(P347:P348)</f>
        <v>0</v>
      </c>
      <c r="Q346" s="126"/>
      <c r="R346" s="127">
        <f>SUM(R347:R348)</f>
        <v>0</v>
      </c>
      <c r="S346" s="126"/>
      <c r="T346" s="128">
        <f>SUM(T347:T348)</f>
        <v>0</v>
      </c>
      <c r="AR346" s="122" t="s">
        <v>186</v>
      </c>
      <c r="AT346" s="129" t="s">
        <v>69</v>
      </c>
      <c r="AU346" s="129" t="s">
        <v>78</v>
      </c>
      <c r="AY346" s="122" t="s">
        <v>169</v>
      </c>
      <c r="BK346" s="130">
        <f>SUM(BK347:BK348)</f>
        <v>0</v>
      </c>
    </row>
    <row r="347" spans="1:65" s="2" customFormat="1" ht="16.5" customHeight="1">
      <c r="A347" s="31"/>
      <c r="B347" s="133"/>
      <c r="C347" s="134">
        <v>66</v>
      </c>
      <c r="D347" s="134" t="s">
        <v>171</v>
      </c>
      <c r="E347" s="135" t="s">
        <v>538</v>
      </c>
      <c r="F347" s="136" t="s">
        <v>539</v>
      </c>
      <c r="G347" s="137" t="s">
        <v>505</v>
      </c>
      <c r="H347" s="138">
        <v>1</v>
      </c>
      <c r="I347" s="139"/>
      <c r="J347" s="139">
        <f>ROUND(I347*H347,2)</f>
        <v>0</v>
      </c>
      <c r="K347" s="136" t="s">
        <v>173</v>
      </c>
      <c r="L347" s="32"/>
      <c r="M347" s="140" t="s">
        <v>3</v>
      </c>
      <c r="N347" s="141" t="s">
        <v>41</v>
      </c>
      <c r="O347" s="142">
        <v>0</v>
      </c>
      <c r="P347" s="142">
        <f>O347*H347</f>
        <v>0</v>
      </c>
      <c r="Q347" s="142">
        <v>0</v>
      </c>
      <c r="R347" s="142">
        <f>Q347*H347</f>
        <v>0</v>
      </c>
      <c r="S347" s="142">
        <v>0</v>
      </c>
      <c r="T347" s="143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44" t="s">
        <v>174</v>
      </c>
      <c r="AT347" s="144" t="s">
        <v>171</v>
      </c>
      <c r="AU347" s="144" t="s">
        <v>80</v>
      </c>
      <c r="AY347" s="19" t="s">
        <v>169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9" t="s">
        <v>78</v>
      </c>
      <c r="BK347" s="145">
        <f>ROUND(I347*H347,2)</f>
        <v>0</v>
      </c>
      <c r="BL347" s="19" t="s">
        <v>174</v>
      </c>
      <c r="BM347" s="144" t="s">
        <v>540</v>
      </c>
    </row>
    <row r="348" spans="1:65" s="2" customFormat="1">
      <c r="A348" s="31"/>
      <c r="B348" s="32"/>
      <c r="C348" s="31"/>
      <c r="D348" s="146" t="s">
        <v>175</v>
      </c>
      <c r="E348" s="31"/>
      <c r="F348" s="147" t="s">
        <v>541</v>
      </c>
      <c r="G348" s="31"/>
      <c r="H348" s="31"/>
      <c r="I348" s="31"/>
      <c r="J348" s="31"/>
      <c r="K348" s="31"/>
      <c r="L348" s="32"/>
      <c r="M348" s="172"/>
      <c r="N348" s="173"/>
      <c r="O348" s="174"/>
      <c r="P348" s="174"/>
      <c r="Q348" s="174"/>
      <c r="R348" s="174"/>
      <c r="S348" s="174"/>
      <c r="T348" s="175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T348" s="19" t="s">
        <v>175</v>
      </c>
      <c r="AU348" s="19" t="s">
        <v>80</v>
      </c>
    </row>
    <row r="349" spans="1:65" s="2" customFormat="1" ht="6.95" customHeight="1">
      <c r="A349" s="31"/>
      <c r="B349" s="41"/>
      <c r="C349" s="42"/>
      <c r="D349" s="42"/>
      <c r="E349" s="42"/>
      <c r="F349" s="42"/>
      <c r="G349" s="42"/>
      <c r="H349" s="42"/>
      <c r="I349" s="42"/>
      <c r="J349" s="42"/>
      <c r="K349" s="42"/>
      <c r="L349" s="32"/>
      <c r="M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</row>
  </sheetData>
  <autoFilter ref="C98:K348" xr:uid="{00000000-0009-0000-0000-000001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7" r:id="rId2" xr:uid="{00000000-0004-0000-0100-000001000000}"/>
    <hyperlink ref="F110" r:id="rId3" xr:uid="{00000000-0004-0000-0100-000002000000}"/>
    <hyperlink ref="F116" r:id="rId4" xr:uid="{00000000-0004-0000-0100-000003000000}"/>
    <hyperlink ref="F120" r:id="rId5" xr:uid="{00000000-0004-0000-0100-000004000000}"/>
    <hyperlink ref="F122" r:id="rId6" xr:uid="{00000000-0004-0000-0100-000005000000}"/>
    <hyperlink ref="F128" r:id="rId7" xr:uid="{00000000-0004-0000-0100-000006000000}"/>
    <hyperlink ref="F130" r:id="rId8" xr:uid="{00000000-0004-0000-0100-000007000000}"/>
    <hyperlink ref="F134" r:id="rId9" xr:uid="{00000000-0004-0000-0100-000008000000}"/>
    <hyperlink ref="F136" r:id="rId10" xr:uid="{00000000-0004-0000-0100-000009000000}"/>
    <hyperlink ref="F138" r:id="rId11" xr:uid="{00000000-0004-0000-0100-00000A000000}"/>
    <hyperlink ref="F143" r:id="rId12" xr:uid="{00000000-0004-0000-0100-00000B000000}"/>
    <hyperlink ref="F145" r:id="rId13" xr:uid="{00000000-0004-0000-0100-00000C000000}"/>
    <hyperlink ref="F150" r:id="rId14" xr:uid="{00000000-0004-0000-0100-00000D000000}"/>
    <hyperlink ref="F152" r:id="rId15" xr:uid="{00000000-0004-0000-0100-00000E000000}"/>
    <hyperlink ref="F157" r:id="rId16" xr:uid="{00000000-0004-0000-0100-00000F000000}"/>
    <hyperlink ref="F161" r:id="rId17" xr:uid="{00000000-0004-0000-0100-000010000000}"/>
    <hyperlink ref="F163" r:id="rId18" xr:uid="{00000000-0004-0000-0100-000011000000}"/>
    <hyperlink ref="F169" r:id="rId19" xr:uid="{00000000-0004-0000-0100-000012000000}"/>
    <hyperlink ref="F173" r:id="rId20" xr:uid="{00000000-0004-0000-0100-000013000000}"/>
    <hyperlink ref="F177" r:id="rId21" xr:uid="{00000000-0004-0000-0100-000014000000}"/>
    <hyperlink ref="F182" r:id="rId22" xr:uid="{00000000-0004-0000-0100-000015000000}"/>
    <hyperlink ref="F184" r:id="rId23" xr:uid="{00000000-0004-0000-0100-000016000000}"/>
    <hyperlink ref="F191" r:id="rId24" xr:uid="{00000000-0004-0000-0100-000017000000}"/>
    <hyperlink ref="F193" r:id="rId25" xr:uid="{00000000-0004-0000-0100-000018000000}"/>
    <hyperlink ref="F195" r:id="rId26" xr:uid="{00000000-0004-0000-0100-000019000000}"/>
    <hyperlink ref="F198" r:id="rId27" xr:uid="{00000000-0004-0000-0100-00001A000000}"/>
    <hyperlink ref="F202" r:id="rId28" xr:uid="{00000000-0004-0000-0100-00001B000000}"/>
    <hyperlink ref="F204" r:id="rId29" xr:uid="{00000000-0004-0000-0100-00001C000000}"/>
    <hyperlink ref="F206" r:id="rId30" xr:uid="{00000000-0004-0000-0100-00001D000000}"/>
    <hyperlink ref="F208" r:id="rId31" xr:uid="{00000000-0004-0000-0100-00001E000000}"/>
    <hyperlink ref="F210" r:id="rId32" xr:uid="{00000000-0004-0000-0100-00001F000000}"/>
    <hyperlink ref="F212" r:id="rId33" xr:uid="{00000000-0004-0000-0100-000020000000}"/>
    <hyperlink ref="F215" r:id="rId34" xr:uid="{00000000-0004-0000-0100-000021000000}"/>
    <hyperlink ref="F219" r:id="rId35" xr:uid="{00000000-0004-0000-0100-000022000000}"/>
    <hyperlink ref="F221" r:id="rId36" xr:uid="{00000000-0004-0000-0100-000023000000}"/>
    <hyperlink ref="F227" r:id="rId37" xr:uid="{00000000-0004-0000-0100-000024000000}"/>
    <hyperlink ref="F229" r:id="rId38" xr:uid="{00000000-0004-0000-0100-000025000000}"/>
    <hyperlink ref="F231" r:id="rId39" xr:uid="{00000000-0004-0000-0100-000026000000}"/>
    <hyperlink ref="F237" r:id="rId40" xr:uid="{00000000-0004-0000-0100-000027000000}"/>
    <hyperlink ref="F239" r:id="rId41" xr:uid="{00000000-0004-0000-0100-000028000000}"/>
    <hyperlink ref="F243" r:id="rId42" xr:uid="{00000000-0004-0000-0100-000029000000}"/>
    <hyperlink ref="F245" r:id="rId43" xr:uid="{00000000-0004-0000-0100-00002A000000}"/>
    <hyperlink ref="F248" r:id="rId44" xr:uid="{00000000-0004-0000-0100-00002B000000}"/>
    <hyperlink ref="F251" r:id="rId45" xr:uid="{00000000-0004-0000-0100-00002C000000}"/>
    <hyperlink ref="F254" r:id="rId46" xr:uid="{00000000-0004-0000-0100-00002D000000}"/>
    <hyperlink ref="F256" r:id="rId47" xr:uid="{00000000-0004-0000-0100-00002E000000}"/>
    <hyperlink ref="F259" r:id="rId48" xr:uid="{00000000-0004-0000-0100-00002F000000}"/>
    <hyperlink ref="F261" r:id="rId49" xr:uid="{00000000-0004-0000-0100-000030000000}"/>
    <hyperlink ref="F264" r:id="rId50" xr:uid="{00000000-0004-0000-0100-000031000000}"/>
    <hyperlink ref="F266" r:id="rId51" xr:uid="{00000000-0004-0000-0100-000032000000}"/>
    <hyperlink ref="F268" r:id="rId52" xr:uid="{00000000-0004-0000-0100-000033000000}"/>
    <hyperlink ref="F271" r:id="rId53" xr:uid="{00000000-0004-0000-0100-000034000000}"/>
    <hyperlink ref="F273" r:id="rId54" xr:uid="{00000000-0004-0000-0100-000035000000}"/>
    <hyperlink ref="F276" r:id="rId55" xr:uid="{00000000-0004-0000-0100-000036000000}"/>
    <hyperlink ref="F279" r:id="rId56" xr:uid="{00000000-0004-0000-0100-000037000000}"/>
    <hyperlink ref="F281" r:id="rId57" xr:uid="{00000000-0004-0000-0100-000038000000}"/>
    <hyperlink ref="F284" r:id="rId58" xr:uid="{00000000-0004-0000-0100-000039000000}"/>
    <hyperlink ref="F286" r:id="rId59" xr:uid="{00000000-0004-0000-0100-00003A000000}"/>
    <hyperlink ref="F289" r:id="rId60" xr:uid="{00000000-0004-0000-0100-00003B000000}"/>
    <hyperlink ref="F291" r:id="rId61" xr:uid="{00000000-0004-0000-0100-00003C000000}"/>
    <hyperlink ref="F294" r:id="rId62" xr:uid="{00000000-0004-0000-0100-00003D000000}"/>
    <hyperlink ref="F297" r:id="rId63" xr:uid="{00000000-0004-0000-0100-00003E000000}"/>
    <hyperlink ref="F300" r:id="rId64" xr:uid="{00000000-0004-0000-0100-00003F000000}"/>
    <hyperlink ref="F302" r:id="rId65" xr:uid="{00000000-0004-0000-0100-000040000000}"/>
    <hyperlink ref="F306" r:id="rId66" xr:uid="{00000000-0004-0000-0100-000041000000}"/>
    <hyperlink ref="F309" r:id="rId67" xr:uid="{00000000-0004-0000-0100-000042000000}"/>
    <hyperlink ref="F311" r:id="rId68" xr:uid="{00000000-0004-0000-0100-000043000000}"/>
    <hyperlink ref="F316" r:id="rId69" xr:uid="{00000000-0004-0000-0100-000044000000}"/>
    <hyperlink ref="F320" r:id="rId70" xr:uid="{00000000-0004-0000-0100-000045000000}"/>
    <hyperlink ref="F323" r:id="rId71" xr:uid="{00000000-0004-0000-0100-000046000000}"/>
    <hyperlink ref="F333" r:id="rId72" xr:uid="{00000000-0004-0000-0100-000047000000}"/>
    <hyperlink ref="F336" r:id="rId73" xr:uid="{00000000-0004-0000-0100-000048000000}"/>
    <hyperlink ref="F338" r:id="rId74" xr:uid="{00000000-0004-0000-0100-000049000000}"/>
    <hyperlink ref="F340" r:id="rId75" xr:uid="{00000000-0004-0000-0100-00004A000000}"/>
    <hyperlink ref="F342" r:id="rId76" xr:uid="{00000000-0004-0000-0100-00004B000000}"/>
    <hyperlink ref="F345" r:id="rId77" xr:uid="{00000000-0004-0000-0100-00004C000000}"/>
    <hyperlink ref="F348" r:id="rId78" xr:uid="{00000000-0004-0000-0100-00004D000000}"/>
  </hyperlinks>
  <pageMargins left="0.39374999999999999" right="0.39374999999999999" top="0.39374999999999999" bottom="0.39374999999999999" header="0" footer="0"/>
  <pageSetup paperSize="9" scale="81" fitToHeight="100" orientation="portrait" blackAndWhite="1" r:id="rId79"/>
  <headerFooter>
    <oddFooter>&amp;CStrana &amp;P z &amp;N</oddFooter>
  </headerFooter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0"/>
  <sheetViews>
    <sheetView showGridLines="0" topLeftCell="A82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20"/>
      <c r="C3" s="21"/>
      <c r="D3" s="21"/>
      <c r="E3" s="21"/>
      <c r="F3" s="21"/>
      <c r="G3" s="21"/>
      <c r="H3" s="22"/>
    </row>
    <row r="4" spans="1:8" s="1" customFormat="1" ht="24.95" customHeight="1">
      <c r="B4" s="22"/>
      <c r="C4" s="23" t="s">
        <v>542</v>
      </c>
      <c r="H4" s="22"/>
    </row>
    <row r="5" spans="1:8" s="1" customFormat="1" ht="12" customHeight="1">
      <c r="B5" s="22"/>
      <c r="C5" s="25" t="s">
        <v>13</v>
      </c>
      <c r="D5" s="300" t="s">
        <v>14</v>
      </c>
      <c r="E5" s="272"/>
      <c r="F5" s="272"/>
      <c r="H5" s="22"/>
    </row>
    <row r="6" spans="1:8" s="1" customFormat="1" ht="36.950000000000003" customHeight="1">
      <c r="B6" s="22"/>
      <c r="C6" s="27" t="s">
        <v>15</v>
      </c>
      <c r="D6" s="299" t="s">
        <v>16</v>
      </c>
      <c r="E6" s="272"/>
      <c r="F6" s="272"/>
      <c r="H6" s="22"/>
    </row>
    <row r="7" spans="1:8" s="1" customFormat="1" ht="16.5" customHeight="1">
      <c r="B7" s="22"/>
      <c r="C7" s="28" t="s">
        <v>21</v>
      </c>
      <c r="D7" s="49" t="str">
        <f>'Rekapitulace stavby'!AN8</f>
        <v>20. 4. 2025</v>
      </c>
      <c r="H7" s="22"/>
    </row>
    <row r="8" spans="1:8" s="2" customFormat="1" ht="10.9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111"/>
      <c r="B9" s="112"/>
      <c r="C9" s="113" t="s">
        <v>51</v>
      </c>
      <c r="D9" s="114" t="s">
        <v>52</v>
      </c>
      <c r="E9" s="114" t="s">
        <v>156</v>
      </c>
      <c r="F9" s="115" t="s">
        <v>543</v>
      </c>
      <c r="G9" s="111"/>
      <c r="H9" s="112"/>
    </row>
    <row r="10" spans="1:8" s="2" customFormat="1" ht="26.45" customHeight="1">
      <c r="A10" s="31"/>
      <c r="B10" s="32"/>
      <c r="C10" s="176" t="s">
        <v>75</v>
      </c>
      <c r="D10" s="176" t="s">
        <v>76</v>
      </c>
      <c r="E10" s="31"/>
      <c r="F10" s="31"/>
      <c r="G10" s="31"/>
      <c r="H10" s="32"/>
    </row>
    <row r="11" spans="1:8" s="8" customFormat="1" ht="16.899999999999999" customHeight="1">
      <c r="A11" s="87"/>
      <c r="B11" s="88"/>
      <c r="C11" s="177" t="s">
        <v>81</v>
      </c>
      <c r="D11" s="178" t="s">
        <v>82</v>
      </c>
      <c r="E11" s="178" t="s">
        <v>3</v>
      </c>
      <c r="F11" s="179">
        <v>2136.66</v>
      </c>
      <c r="G11" s="87"/>
      <c r="H11" s="88"/>
    </row>
    <row r="12" spans="1:8" s="2" customFormat="1" ht="16.899999999999999" customHeight="1">
      <c r="A12" s="31"/>
      <c r="B12" s="32"/>
      <c r="C12" s="180" t="s">
        <v>3</v>
      </c>
      <c r="D12" s="180" t="s">
        <v>544</v>
      </c>
      <c r="E12" s="19" t="s">
        <v>3</v>
      </c>
      <c r="F12" s="181">
        <v>2136.66</v>
      </c>
      <c r="G12" s="31"/>
      <c r="H12" s="32"/>
    </row>
    <row r="13" spans="1:8" s="2" customFormat="1" ht="16.899999999999999" customHeight="1">
      <c r="A13" s="31"/>
      <c r="B13" s="32"/>
      <c r="C13" s="182" t="s">
        <v>545</v>
      </c>
      <c r="D13" s="31"/>
      <c r="E13" s="31"/>
      <c r="F13" s="31"/>
      <c r="G13" s="31"/>
      <c r="H13" s="32"/>
    </row>
    <row r="14" spans="1:8" s="2" customFormat="1" ht="16.899999999999999" customHeight="1">
      <c r="A14" s="31"/>
      <c r="B14" s="32"/>
      <c r="C14" s="180" t="s">
        <v>392</v>
      </c>
      <c r="D14" s="180" t="s">
        <v>546</v>
      </c>
      <c r="E14" s="19" t="s">
        <v>185</v>
      </c>
      <c r="F14" s="181">
        <v>2136.66</v>
      </c>
      <c r="G14" s="31"/>
      <c r="H14" s="32"/>
    </row>
    <row r="15" spans="1:8" s="2" customFormat="1" ht="16.899999999999999" customHeight="1">
      <c r="A15" s="31"/>
      <c r="B15" s="32"/>
      <c r="C15" s="180" t="s">
        <v>436</v>
      </c>
      <c r="D15" s="180" t="s">
        <v>547</v>
      </c>
      <c r="E15" s="19" t="s">
        <v>185</v>
      </c>
      <c r="F15" s="181">
        <v>2136.66</v>
      </c>
      <c r="G15" s="31"/>
      <c r="H15" s="32"/>
    </row>
    <row r="16" spans="1:8" s="2" customFormat="1" ht="16.899999999999999" customHeight="1">
      <c r="A16" s="31"/>
      <c r="B16" s="32"/>
      <c r="C16" s="180" t="s">
        <v>440</v>
      </c>
      <c r="D16" s="180" t="s">
        <v>548</v>
      </c>
      <c r="E16" s="19" t="s">
        <v>185</v>
      </c>
      <c r="F16" s="181">
        <v>2136.66</v>
      </c>
      <c r="G16" s="31"/>
      <c r="H16" s="32"/>
    </row>
    <row r="17" spans="1:8" s="8" customFormat="1" ht="16.899999999999999" customHeight="1">
      <c r="A17" s="87"/>
      <c r="B17" s="88"/>
      <c r="C17" s="177" t="s">
        <v>85</v>
      </c>
      <c r="D17" s="178" t="s">
        <v>86</v>
      </c>
      <c r="E17" s="178" t="s">
        <v>3</v>
      </c>
      <c r="F17" s="179">
        <v>235.702</v>
      </c>
      <c r="G17" s="87"/>
      <c r="H17" s="88"/>
    </row>
    <row r="18" spans="1:8" s="2" customFormat="1" ht="22.5">
      <c r="A18" s="31"/>
      <c r="B18" s="32"/>
      <c r="C18" s="180" t="s">
        <v>3</v>
      </c>
      <c r="D18" s="180" t="s">
        <v>549</v>
      </c>
      <c r="E18" s="19" t="s">
        <v>3</v>
      </c>
      <c r="F18" s="181">
        <v>235.702</v>
      </c>
      <c r="G18" s="31"/>
      <c r="H18" s="32"/>
    </row>
    <row r="19" spans="1:8" s="2" customFormat="1" ht="16.899999999999999" customHeight="1">
      <c r="A19" s="31"/>
      <c r="B19" s="32"/>
      <c r="C19" s="182" t="s">
        <v>545</v>
      </c>
      <c r="D19" s="31"/>
      <c r="E19" s="31"/>
      <c r="F19" s="31"/>
      <c r="G19" s="31"/>
      <c r="H19" s="32"/>
    </row>
    <row r="20" spans="1:8" s="2" customFormat="1" ht="16.899999999999999" customHeight="1">
      <c r="A20" s="31"/>
      <c r="B20" s="32"/>
      <c r="C20" s="180" t="s">
        <v>444</v>
      </c>
      <c r="D20" s="180" t="s">
        <v>550</v>
      </c>
      <c r="E20" s="19" t="s">
        <v>356</v>
      </c>
      <c r="F20" s="181">
        <v>235.702</v>
      </c>
      <c r="G20" s="31"/>
      <c r="H20" s="32"/>
    </row>
    <row r="21" spans="1:8" s="2" customFormat="1" ht="16.899999999999999" customHeight="1">
      <c r="A21" s="31"/>
      <c r="B21" s="32"/>
      <c r="C21" s="180" t="s">
        <v>449</v>
      </c>
      <c r="D21" s="180" t="s">
        <v>551</v>
      </c>
      <c r="E21" s="19" t="s">
        <v>356</v>
      </c>
      <c r="F21" s="181">
        <v>235.702</v>
      </c>
      <c r="G21" s="31"/>
      <c r="H21" s="32"/>
    </row>
    <row r="22" spans="1:8" s="8" customFormat="1" ht="16.899999999999999" customHeight="1">
      <c r="A22" s="87"/>
      <c r="B22" s="88"/>
      <c r="C22" s="177" t="s">
        <v>89</v>
      </c>
      <c r="D22" s="178" t="s">
        <v>90</v>
      </c>
      <c r="E22" s="178" t="s">
        <v>3</v>
      </c>
      <c r="F22" s="179">
        <v>268.84800000000001</v>
      </c>
      <c r="G22" s="87"/>
      <c r="H22" s="88"/>
    </row>
    <row r="23" spans="1:8" s="2" customFormat="1" ht="16.899999999999999" customHeight="1">
      <c r="A23" s="31"/>
      <c r="B23" s="32"/>
      <c r="C23" s="180" t="s">
        <v>3</v>
      </c>
      <c r="D23" s="180" t="s">
        <v>359</v>
      </c>
      <c r="E23" s="19" t="s">
        <v>3</v>
      </c>
      <c r="F23" s="181">
        <v>0</v>
      </c>
      <c r="G23" s="31"/>
      <c r="H23" s="32"/>
    </row>
    <row r="24" spans="1:8" s="2" customFormat="1" ht="16.899999999999999" customHeight="1">
      <c r="A24" s="31"/>
      <c r="B24" s="32"/>
      <c r="C24" s="180" t="s">
        <v>3</v>
      </c>
      <c r="D24" s="180" t="s">
        <v>552</v>
      </c>
      <c r="E24" s="19" t="s">
        <v>3</v>
      </c>
      <c r="F24" s="181">
        <v>268.84800000000001</v>
      </c>
      <c r="G24" s="31"/>
      <c r="H24" s="32"/>
    </row>
    <row r="25" spans="1:8" s="2" customFormat="1" ht="16.899999999999999" customHeight="1">
      <c r="A25" s="31"/>
      <c r="B25" s="32"/>
      <c r="C25" s="182" t="s">
        <v>545</v>
      </c>
      <c r="D25" s="31"/>
      <c r="E25" s="31"/>
      <c r="F25" s="31"/>
      <c r="G25" s="31"/>
      <c r="H25" s="32"/>
    </row>
    <row r="26" spans="1:8" s="2" customFormat="1" ht="16.899999999999999" customHeight="1">
      <c r="A26" s="31"/>
      <c r="B26" s="32"/>
      <c r="C26" s="180" t="s">
        <v>354</v>
      </c>
      <c r="D26" s="180" t="s">
        <v>553</v>
      </c>
      <c r="E26" s="19" t="s">
        <v>356</v>
      </c>
      <c r="F26" s="181">
        <v>268.84800000000001</v>
      </c>
      <c r="G26" s="31"/>
      <c r="H26" s="32"/>
    </row>
    <row r="27" spans="1:8" s="8" customFormat="1" ht="16.899999999999999" customHeight="1">
      <c r="A27" s="87"/>
      <c r="B27" s="88"/>
      <c r="C27" s="177" t="s">
        <v>92</v>
      </c>
      <c r="D27" s="178" t="s">
        <v>93</v>
      </c>
      <c r="E27" s="178" t="s">
        <v>3</v>
      </c>
      <c r="F27" s="179">
        <v>789.33600000000001</v>
      </c>
      <c r="G27" s="87"/>
      <c r="H27" s="88"/>
    </row>
    <row r="28" spans="1:8" s="2" customFormat="1" ht="16.899999999999999" customHeight="1">
      <c r="A28" s="31"/>
      <c r="B28" s="32"/>
      <c r="C28" s="180" t="s">
        <v>3</v>
      </c>
      <c r="D28" s="180" t="s">
        <v>366</v>
      </c>
      <c r="E28" s="19" t="s">
        <v>3</v>
      </c>
      <c r="F28" s="181">
        <v>0</v>
      </c>
      <c r="G28" s="31"/>
      <c r="H28" s="32"/>
    </row>
    <row r="29" spans="1:8" s="2" customFormat="1" ht="16.899999999999999" customHeight="1">
      <c r="A29" s="31"/>
      <c r="B29" s="32"/>
      <c r="C29" s="180" t="s">
        <v>3</v>
      </c>
      <c r="D29" s="180" t="s">
        <v>554</v>
      </c>
      <c r="E29" s="19" t="s">
        <v>3</v>
      </c>
      <c r="F29" s="181">
        <v>536.04</v>
      </c>
      <c r="G29" s="31"/>
      <c r="H29" s="32"/>
    </row>
    <row r="30" spans="1:8" s="2" customFormat="1" ht="16.899999999999999" customHeight="1">
      <c r="A30" s="31"/>
      <c r="B30" s="32"/>
      <c r="C30" s="180" t="s">
        <v>3</v>
      </c>
      <c r="D30" s="180" t="s">
        <v>368</v>
      </c>
      <c r="E30" s="19" t="s">
        <v>3</v>
      </c>
      <c r="F30" s="181">
        <v>0</v>
      </c>
      <c r="G30" s="31"/>
      <c r="H30" s="32"/>
    </row>
    <row r="31" spans="1:8" s="2" customFormat="1" ht="16.899999999999999" customHeight="1">
      <c r="A31" s="31"/>
      <c r="B31" s="32"/>
      <c r="C31" s="180" t="s">
        <v>3</v>
      </c>
      <c r="D31" s="180" t="s">
        <v>555</v>
      </c>
      <c r="E31" s="19" t="s">
        <v>3</v>
      </c>
      <c r="F31" s="181">
        <v>253.29599999999999</v>
      </c>
      <c r="G31" s="31"/>
      <c r="H31" s="32"/>
    </row>
    <row r="32" spans="1:8" s="2" customFormat="1" ht="16.899999999999999" customHeight="1">
      <c r="A32" s="31"/>
      <c r="B32" s="32"/>
      <c r="C32" s="182" t="s">
        <v>545</v>
      </c>
      <c r="D32" s="31"/>
      <c r="E32" s="31"/>
      <c r="F32" s="31"/>
      <c r="G32" s="31"/>
      <c r="H32" s="32"/>
    </row>
    <row r="33" spans="1:8" s="2" customFormat="1" ht="16.899999999999999" customHeight="1">
      <c r="A33" s="31"/>
      <c r="B33" s="32"/>
      <c r="C33" s="180" t="s">
        <v>362</v>
      </c>
      <c r="D33" s="180" t="s">
        <v>556</v>
      </c>
      <c r="E33" s="19" t="s">
        <v>356</v>
      </c>
      <c r="F33" s="181">
        <v>789.33600000000001</v>
      </c>
      <c r="G33" s="31"/>
      <c r="H33" s="32"/>
    </row>
    <row r="34" spans="1:8" s="8" customFormat="1" ht="16.899999999999999" customHeight="1">
      <c r="A34" s="87"/>
      <c r="B34" s="88"/>
      <c r="C34" s="177" t="s">
        <v>557</v>
      </c>
      <c r="D34" s="178" t="s">
        <v>558</v>
      </c>
      <c r="E34" s="178" t="s">
        <v>3</v>
      </c>
      <c r="F34" s="179">
        <v>3179.9189999999999</v>
      </c>
      <c r="G34" s="87"/>
      <c r="H34" s="88"/>
    </row>
    <row r="35" spans="1:8" s="2" customFormat="1" ht="16.899999999999999" customHeight="1">
      <c r="A35" s="31"/>
      <c r="B35" s="32"/>
      <c r="C35" s="180" t="s">
        <v>3</v>
      </c>
      <c r="D35" s="180" t="s">
        <v>559</v>
      </c>
      <c r="E35" s="19" t="s">
        <v>3</v>
      </c>
      <c r="F35" s="181">
        <v>0</v>
      </c>
      <c r="G35" s="31"/>
      <c r="H35" s="32"/>
    </row>
    <row r="36" spans="1:8" s="2" customFormat="1" ht="33.75">
      <c r="A36" s="31"/>
      <c r="B36" s="32"/>
      <c r="C36" s="180" t="s">
        <v>3</v>
      </c>
      <c r="D36" s="180" t="s">
        <v>560</v>
      </c>
      <c r="E36" s="19" t="s">
        <v>3</v>
      </c>
      <c r="F36" s="181">
        <v>572.04200000000003</v>
      </c>
      <c r="G36" s="31"/>
      <c r="H36" s="32"/>
    </row>
    <row r="37" spans="1:8" s="2" customFormat="1" ht="22.5">
      <c r="A37" s="31"/>
      <c r="B37" s="32"/>
      <c r="C37" s="180" t="s">
        <v>3</v>
      </c>
      <c r="D37" s="180" t="s">
        <v>561</v>
      </c>
      <c r="E37" s="19" t="s">
        <v>3</v>
      </c>
      <c r="F37" s="181">
        <v>377.839</v>
      </c>
      <c r="G37" s="31"/>
      <c r="H37" s="32"/>
    </row>
    <row r="38" spans="1:8" s="2" customFormat="1" ht="16.899999999999999" customHeight="1">
      <c r="A38" s="31"/>
      <c r="B38" s="32"/>
      <c r="C38" s="180" t="s">
        <v>3</v>
      </c>
      <c r="D38" s="180" t="s">
        <v>562</v>
      </c>
      <c r="E38" s="19" t="s">
        <v>3</v>
      </c>
      <c r="F38" s="181">
        <v>1385.7360000000001</v>
      </c>
      <c r="G38" s="31"/>
      <c r="H38" s="32"/>
    </row>
    <row r="39" spans="1:8" s="2" customFormat="1" ht="16.899999999999999" customHeight="1">
      <c r="A39" s="31"/>
      <c r="B39" s="32"/>
      <c r="C39" s="180" t="s">
        <v>3</v>
      </c>
      <c r="D39" s="180" t="s">
        <v>563</v>
      </c>
      <c r="E39" s="19" t="s">
        <v>3</v>
      </c>
      <c r="F39" s="181">
        <v>0</v>
      </c>
      <c r="G39" s="31"/>
      <c r="H39" s="32"/>
    </row>
    <row r="40" spans="1:8" s="2" customFormat="1" ht="16.899999999999999" customHeight="1">
      <c r="A40" s="31"/>
      <c r="B40" s="32"/>
      <c r="C40" s="180" t="s">
        <v>3</v>
      </c>
      <c r="D40" s="180" t="s">
        <v>564</v>
      </c>
      <c r="E40" s="19" t="s">
        <v>3</v>
      </c>
      <c r="F40" s="181">
        <v>222.624</v>
      </c>
      <c r="G40" s="31"/>
      <c r="H40" s="32"/>
    </row>
    <row r="41" spans="1:8" s="2" customFormat="1" ht="16.899999999999999" customHeight="1">
      <c r="A41" s="31"/>
      <c r="B41" s="32"/>
      <c r="C41" s="180" t="s">
        <v>3</v>
      </c>
      <c r="D41" s="180" t="s">
        <v>565</v>
      </c>
      <c r="E41" s="19" t="s">
        <v>3</v>
      </c>
      <c r="F41" s="181">
        <v>0</v>
      </c>
      <c r="G41" s="31"/>
      <c r="H41" s="32"/>
    </row>
    <row r="42" spans="1:8" s="2" customFormat="1" ht="16.899999999999999" customHeight="1">
      <c r="A42" s="31"/>
      <c r="B42" s="32"/>
      <c r="C42" s="180" t="s">
        <v>3</v>
      </c>
      <c r="D42" s="180" t="s">
        <v>566</v>
      </c>
      <c r="E42" s="19" t="s">
        <v>3</v>
      </c>
      <c r="F42" s="181">
        <v>621.678</v>
      </c>
      <c r="G42" s="31"/>
      <c r="H42" s="32"/>
    </row>
    <row r="43" spans="1:8" s="8" customFormat="1" ht="16.899999999999999" customHeight="1">
      <c r="A43" s="87"/>
      <c r="B43" s="88"/>
      <c r="C43" s="177" t="s">
        <v>95</v>
      </c>
      <c r="D43" s="178" t="s">
        <v>96</v>
      </c>
      <c r="E43" s="178" t="s">
        <v>3</v>
      </c>
      <c r="F43" s="179">
        <v>453.07</v>
      </c>
      <c r="G43" s="87"/>
      <c r="H43" s="88"/>
    </row>
    <row r="44" spans="1:8" s="2" customFormat="1" ht="16.899999999999999" customHeight="1">
      <c r="A44" s="31"/>
      <c r="B44" s="32"/>
      <c r="C44" s="180" t="s">
        <v>3</v>
      </c>
      <c r="D44" s="180" t="s">
        <v>380</v>
      </c>
      <c r="E44" s="19" t="s">
        <v>3</v>
      </c>
      <c r="F44" s="181">
        <v>0</v>
      </c>
      <c r="G44" s="31"/>
      <c r="H44" s="32"/>
    </row>
    <row r="45" spans="1:8" s="2" customFormat="1" ht="16.899999999999999" customHeight="1">
      <c r="A45" s="31"/>
      <c r="B45" s="32"/>
      <c r="C45" s="180" t="s">
        <v>3</v>
      </c>
      <c r="D45" s="180" t="s">
        <v>567</v>
      </c>
      <c r="E45" s="19" t="s">
        <v>3</v>
      </c>
      <c r="F45" s="181">
        <v>284.01400000000001</v>
      </c>
      <c r="G45" s="31"/>
      <c r="H45" s="32"/>
    </row>
    <row r="46" spans="1:8" s="2" customFormat="1" ht="16.899999999999999" customHeight="1">
      <c r="A46" s="31"/>
      <c r="B46" s="32"/>
      <c r="C46" s="180" t="s">
        <v>3</v>
      </c>
      <c r="D46" s="180" t="s">
        <v>382</v>
      </c>
      <c r="E46" s="19" t="s">
        <v>3</v>
      </c>
      <c r="F46" s="181">
        <v>0</v>
      </c>
      <c r="G46" s="31"/>
      <c r="H46" s="32"/>
    </row>
    <row r="47" spans="1:8" s="2" customFormat="1" ht="16.899999999999999" customHeight="1">
      <c r="A47" s="31"/>
      <c r="B47" s="32"/>
      <c r="C47" s="180" t="s">
        <v>3</v>
      </c>
      <c r="D47" s="180" t="s">
        <v>568</v>
      </c>
      <c r="E47" s="19" t="s">
        <v>3</v>
      </c>
      <c r="F47" s="181">
        <v>169.05600000000001</v>
      </c>
      <c r="G47" s="31"/>
      <c r="H47" s="32"/>
    </row>
    <row r="48" spans="1:8" s="2" customFormat="1" ht="16.899999999999999" customHeight="1">
      <c r="A48" s="31"/>
      <c r="B48" s="32"/>
      <c r="C48" s="182" t="s">
        <v>545</v>
      </c>
      <c r="D48" s="31"/>
      <c r="E48" s="31"/>
      <c r="F48" s="31"/>
      <c r="G48" s="31"/>
      <c r="H48" s="32"/>
    </row>
    <row r="49" spans="1:8" s="2" customFormat="1" ht="16.899999999999999" customHeight="1">
      <c r="A49" s="31"/>
      <c r="B49" s="32"/>
      <c r="C49" s="180" t="s">
        <v>376</v>
      </c>
      <c r="D49" s="180" t="s">
        <v>569</v>
      </c>
      <c r="E49" s="19" t="s">
        <v>356</v>
      </c>
      <c r="F49" s="181">
        <v>453.07</v>
      </c>
      <c r="G49" s="31"/>
      <c r="H49" s="32"/>
    </row>
    <row r="50" spans="1:8" s="8" customFormat="1" ht="16.899999999999999" customHeight="1">
      <c r="A50" s="87"/>
      <c r="B50" s="88"/>
      <c r="C50" s="177" t="s">
        <v>98</v>
      </c>
      <c r="D50" s="178" t="s">
        <v>99</v>
      </c>
      <c r="E50" s="178" t="s">
        <v>3</v>
      </c>
      <c r="F50" s="179">
        <v>397.87200000000001</v>
      </c>
      <c r="G50" s="87"/>
      <c r="H50" s="88"/>
    </row>
    <row r="51" spans="1:8" s="2" customFormat="1" ht="16.899999999999999" customHeight="1">
      <c r="A51" s="31"/>
      <c r="B51" s="32"/>
      <c r="C51" s="180" t="s">
        <v>3</v>
      </c>
      <c r="D51" s="180" t="s">
        <v>389</v>
      </c>
      <c r="E51" s="19" t="s">
        <v>3</v>
      </c>
      <c r="F51" s="181">
        <v>0</v>
      </c>
      <c r="G51" s="31"/>
      <c r="H51" s="32"/>
    </row>
    <row r="52" spans="1:8" s="2" customFormat="1" ht="16.899999999999999" customHeight="1">
      <c r="A52" s="31"/>
      <c r="B52" s="32"/>
      <c r="C52" s="180" t="s">
        <v>3</v>
      </c>
      <c r="D52" s="180" t="s">
        <v>570</v>
      </c>
      <c r="E52" s="19" t="s">
        <v>3</v>
      </c>
      <c r="F52" s="181">
        <v>397.87200000000001</v>
      </c>
      <c r="G52" s="31"/>
      <c r="H52" s="32"/>
    </row>
    <row r="53" spans="1:8" s="2" customFormat="1" ht="16.899999999999999" customHeight="1">
      <c r="A53" s="31"/>
      <c r="B53" s="32"/>
      <c r="C53" s="182" t="s">
        <v>545</v>
      </c>
      <c r="D53" s="31"/>
      <c r="E53" s="31"/>
      <c r="F53" s="31"/>
      <c r="G53" s="31"/>
      <c r="H53" s="32"/>
    </row>
    <row r="54" spans="1:8" s="2" customFormat="1" ht="16.899999999999999" customHeight="1">
      <c r="A54" s="31"/>
      <c r="B54" s="32"/>
      <c r="C54" s="180" t="s">
        <v>385</v>
      </c>
      <c r="D54" s="180" t="s">
        <v>571</v>
      </c>
      <c r="E54" s="19" t="s">
        <v>356</v>
      </c>
      <c r="F54" s="181">
        <v>397.87200000000001</v>
      </c>
      <c r="G54" s="31"/>
      <c r="H54" s="32"/>
    </row>
    <row r="55" spans="1:8" s="8" customFormat="1" ht="16.899999999999999" customHeight="1">
      <c r="A55" s="87"/>
      <c r="B55" s="88"/>
      <c r="C55" s="177" t="s">
        <v>102</v>
      </c>
      <c r="D55" s="178" t="s">
        <v>103</v>
      </c>
      <c r="E55" s="178" t="s">
        <v>3</v>
      </c>
      <c r="F55" s="179">
        <v>1235.104</v>
      </c>
      <c r="G55" s="87"/>
      <c r="H55" s="88"/>
    </row>
    <row r="56" spans="1:8" s="2" customFormat="1" ht="16.899999999999999" customHeight="1">
      <c r="A56" s="31"/>
      <c r="B56" s="32"/>
      <c r="C56" s="180" t="s">
        <v>3</v>
      </c>
      <c r="D56" s="180" t="s">
        <v>572</v>
      </c>
      <c r="E56" s="19" t="s">
        <v>3</v>
      </c>
      <c r="F56" s="181">
        <v>1235.104</v>
      </c>
      <c r="G56" s="31"/>
      <c r="H56" s="32"/>
    </row>
    <row r="57" spans="1:8" s="2" customFormat="1" ht="16.899999999999999" customHeight="1">
      <c r="A57" s="31"/>
      <c r="B57" s="32"/>
      <c r="C57" s="182" t="s">
        <v>545</v>
      </c>
      <c r="D57" s="31"/>
      <c r="E57" s="31"/>
      <c r="F57" s="31"/>
      <c r="G57" s="31"/>
      <c r="H57" s="32"/>
    </row>
    <row r="58" spans="1:8" s="2" customFormat="1" ht="16.899999999999999" customHeight="1">
      <c r="A58" s="31"/>
      <c r="B58" s="32"/>
      <c r="C58" s="180" t="s">
        <v>406</v>
      </c>
      <c r="D58" s="180" t="s">
        <v>573</v>
      </c>
      <c r="E58" s="19" t="s">
        <v>356</v>
      </c>
      <c r="F58" s="181">
        <v>1235.104</v>
      </c>
      <c r="G58" s="31"/>
      <c r="H58" s="32"/>
    </row>
    <row r="59" spans="1:8" s="8" customFormat="1" ht="16.899999999999999" customHeight="1">
      <c r="A59" s="87"/>
      <c r="B59" s="88"/>
      <c r="C59" s="177" t="s">
        <v>106</v>
      </c>
      <c r="D59" s="178" t="s">
        <v>107</v>
      </c>
      <c r="E59" s="178" t="s">
        <v>3</v>
      </c>
      <c r="F59" s="179">
        <v>316.33800000000002</v>
      </c>
      <c r="G59" s="87"/>
      <c r="H59" s="88"/>
    </row>
    <row r="60" spans="1:8" s="2" customFormat="1" ht="16.899999999999999" customHeight="1">
      <c r="A60" s="31"/>
      <c r="B60" s="32"/>
      <c r="C60" s="180" t="s">
        <v>3</v>
      </c>
      <c r="D60" s="180" t="s">
        <v>108</v>
      </c>
      <c r="E60" s="19" t="s">
        <v>3</v>
      </c>
      <c r="F60" s="181">
        <v>316.33800000000002</v>
      </c>
      <c r="G60" s="31"/>
      <c r="H60" s="32"/>
    </row>
    <row r="61" spans="1:8" s="2" customFormat="1" ht="16.899999999999999" customHeight="1">
      <c r="A61" s="31"/>
      <c r="B61" s="32"/>
      <c r="C61" s="182" t="s">
        <v>545</v>
      </c>
      <c r="D61" s="31"/>
      <c r="E61" s="31"/>
      <c r="F61" s="31"/>
      <c r="G61" s="31"/>
      <c r="H61" s="32"/>
    </row>
    <row r="62" spans="1:8" s="2" customFormat="1" ht="16.899999999999999" customHeight="1">
      <c r="A62" s="31"/>
      <c r="B62" s="32"/>
      <c r="C62" s="180" t="s">
        <v>412</v>
      </c>
      <c r="D62" s="180" t="s">
        <v>574</v>
      </c>
      <c r="E62" s="19" t="s">
        <v>356</v>
      </c>
      <c r="F62" s="181">
        <v>316.33800000000002</v>
      </c>
      <c r="G62" s="31"/>
      <c r="H62" s="32"/>
    </row>
    <row r="63" spans="1:8" s="8" customFormat="1" ht="16.899999999999999" customHeight="1">
      <c r="A63" s="87"/>
      <c r="B63" s="88"/>
      <c r="C63" s="177" t="s">
        <v>109</v>
      </c>
      <c r="D63" s="178" t="s">
        <v>110</v>
      </c>
      <c r="E63" s="178" t="s">
        <v>3</v>
      </c>
      <c r="F63" s="179">
        <v>104</v>
      </c>
      <c r="G63" s="87"/>
      <c r="H63" s="88"/>
    </row>
    <row r="64" spans="1:8" s="2" customFormat="1" ht="16.899999999999999" customHeight="1">
      <c r="A64" s="31"/>
      <c r="B64" s="32"/>
      <c r="C64" s="180" t="s">
        <v>3</v>
      </c>
      <c r="D64" s="180" t="s">
        <v>575</v>
      </c>
      <c r="E64" s="19" t="s">
        <v>3</v>
      </c>
      <c r="F64" s="181">
        <v>104</v>
      </c>
      <c r="G64" s="31"/>
      <c r="H64" s="32"/>
    </row>
    <row r="65" spans="1:8" s="2" customFormat="1" ht="16.899999999999999" customHeight="1">
      <c r="A65" s="31"/>
      <c r="B65" s="32"/>
      <c r="C65" s="182" t="s">
        <v>545</v>
      </c>
      <c r="D65" s="31"/>
      <c r="E65" s="31"/>
      <c r="F65" s="31"/>
      <c r="G65" s="31"/>
      <c r="H65" s="32"/>
    </row>
    <row r="66" spans="1:8" s="2" customFormat="1" ht="16.899999999999999" customHeight="1">
      <c r="A66" s="31"/>
      <c r="B66" s="32"/>
      <c r="C66" s="180" t="s">
        <v>423</v>
      </c>
      <c r="D66" s="180" t="s">
        <v>576</v>
      </c>
      <c r="E66" s="19" t="s">
        <v>356</v>
      </c>
      <c r="F66" s="181">
        <v>104</v>
      </c>
      <c r="G66" s="31"/>
      <c r="H66" s="32"/>
    </row>
    <row r="67" spans="1:8" s="8" customFormat="1" ht="16.899999999999999" customHeight="1">
      <c r="A67" s="87"/>
      <c r="B67" s="88"/>
      <c r="C67" s="177" t="s">
        <v>112</v>
      </c>
      <c r="D67" s="178" t="s">
        <v>113</v>
      </c>
      <c r="E67" s="178" t="s">
        <v>3</v>
      </c>
      <c r="F67" s="179">
        <v>570.96</v>
      </c>
      <c r="G67" s="87"/>
      <c r="H67" s="88"/>
    </row>
    <row r="68" spans="1:8" s="2" customFormat="1" ht="16.899999999999999" customHeight="1">
      <c r="A68" s="31"/>
      <c r="B68" s="32"/>
      <c r="C68" s="180" t="s">
        <v>3</v>
      </c>
      <c r="D68" s="180" t="s">
        <v>577</v>
      </c>
      <c r="E68" s="19" t="s">
        <v>3</v>
      </c>
      <c r="F68" s="181">
        <v>180.56</v>
      </c>
      <c r="G68" s="31"/>
      <c r="H68" s="32"/>
    </row>
    <row r="69" spans="1:8" s="2" customFormat="1" ht="16.899999999999999" customHeight="1">
      <c r="A69" s="31"/>
      <c r="B69" s="32"/>
      <c r="C69" s="180" t="s">
        <v>3</v>
      </c>
      <c r="D69" s="180" t="s">
        <v>578</v>
      </c>
      <c r="E69" s="19" t="s">
        <v>3</v>
      </c>
      <c r="F69" s="181">
        <v>195.2</v>
      </c>
      <c r="G69" s="31"/>
      <c r="H69" s="32"/>
    </row>
    <row r="70" spans="1:8" s="2" customFormat="1" ht="16.899999999999999" customHeight="1">
      <c r="A70" s="31"/>
      <c r="B70" s="32"/>
      <c r="C70" s="180" t="s">
        <v>3</v>
      </c>
      <c r="D70" s="180" t="s">
        <v>579</v>
      </c>
      <c r="E70" s="19" t="s">
        <v>3</v>
      </c>
      <c r="F70" s="181">
        <v>195.2</v>
      </c>
      <c r="G70" s="31"/>
      <c r="H70" s="32"/>
    </row>
    <row r="71" spans="1:8" s="2" customFormat="1" ht="16.899999999999999" customHeight="1">
      <c r="A71" s="31"/>
      <c r="B71" s="32"/>
      <c r="C71" s="182" t="s">
        <v>545</v>
      </c>
      <c r="D71" s="31"/>
      <c r="E71" s="31"/>
      <c r="F71" s="31"/>
      <c r="G71" s="31"/>
      <c r="H71" s="32"/>
    </row>
    <row r="72" spans="1:8" s="2" customFormat="1" ht="16.899999999999999" customHeight="1">
      <c r="A72" s="31"/>
      <c r="B72" s="32"/>
      <c r="C72" s="180" t="s">
        <v>226</v>
      </c>
      <c r="D72" s="180" t="s">
        <v>580</v>
      </c>
      <c r="E72" s="19" t="s">
        <v>185</v>
      </c>
      <c r="F72" s="181">
        <v>570.96</v>
      </c>
      <c r="G72" s="31"/>
      <c r="H72" s="32"/>
    </row>
    <row r="73" spans="1:8" s="8" customFormat="1" ht="16.899999999999999" customHeight="1">
      <c r="A73" s="87"/>
      <c r="B73" s="88"/>
      <c r="C73" s="177" t="s">
        <v>115</v>
      </c>
      <c r="D73" s="178" t="s">
        <v>116</v>
      </c>
      <c r="E73" s="178" t="s">
        <v>3</v>
      </c>
      <c r="F73" s="179">
        <v>162</v>
      </c>
      <c r="G73" s="87"/>
      <c r="H73" s="88"/>
    </row>
    <row r="74" spans="1:8" s="2" customFormat="1" ht="16.899999999999999" customHeight="1">
      <c r="A74" s="31"/>
      <c r="B74" s="32"/>
      <c r="C74" s="180" t="s">
        <v>3</v>
      </c>
      <c r="D74" s="180" t="s">
        <v>236</v>
      </c>
      <c r="E74" s="19" t="s">
        <v>3</v>
      </c>
      <c r="F74" s="181">
        <v>64.8</v>
      </c>
      <c r="G74" s="31"/>
      <c r="H74" s="32"/>
    </row>
    <row r="75" spans="1:8" s="2" customFormat="1" ht="16.899999999999999" customHeight="1">
      <c r="A75" s="31"/>
      <c r="B75" s="32"/>
      <c r="C75" s="180" t="s">
        <v>3</v>
      </c>
      <c r="D75" s="180" t="s">
        <v>237</v>
      </c>
      <c r="E75" s="19" t="s">
        <v>3</v>
      </c>
      <c r="F75" s="181">
        <v>48.6</v>
      </c>
      <c r="G75" s="31"/>
      <c r="H75" s="32"/>
    </row>
    <row r="76" spans="1:8" s="2" customFormat="1" ht="16.899999999999999" customHeight="1">
      <c r="A76" s="31"/>
      <c r="B76" s="32"/>
      <c r="C76" s="180" t="s">
        <v>3</v>
      </c>
      <c r="D76" s="180" t="s">
        <v>238</v>
      </c>
      <c r="E76" s="19" t="s">
        <v>3</v>
      </c>
      <c r="F76" s="181">
        <v>48.6</v>
      </c>
      <c r="G76" s="31"/>
      <c r="H76" s="32"/>
    </row>
    <row r="77" spans="1:8" s="2" customFormat="1" ht="16.899999999999999" customHeight="1">
      <c r="A77" s="31"/>
      <c r="B77" s="32"/>
      <c r="C77" s="182" t="s">
        <v>545</v>
      </c>
      <c r="D77" s="31"/>
      <c r="E77" s="31"/>
      <c r="F77" s="31"/>
      <c r="G77" s="31"/>
      <c r="H77" s="32"/>
    </row>
    <row r="78" spans="1:8" s="2" customFormat="1" ht="16.899999999999999" customHeight="1">
      <c r="A78" s="31"/>
      <c r="B78" s="32"/>
      <c r="C78" s="180" t="s">
        <v>233</v>
      </c>
      <c r="D78" s="180" t="s">
        <v>581</v>
      </c>
      <c r="E78" s="19" t="s">
        <v>185</v>
      </c>
      <c r="F78" s="181">
        <v>162</v>
      </c>
      <c r="G78" s="31"/>
      <c r="H78" s="32"/>
    </row>
    <row r="79" spans="1:8" s="8" customFormat="1" ht="16.899999999999999" customHeight="1">
      <c r="A79" s="87"/>
      <c r="B79" s="88"/>
      <c r="C79" s="177" t="s">
        <v>118</v>
      </c>
      <c r="D79" s="178" t="s">
        <v>119</v>
      </c>
      <c r="E79" s="178" t="s">
        <v>3</v>
      </c>
      <c r="F79" s="179">
        <v>245.7</v>
      </c>
      <c r="G79" s="87"/>
      <c r="H79" s="88"/>
    </row>
    <row r="80" spans="1:8" s="2" customFormat="1" ht="16.899999999999999" customHeight="1">
      <c r="A80" s="31"/>
      <c r="B80" s="32"/>
      <c r="C80" s="180" t="s">
        <v>3</v>
      </c>
      <c r="D80" s="180" t="s">
        <v>582</v>
      </c>
      <c r="E80" s="19" t="s">
        <v>3</v>
      </c>
      <c r="F80" s="181">
        <v>245.7</v>
      </c>
      <c r="G80" s="31"/>
      <c r="H80" s="32"/>
    </row>
    <row r="81" spans="1:8" s="2" customFormat="1" ht="16.899999999999999" customHeight="1">
      <c r="A81" s="31"/>
      <c r="B81" s="32"/>
      <c r="C81" s="182" t="s">
        <v>545</v>
      </c>
      <c r="D81" s="31"/>
      <c r="E81" s="31"/>
      <c r="F81" s="31"/>
      <c r="G81" s="31"/>
      <c r="H81" s="32"/>
    </row>
    <row r="82" spans="1:8" s="2" customFormat="1" ht="16.899999999999999" customHeight="1">
      <c r="A82" s="31"/>
      <c r="B82" s="32"/>
      <c r="C82" s="180" t="s">
        <v>400</v>
      </c>
      <c r="D82" s="180" t="s">
        <v>583</v>
      </c>
      <c r="E82" s="19" t="s">
        <v>356</v>
      </c>
      <c r="F82" s="181">
        <v>245.7</v>
      </c>
      <c r="G82" s="31"/>
      <c r="H82" s="32"/>
    </row>
    <row r="83" spans="1:8" s="2" customFormat="1" ht="16.899999999999999" customHeight="1">
      <c r="A83" s="31"/>
      <c r="B83" s="32"/>
      <c r="C83" s="180" t="s">
        <v>455</v>
      </c>
      <c r="D83" s="180" t="s">
        <v>584</v>
      </c>
      <c r="E83" s="19" t="s">
        <v>356</v>
      </c>
      <c r="F83" s="181">
        <v>245.7</v>
      </c>
      <c r="G83" s="31"/>
      <c r="H83" s="32"/>
    </row>
    <row r="84" spans="1:8" s="8" customFormat="1" ht="16.899999999999999" customHeight="1">
      <c r="A84" s="87"/>
      <c r="B84" s="88"/>
      <c r="C84" s="177" t="s">
        <v>121</v>
      </c>
      <c r="D84" s="178" t="s">
        <v>122</v>
      </c>
      <c r="E84" s="178" t="s">
        <v>3</v>
      </c>
      <c r="F84" s="179">
        <v>90</v>
      </c>
      <c r="G84" s="87"/>
      <c r="H84" s="88"/>
    </row>
    <row r="85" spans="1:8" s="2" customFormat="1" ht="16.899999999999999" customHeight="1">
      <c r="A85" s="31"/>
      <c r="B85" s="32"/>
      <c r="C85" s="180" t="s">
        <v>3</v>
      </c>
      <c r="D85" s="180" t="s">
        <v>585</v>
      </c>
      <c r="E85" s="19" t="s">
        <v>3</v>
      </c>
      <c r="F85" s="181">
        <v>90</v>
      </c>
      <c r="G85" s="31"/>
      <c r="H85" s="32"/>
    </row>
    <row r="86" spans="1:8" s="2" customFormat="1" ht="16.899999999999999" customHeight="1">
      <c r="A86" s="31"/>
      <c r="B86" s="32"/>
      <c r="C86" s="182" t="s">
        <v>545</v>
      </c>
      <c r="D86" s="31"/>
      <c r="E86" s="31"/>
      <c r="F86" s="31"/>
      <c r="G86" s="31"/>
      <c r="H86" s="32"/>
    </row>
    <row r="87" spans="1:8" s="2" customFormat="1" ht="16.899999999999999" customHeight="1">
      <c r="A87" s="31"/>
      <c r="B87" s="32"/>
      <c r="C87" s="180" t="s">
        <v>466</v>
      </c>
      <c r="D87" s="180" t="s">
        <v>586</v>
      </c>
      <c r="E87" s="19" t="s">
        <v>213</v>
      </c>
      <c r="F87" s="181">
        <v>90</v>
      </c>
      <c r="G87" s="31"/>
      <c r="H87" s="32"/>
    </row>
    <row r="88" spans="1:8" s="8" customFormat="1" ht="16.899999999999999" customHeight="1">
      <c r="A88" s="87"/>
      <c r="B88" s="88"/>
      <c r="C88" s="177" t="s">
        <v>124</v>
      </c>
      <c r="D88" s="178" t="s">
        <v>125</v>
      </c>
      <c r="E88" s="178" t="s">
        <v>3</v>
      </c>
      <c r="F88" s="179">
        <v>4014.0880000000002</v>
      </c>
      <c r="G88" s="87"/>
      <c r="H88" s="88"/>
    </row>
    <row r="89" spans="1:8" s="2" customFormat="1" ht="16.899999999999999" customHeight="1">
      <c r="A89" s="31"/>
      <c r="B89" s="32"/>
      <c r="C89" s="180" t="s">
        <v>3</v>
      </c>
      <c r="D89" s="180" t="s">
        <v>201</v>
      </c>
      <c r="E89" s="19" t="s">
        <v>3</v>
      </c>
      <c r="F89" s="181">
        <v>0</v>
      </c>
      <c r="G89" s="31"/>
      <c r="H89" s="32"/>
    </row>
    <row r="90" spans="1:8" s="2" customFormat="1" ht="16.899999999999999" customHeight="1">
      <c r="A90" s="31"/>
      <c r="B90" s="32"/>
      <c r="C90" s="180" t="s">
        <v>3</v>
      </c>
      <c r="D90" s="180" t="s">
        <v>587</v>
      </c>
      <c r="E90" s="19" t="s">
        <v>3</v>
      </c>
      <c r="F90" s="181">
        <v>4014.0880000000002</v>
      </c>
      <c r="G90" s="31"/>
      <c r="H90" s="32"/>
    </row>
    <row r="91" spans="1:8" s="2" customFormat="1" ht="16.899999999999999" customHeight="1">
      <c r="A91" s="31"/>
      <c r="B91" s="32"/>
      <c r="C91" s="182" t="s">
        <v>545</v>
      </c>
      <c r="D91" s="31"/>
      <c r="E91" s="31"/>
      <c r="F91" s="31"/>
      <c r="G91" s="31"/>
      <c r="H91" s="32"/>
    </row>
    <row r="92" spans="1:8" s="2" customFormat="1" ht="16.899999999999999" customHeight="1">
      <c r="A92" s="31"/>
      <c r="B92" s="32"/>
      <c r="C92" s="180" t="s">
        <v>197</v>
      </c>
      <c r="D92" s="180" t="s">
        <v>588</v>
      </c>
      <c r="E92" s="19" t="s">
        <v>185</v>
      </c>
      <c r="F92" s="181">
        <v>4014.0880000000002</v>
      </c>
      <c r="G92" s="31"/>
      <c r="H92" s="32"/>
    </row>
    <row r="93" spans="1:8" s="2" customFormat="1" ht="16.899999999999999" customHeight="1">
      <c r="A93" s="31"/>
      <c r="B93" s="32"/>
      <c r="C93" s="180" t="s">
        <v>216</v>
      </c>
      <c r="D93" s="180" t="s">
        <v>589</v>
      </c>
      <c r="E93" s="19" t="s">
        <v>185</v>
      </c>
      <c r="F93" s="181">
        <v>4014.0880000000002</v>
      </c>
      <c r="G93" s="31"/>
      <c r="H93" s="32"/>
    </row>
    <row r="94" spans="1:8" s="8" customFormat="1" ht="16.899999999999999" customHeight="1">
      <c r="A94" s="87"/>
      <c r="B94" s="88"/>
      <c r="C94" s="177" t="s">
        <v>127</v>
      </c>
      <c r="D94" s="178" t="s">
        <v>128</v>
      </c>
      <c r="E94" s="178" t="s">
        <v>3</v>
      </c>
      <c r="F94" s="179">
        <v>926.72</v>
      </c>
      <c r="G94" s="87"/>
      <c r="H94" s="88"/>
    </row>
    <row r="95" spans="1:8" s="2" customFormat="1" ht="16.899999999999999" customHeight="1">
      <c r="A95" s="31"/>
      <c r="B95" s="32"/>
      <c r="C95" s="180" t="s">
        <v>3</v>
      </c>
      <c r="D95" s="180" t="s">
        <v>183</v>
      </c>
      <c r="E95" s="19" t="s">
        <v>3</v>
      </c>
      <c r="F95" s="181">
        <v>0</v>
      </c>
      <c r="G95" s="31"/>
      <c r="H95" s="32"/>
    </row>
    <row r="96" spans="1:8" s="2" customFormat="1" ht="16.899999999999999" customHeight="1">
      <c r="A96" s="31"/>
      <c r="B96" s="32"/>
      <c r="C96" s="180" t="s">
        <v>3</v>
      </c>
      <c r="D96" s="180" t="s">
        <v>590</v>
      </c>
      <c r="E96" s="19" t="s">
        <v>3</v>
      </c>
      <c r="F96" s="181">
        <v>926.72</v>
      </c>
      <c r="G96" s="31"/>
      <c r="H96" s="32"/>
    </row>
    <row r="97" spans="1:8" s="2" customFormat="1" ht="16.899999999999999" customHeight="1">
      <c r="A97" s="31"/>
      <c r="B97" s="32"/>
      <c r="C97" s="182" t="s">
        <v>545</v>
      </c>
      <c r="D97" s="31"/>
      <c r="E97" s="31"/>
      <c r="F97" s="31"/>
      <c r="G97" s="31"/>
      <c r="H97" s="32"/>
    </row>
    <row r="98" spans="1:8" s="2" customFormat="1" ht="16.899999999999999" customHeight="1">
      <c r="A98" s="31"/>
      <c r="B98" s="32"/>
      <c r="C98" s="180" t="s">
        <v>178</v>
      </c>
      <c r="D98" s="180" t="s">
        <v>591</v>
      </c>
      <c r="E98" s="19" t="s">
        <v>172</v>
      </c>
      <c r="F98" s="181">
        <v>926.72</v>
      </c>
      <c r="G98" s="31"/>
      <c r="H98" s="32"/>
    </row>
    <row r="99" spans="1:8" s="2" customFormat="1" ht="7.35" customHeight="1">
      <c r="A99" s="31"/>
      <c r="B99" s="41"/>
      <c r="C99" s="42"/>
      <c r="D99" s="42"/>
      <c r="E99" s="42"/>
      <c r="F99" s="42"/>
      <c r="G99" s="42"/>
      <c r="H99" s="32"/>
    </row>
    <row r="100" spans="1:8" s="2" customFormat="1">
      <c r="A100" s="31"/>
      <c r="B100" s="31"/>
      <c r="C100" s="31"/>
      <c r="D100" s="31"/>
      <c r="E100" s="31"/>
      <c r="F100" s="31"/>
      <c r="G100" s="31"/>
      <c r="H100" s="31"/>
    </row>
  </sheetData>
  <mergeCells count="2">
    <mergeCell ref="D5:F5"/>
    <mergeCell ref="D6:F6"/>
  </mergeCells>
  <hyperlinks>
    <hyperlink ref="C11" r:id="rId1" xr:uid="{00000000-0004-0000-0200-000000000000}"/>
    <hyperlink ref="C17" r:id="rId2" xr:uid="{00000000-0004-0000-0200-000001000000}"/>
    <hyperlink ref="C22" r:id="rId3" xr:uid="{00000000-0004-0000-0200-000002000000}"/>
    <hyperlink ref="C27" r:id="rId4" xr:uid="{00000000-0004-0000-0200-000003000000}"/>
    <hyperlink ref="C34" r:id="rId5" xr:uid="{00000000-0004-0000-0200-000004000000}"/>
    <hyperlink ref="C43" r:id="rId6" xr:uid="{00000000-0004-0000-0200-000005000000}"/>
    <hyperlink ref="C50" r:id="rId7" xr:uid="{00000000-0004-0000-0200-000006000000}"/>
    <hyperlink ref="C55" r:id="rId8" xr:uid="{00000000-0004-0000-0200-000007000000}"/>
    <hyperlink ref="C59" r:id="rId9" xr:uid="{00000000-0004-0000-0200-000008000000}"/>
    <hyperlink ref="C63" r:id="rId10" xr:uid="{00000000-0004-0000-0200-000009000000}"/>
    <hyperlink ref="C67" r:id="rId11" xr:uid="{00000000-0004-0000-0200-00000A000000}"/>
    <hyperlink ref="C73" r:id="rId12" xr:uid="{00000000-0004-0000-0200-00000B000000}"/>
    <hyperlink ref="C79" r:id="rId13" xr:uid="{00000000-0004-0000-0200-00000C000000}"/>
    <hyperlink ref="C84" r:id="rId14" xr:uid="{00000000-0004-0000-0200-00000D000000}"/>
    <hyperlink ref="C88" r:id="rId15" xr:uid="{00000000-0004-0000-0200-00000E000000}"/>
    <hyperlink ref="C94" r:id="rId16" xr:uid="{00000000-0004-0000-0200-00000F000000}"/>
  </hyperlink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s="1" customFormat="1" ht="37.5" customHeight="1"/>
    <row r="2" spans="2:11" s="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6" customFormat="1" ht="45" customHeight="1">
      <c r="B3" s="187"/>
      <c r="C3" s="309" t="s">
        <v>592</v>
      </c>
      <c r="D3" s="309"/>
      <c r="E3" s="309"/>
      <c r="F3" s="309"/>
      <c r="G3" s="309"/>
      <c r="H3" s="309"/>
      <c r="I3" s="309"/>
      <c r="J3" s="309"/>
      <c r="K3" s="188"/>
    </row>
    <row r="4" spans="2:11" s="1" customFormat="1" ht="25.5" customHeight="1">
      <c r="B4" s="189"/>
      <c r="C4" s="314" t="s">
        <v>593</v>
      </c>
      <c r="D4" s="314"/>
      <c r="E4" s="314"/>
      <c r="F4" s="314"/>
      <c r="G4" s="314"/>
      <c r="H4" s="314"/>
      <c r="I4" s="314"/>
      <c r="J4" s="314"/>
      <c r="K4" s="190"/>
    </row>
    <row r="5" spans="2:11" s="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s="1" customFormat="1" ht="15" customHeight="1">
      <c r="B6" s="189"/>
      <c r="C6" s="313" t="s">
        <v>594</v>
      </c>
      <c r="D6" s="313"/>
      <c r="E6" s="313"/>
      <c r="F6" s="313"/>
      <c r="G6" s="313"/>
      <c r="H6" s="313"/>
      <c r="I6" s="313"/>
      <c r="J6" s="313"/>
      <c r="K6" s="190"/>
    </row>
    <row r="7" spans="2:11" s="1" customFormat="1" ht="15" customHeight="1">
      <c r="B7" s="193"/>
      <c r="C7" s="313" t="s">
        <v>595</v>
      </c>
      <c r="D7" s="313"/>
      <c r="E7" s="313"/>
      <c r="F7" s="313"/>
      <c r="G7" s="313"/>
      <c r="H7" s="313"/>
      <c r="I7" s="313"/>
      <c r="J7" s="313"/>
      <c r="K7" s="190"/>
    </row>
    <row r="8" spans="2:11" s="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s="1" customFormat="1" ht="15" customHeight="1">
      <c r="B9" s="193"/>
      <c r="C9" s="313" t="s">
        <v>596</v>
      </c>
      <c r="D9" s="313"/>
      <c r="E9" s="313"/>
      <c r="F9" s="313"/>
      <c r="G9" s="313"/>
      <c r="H9" s="313"/>
      <c r="I9" s="313"/>
      <c r="J9" s="313"/>
      <c r="K9" s="190"/>
    </row>
    <row r="10" spans="2:11" s="1" customFormat="1" ht="15" customHeight="1">
      <c r="B10" s="193"/>
      <c r="C10" s="192"/>
      <c r="D10" s="313" t="s">
        <v>597</v>
      </c>
      <c r="E10" s="313"/>
      <c r="F10" s="313"/>
      <c r="G10" s="313"/>
      <c r="H10" s="313"/>
      <c r="I10" s="313"/>
      <c r="J10" s="313"/>
      <c r="K10" s="190"/>
    </row>
    <row r="11" spans="2:11" s="1" customFormat="1" ht="15" customHeight="1">
      <c r="B11" s="193"/>
      <c r="C11" s="194"/>
      <c r="D11" s="313" t="s">
        <v>598</v>
      </c>
      <c r="E11" s="313"/>
      <c r="F11" s="313"/>
      <c r="G11" s="313"/>
      <c r="H11" s="313"/>
      <c r="I11" s="313"/>
      <c r="J11" s="313"/>
      <c r="K11" s="190"/>
    </row>
    <row r="12" spans="2:11" s="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s="1" customFormat="1" ht="15" customHeight="1">
      <c r="B13" s="193"/>
      <c r="C13" s="194"/>
      <c r="D13" s="195" t="s">
        <v>599</v>
      </c>
      <c r="E13" s="192"/>
      <c r="F13" s="192"/>
      <c r="G13" s="192"/>
      <c r="H13" s="192"/>
      <c r="I13" s="192"/>
      <c r="J13" s="192"/>
      <c r="K13" s="190"/>
    </row>
    <row r="14" spans="2:11" s="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s="1" customFormat="1" ht="15" customHeight="1">
      <c r="B15" s="193"/>
      <c r="C15" s="194"/>
      <c r="D15" s="313" t="s">
        <v>600</v>
      </c>
      <c r="E15" s="313"/>
      <c r="F15" s="313"/>
      <c r="G15" s="313"/>
      <c r="H15" s="313"/>
      <c r="I15" s="313"/>
      <c r="J15" s="313"/>
      <c r="K15" s="190"/>
    </row>
    <row r="16" spans="2:11" s="1" customFormat="1" ht="15" customHeight="1">
      <c r="B16" s="193"/>
      <c r="C16" s="194"/>
      <c r="D16" s="313" t="s">
        <v>601</v>
      </c>
      <c r="E16" s="313"/>
      <c r="F16" s="313"/>
      <c r="G16" s="313"/>
      <c r="H16" s="313"/>
      <c r="I16" s="313"/>
      <c r="J16" s="313"/>
      <c r="K16" s="190"/>
    </row>
    <row r="17" spans="2:11" s="1" customFormat="1" ht="15" customHeight="1">
      <c r="B17" s="193"/>
      <c r="C17" s="194"/>
      <c r="D17" s="313" t="s">
        <v>602</v>
      </c>
      <c r="E17" s="313"/>
      <c r="F17" s="313"/>
      <c r="G17" s="313"/>
      <c r="H17" s="313"/>
      <c r="I17" s="313"/>
      <c r="J17" s="313"/>
      <c r="K17" s="190"/>
    </row>
    <row r="18" spans="2:11" s="1" customFormat="1" ht="15" customHeight="1">
      <c r="B18" s="193"/>
      <c r="C18" s="194"/>
      <c r="D18" s="194"/>
      <c r="E18" s="196" t="s">
        <v>77</v>
      </c>
      <c r="F18" s="313" t="s">
        <v>603</v>
      </c>
      <c r="G18" s="313"/>
      <c r="H18" s="313"/>
      <c r="I18" s="313"/>
      <c r="J18" s="313"/>
      <c r="K18" s="190"/>
    </row>
    <row r="19" spans="2:11" s="1" customFormat="1" ht="15" customHeight="1">
      <c r="B19" s="193"/>
      <c r="C19" s="194"/>
      <c r="D19" s="194"/>
      <c r="E19" s="196" t="s">
        <v>604</v>
      </c>
      <c r="F19" s="313" t="s">
        <v>605</v>
      </c>
      <c r="G19" s="313"/>
      <c r="H19" s="313"/>
      <c r="I19" s="313"/>
      <c r="J19" s="313"/>
      <c r="K19" s="190"/>
    </row>
    <row r="20" spans="2:11" s="1" customFormat="1" ht="15" customHeight="1">
      <c r="B20" s="193"/>
      <c r="C20" s="194"/>
      <c r="D20" s="194"/>
      <c r="E20" s="196" t="s">
        <v>606</v>
      </c>
      <c r="F20" s="313" t="s">
        <v>607</v>
      </c>
      <c r="G20" s="313"/>
      <c r="H20" s="313"/>
      <c r="I20" s="313"/>
      <c r="J20" s="313"/>
      <c r="K20" s="190"/>
    </row>
    <row r="21" spans="2:11" s="1" customFormat="1" ht="15" customHeight="1">
      <c r="B21" s="193"/>
      <c r="C21" s="194"/>
      <c r="D21" s="194"/>
      <c r="E21" s="196" t="s">
        <v>608</v>
      </c>
      <c r="F21" s="313" t="s">
        <v>609</v>
      </c>
      <c r="G21" s="313"/>
      <c r="H21" s="313"/>
      <c r="I21" s="313"/>
      <c r="J21" s="313"/>
      <c r="K21" s="190"/>
    </row>
    <row r="22" spans="2:11" s="1" customFormat="1" ht="15" customHeight="1">
      <c r="B22" s="193"/>
      <c r="C22" s="194"/>
      <c r="D22" s="194"/>
      <c r="E22" s="196" t="s">
        <v>501</v>
      </c>
      <c r="F22" s="313" t="s">
        <v>502</v>
      </c>
      <c r="G22" s="313"/>
      <c r="H22" s="313"/>
      <c r="I22" s="313"/>
      <c r="J22" s="313"/>
      <c r="K22" s="190"/>
    </row>
    <row r="23" spans="2:11" s="1" customFormat="1" ht="15" customHeight="1">
      <c r="B23" s="193"/>
      <c r="C23" s="194"/>
      <c r="D23" s="194"/>
      <c r="E23" s="196" t="s">
        <v>610</v>
      </c>
      <c r="F23" s="313" t="s">
        <v>611</v>
      </c>
      <c r="G23" s="313"/>
      <c r="H23" s="313"/>
      <c r="I23" s="313"/>
      <c r="J23" s="313"/>
      <c r="K23" s="190"/>
    </row>
    <row r="24" spans="2:11" s="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s="1" customFormat="1" ht="15" customHeight="1">
      <c r="B25" s="193"/>
      <c r="C25" s="313" t="s">
        <v>612</v>
      </c>
      <c r="D25" s="313"/>
      <c r="E25" s="313"/>
      <c r="F25" s="313"/>
      <c r="G25" s="313"/>
      <c r="H25" s="313"/>
      <c r="I25" s="313"/>
      <c r="J25" s="313"/>
      <c r="K25" s="190"/>
    </row>
    <row r="26" spans="2:11" s="1" customFormat="1" ht="15" customHeight="1">
      <c r="B26" s="193"/>
      <c r="C26" s="313" t="s">
        <v>613</v>
      </c>
      <c r="D26" s="313"/>
      <c r="E26" s="313"/>
      <c r="F26" s="313"/>
      <c r="G26" s="313"/>
      <c r="H26" s="313"/>
      <c r="I26" s="313"/>
      <c r="J26" s="313"/>
      <c r="K26" s="190"/>
    </row>
    <row r="27" spans="2:11" s="1" customFormat="1" ht="15" customHeight="1">
      <c r="B27" s="193"/>
      <c r="C27" s="192"/>
      <c r="D27" s="313" t="s">
        <v>614</v>
      </c>
      <c r="E27" s="313"/>
      <c r="F27" s="313"/>
      <c r="G27" s="313"/>
      <c r="H27" s="313"/>
      <c r="I27" s="313"/>
      <c r="J27" s="313"/>
      <c r="K27" s="190"/>
    </row>
    <row r="28" spans="2:11" s="1" customFormat="1" ht="15" customHeight="1">
      <c r="B28" s="193"/>
      <c r="C28" s="194"/>
      <c r="D28" s="313" t="s">
        <v>615</v>
      </c>
      <c r="E28" s="313"/>
      <c r="F28" s="313"/>
      <c r="G28" s="313"/>
      <c r="H28" s="313"/>
      <c r="I28" s="313"/>
      <c r="J28" s="313"/>
      <c r="K28" s="190"/>
    </row>
    <row r="29" spans="2:11" s="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s="1" customFormat="1" ht="15" customHeight="1">
      <c r="B30" s="193"/>
      <c r="C30" s="194"/>
      <c r="D30" s="313" t="s">
        <v>616</v>
      </c>
      <c r="E30" s="313"/>
      <c r="F30" s="313"/>
      <c r="G30" s="313"/>
      <c r="H30" s="313"/>
      <c r="I30" s="313"/>
      <c r="J30" s="313"/>
      <c r="K30" s="190"/>
    </row>
    <row r="31" spans="2:11" s="1" customFormat="1" ht="15" customHeight="1">
      <c r="B31" s="193"/>
      <c r="C31" s="194"/>
      <c r="D31" s="313" t="s">
        <v>617</v>
      </c>
      <c r="E31" s="313"/>
      <c r="F31" s="313"/>
      <c r="G31" s="313"/>
      <c r="H31" s="313"/>
      <c r="I31" s="313"/>
      <c r="J31" s="313"/>
      <c r="K31" s="190"/>
    </row>
    <row r="32" spans="2:11" s="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s="1" customFormat="1" ht="15" customHeight="1">
      <c r="B33" s="193"/>
      <c r="C33" s="194"/>
      <c r="D33" s="313" t="s">
        <v>618</v>
      </c>
      <c r="E33" s="313"/>
      <c r="F33" s="313"/>
      <c r="G33" s="313"/>
      <c r="H33" s="313"/>
      <c r="I33" s="313"/>
      <c r="J33" s="313"/>
      <c r="K33" s="190"/>
    </row>
    <row r="34" spans="2:11" s="1" customFormat="1" ht="15" customHeight="1">
      <c r="B34" s="193"/>
      <c r="C34" s="194"/>
      <c r="D34" s="313" t="s">
        <v>619</v>
      </c>
      <c r="E34" s="313"/>
      <c r="F34" s="313"/>
      <c r="G34" s="313"/>
      <c r="H34" s="313"/>
      <c r="I34" s="313"/>
      <c r="J34" s="313"/>
      <c r="K34" s="190"/>
    </row>
    <row r="35" spans="2:11" s="1" customFormat="1" ht="15" customHeight="1">
      <c r="B35" s="193"/>
      <c r="C35" s="194"/>
      <c r="D35" s="313" t="s">
        <v>620</v>
      </c>
      <c r="E35" s="313"/>
      <c r="F35" s="313"/>
      <c r="G35" s="313"/>
      <c r="H35" s="313"/>
      <c r="I35" s="313"/>
      <c r="J35" s="313"/>
      <c r="K35" s="190"/>
    </row>
    <row r="36" spans="2:11" s="1" customFormat="1" ht="15" customHeight="1">
      <c r="B36" s="193"/>
      <c r="C36" s="194"/>
      <c r="D36" s="192"/>
      <c r="E36" s="195" t="s">
        <v>155</v>
      </c>
      <c r="F36" s="192"/>
      <c r="G36" s="313" t="s">
        <v>621</v>
      </c>
      <c r="H36" s="313"/>
      <c r="I36" s="313"/>
      <c r="J36" s="313"/>
      <c r="K36" s="190"/>
    </row>
    <row r="37" spans="2:11" s="1" customFormat="1" ht="30.75" customHeight="1">
      <c r="B37" s="193"/>
      <c r="C37" s="194"/>
      <c r="D37" s="192"/>
      <c r="E37" s="195" t="s">
        <v>622</v>
      </c>
      <c r="F37" s="192"/>
      <c r="G37" s="313" t="s">
        <v>623</v>
      </c>
      <c r="H37" s="313"/>
      <c r="I37" s="313"/>
      <c r="J37" s="313"/>
      <c r="K37" s="190"/>
    </row>
    <row r="38" spans="2:11" s="1" customFormat="1" ht="15" customHeight="1">
      <c r="B38" s="193"/>
      <c r="C38" s="194"/>
      <c r="D38" s="192"/>
      <c r="E38" s="195" t="s">
        <v>51</v>
      </c>
      <c r="F38" s="192"/>
      <c r="G38" s="313" t="s">
        <v>624</v>
      </c>
      <c r="H38" s="313"/>
      <c r="I38" s="313"/>
      <c r="J38" s="313"/>
      <c r="K38" s="190"/>
    </row>
    <row r="39" spans="2:11" s="1" customFormat="1" ht="15" customHeight="1">
      <c r="B39" s="193"/>
      <c r="C39" s="194"/>
      <c r="D39" s="192"/>
      <c r="E39" s="195" t="s">
        <v>52</v>
      </c>
      <c r="F39" s="192"/>
      <c r="G39" s="313" t="s">
        <v>625</v>
      </c>
      <c r="H39" s="313"/>
      <c r="I39" s="313"/>
      <c r="J39" s="313"/>
      <c r="K39" s="190"/>
    </row>
    <row r="40" spans="2:11" s="1" customFormat="1" ht="15" customHeight="1">
      <c r="B40" s="193"/>
      <c r="C40" s="194"/>
      <c r="D40" s="192"/>
      <c r="E40" s="195" t="s">
        <v>156</v>
      </c>
      <c r="F40" s="192"/>
      <c r="G40" s="313" t="s">
        <v>626</v>
      </c>
      <c r="H40" s="313"/>
      <c r="I40" s="313"/>
      <c r="J40" s="313"/>
      <c r="K40" s="190"/>
    </row>
    <row r="41" spans="2:11" s="1" customFormat="1" ht="15" customHeight="1">
      <c r="B41" s="193"/>
      <c r="C41" s="194"/>
      <c r="D41" s="192"/>
      <c r="E41" s="195" t="s">
        <v>157</v>
      </c>
      <c r="F41" s="192"/>
      <c r="G41" s="313" t="s">
        <v>627</v>
      </c>
      <c r="H41" s="313"/>
      <c r="I41" s="313"/>
      <c r="J41" s="313"/>
      <c r="K41" s="190"/>
    </row>
    <row r="42" spans="2:11" s="1" customFormat="1" ht="15" customHeight="1">
      <c r="B42" s="193"/>
      <c r="C42" s="194"/>
      <c r="D42" s="192"/>
      <c r="E42" s="195" t="s">
        <v>628</v>
      </c>
      <c r="F42" s="192"/>
      <c r="G42" s="313" t="s">
        <v>629</v>
      </c>
      <c r="H42" s="313"/>
      <c r="I42" s="313"/>
      <c r="J42" s="313"/>
      <c r="K42" s="190"/>
    </row>
    <row r="43" spans="2:11" s="1" customFormat="1" ht="15" customHeight="1">
      <c r="B43" s="193"/>
      <c r="C43" s="194"/>
      <c r="D43" s="192"/>
      <c r="E43" s="195"/>
      <c r="F43" s="192"/>
      <c r="G43" s="313" t="s">
        <v>630</v>
      </c>
      <c r="H43" s="313"/>
      <c r="I43" s="313"/>
      <c r="J43" s="313"/>
      <c r="K43" s="190"/>
    </row>
    <row r="44" spans="2:11" s="1" customFormat="1" ht="15" customHeight="1">
      <c r="B44" s="193"/>
      <c r="C44" s="194"/>
      <c r="D44" s="192"/>
      <c r="E44" s="195" t="s">
        <v>631</v>
      </c>
      <c r="F44" s="192"/>
      <c r="G44" s="313" t="s">
        <v>632</v>
      </c>
      <c r="H44" s="313"/>
      <c r="I44" s="313"/>
      <c r="J44" s="313"/>
      <c r="K44" s="190"/>
    </row>
    <row r="45" spans="2:11" s="1" customFormat="1" ht="15" customHeight="1">
      <c r="B45" s="193"/>
      <c r="C45" s="194"/>
      <c r="D45" s="192"/>
      <c r="E45" s="195" t="s">
        <v>159</v>
      </c>
      <c r="F45" s="192"/>
      <c r="G45" s="313" t="s">
        <v>633</v>
      </c>
      <c r="H45" s="313"/>
      <c r="I45" s="313"/>
      <c r="J45" s="313"/>
      <c r="K45" s="190"/>
    </row>
    <row r="46" spans="2:11" s="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s="1" customFormat="1" ht="15" customHeight="1">
      <c r="B47" s="193"/>
      <c r="C47" s="194"/>
      <c r="D47" s="313" t="s">
        <v>634</v>
      </c>
      <c r="E47" s="313"/>
      <c r="F47" s="313"/>
      <c r="G47" s="313"/>
      <c r="H47" s="313"/>
      <c r="I47" s="313"/>
      <c r="J47" s="313"/>
      <c r="K47" s="190"/>
    </row>
    <row r="48" spans="2:11" s="1" customFormat="1" ht="15" customHeight="1">
      <c r="B48" s="193"/>
      <c r="C48" s="194"/>
      <c r="D48" s="194"/>
      <c r="E48" s="313" t="s">
        <v>635</v>
      </c>
      <c r="F48" s="313"/>
      <c r="G48" s="313"/>
      <c r="H48" s="313"/>
      <c r="I48" s="313"/>
      <c r="J48" s="313"/>
      <c r="K48" s="190"/>
    </row>
    <row r="49" spans="2:11" s="1" customFormat="1" ht="15" customHeight="1">
      <c r="B49" s="193"/>
      <c r="C49" s="194"/>
      <c r="D49" s="194"/>
      <c r="E49" s="313" t="s">
        <v>636</v>
      </c>
      <c r="F49" s="313"/>
      <c r="G49" s="313"/>
      <c r="H49" s="313"/>
      <c r="I49" s="313"/>
      <c r="J49" s="313"/>
      <c r="K49" s="190"/>
    </row>
    <row r="50" spans="2:11" s="1" customFormat="1" ht="15" customHeight="1">
      <c r="B50" s="193"/>
      <c r="C50" s="194"/>
      <c r="D50" s="194"/>
      <c r="E50" s="313" t="s">
        <v>637</v>
      </c>
      <c r="F50" s="313"/>
      <c r="G50" s="313"/>
      <c r="H50" s="313"/>
      <c r="I50" s="313"/>
      <c r="J50" s="313"/>
      <c r="K50" s="190"/>
    </row>
    <row r="51" spans="2:11" s="1" customFormat="1" ht="15" customHeight="1">
      <c r="B51" s="193"/>
      <c r="C51" s="194"/>
      <c r="D51" s="313" t="s">
        <v>638</v>
      </c>
      <c r="E51" s="313"/>
      <c r="F51" s="313"/>
      <c r="G51" s="313"/>
      <c r="H51" s="313"/>
      <c r="I51" s="313"/>
      <c r="J51" s="313"/>
      <c r="K51" s="190"/>
    </row>
    <row r="52" spans="2:11" s="1" customFormat="1" ht="25.5" customHeight="1">
      <c r="B52" s="189"/>
      <c r="C52" s="314" t="s">
        <v>639</v>
      </c>
      <c r="D52" s="314"/>
      <c r="E52" s="314"/>
      <c r="F52" s="314"/>
      <c r="G52" s="314"/>
      <c r="H52" s="314"/>
      <c r="I52" s="314"/>
      <c r="J52" s="314"/>
      <c r="K52" s="190"/>
    </row>
    <row r="53" spans="2:11" s="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s="1" customFormat="1" ht="15" customHeight="1">
      <c r="B54" s="189"/>
      <c r="C54" s="313" t="s">
        <v>640</v>
      </c>
      <c r="D54" s="313"/>
      <c r="E54" s="313"/>
      <c r="F54" s="313"/>
      <c r="G54" s="313"/>
      <c r="H54" s="313"/>
      <c r="I54" s="313"/>
      <c r="J54" s="313"/>
      <c r="K54" s="190"/>
    </row>
    <row r="55" spans="2:11" s="1" customFormat="1" ht="15" customHeight="1">
      <c r="B55" s="189"/>
      <c r="C55" s="313" t="s">
        <v>641</v>
      </c>
      <c r="D55" s="313"/>
      <c r="E55" s="313"/>
      <c r="F55" s="313"/>
      <c r="G55" s="313"/>
      <c r="H55" s="313"/>
      <c r="I55" s="313"/>
      <c r="J55" s="313"/>
      <c r="K55" s="190"/>
    </row>
    <row r="56" spans="2:11" s="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s="1" customFormat="1" ht="15" customHeight="1">
      <c r="B57" s="189"/>
      <c r="C57" s="313" t="s">
        <v>642</v>
      </c>
      <c r="D57" s="313"/>
      <c r="E57" s="313"/>
      <c r="F57" s="313"/>
      <c r="G57" s="313"/>
      <c r="H57" s="313"/>
      <c r="I57" s="313"/>
      <c r="J57" s="313"/>
      <c r="K57" s="190"/>
    </row>
    <row r="58" spans="2:11" s="1" customFormat="1" ht="15" customHeight="1">
      <c r="B58" s="189"/>
      <c r="C58" s="194"/>
      <c r="D58" s="313" t="s">
        <v>643</v>
      </c>
      <c r="E58" s="313"/>
      <c r="F58" s="313"/>
      <c r="G58" s="313"/>
      <c r="H58" s="313"/>
      <c r="I58" s="313"/>
      <c r="J58" s="313"/>
      <c r="K58" s="190"/>
    </row>
    <row r="59" spans="2:11" s="1" customFormat="1" ht="15" customHeight="1">
      <c r="B59" s="189"/>
      <c r="C59" s="194"/>
      <c r="D59" s="313" t="s">
        <v>644</v>
      </c>
      <c r="E59" s="313"/>
      <c r="F59" s="313"/>
      <c r="G59" s="313"/>
      <c r="H59" s="313"/>
      <c r="I59" s="313"/>
      <c r="J59" s="313"/>
      <c r="K59" s="190"/>
    </row>
    <row r="60" spans="2:11" s="1" customFormat="1" ht="15" customHeight="1">
      <c r="B60" s="189"/>
      <c r="C60" s="194"/>
      <c r="D60" s="313" t="s">
        <v>645</v>
      </c>
      <c r="E60" s="313"/>
      <c r="F60" s="313"/>
      <c r="G60" s="313"/>
      <c r="H60" s="313"/>
      <c r="I60" s="313"/>
      <c r="J60" s="313"/>
      <c r="K60" s="190"/>
    </row>
    <row r="61" spans="2:11" s="1" customFormat="1" ht="15" customHeight="1">
      <c r="B61" s="189"/>
      <c r="C61" s="194"/>
      <c r="D61" s="313" t="s">
        <v>646</v>
      </c>
      <c r="E61" s="313"/>
      <c r="F61" s="313"/>
      <c r="G61" s="313"/>
      <c r="H61" s="313"/>
      <c r="I61" s="313"/>
      <c r="J61" s="313"/>
      <c r="K61" s="190"/>
    </row>
    <row r="62" spans="2:11" s="1" customFormat="1" ht="15" customHeight="1">
      <c r="B62" s="189"/>
      <c r="C62" s="194"/>
      <c r="D62" s="312" t="s">
        <v>647</v>
      </c>
      <c r="E62" s="312"/>
      <c r="F62" s="312"/>
      <c r="G62" s="312"/>
      <c r="H62" s="312"/>
      <c r="I62" s="312"/>
      <c r="J62" s="312"/>
      <c r="K62" s="190"/>
    </row>
    <row r="63" spans="2:11" s="1" customFormat="1" ht="15" customHeight="1">
      <c r="B63" s="189"/>
      <c r="C63" s="194"/>
      <c r="D63" s="313" t="s">
        <v>648</v>
      </c>
      <c r="E63" s="313"/>
      <c r="F63" s="313"/>
      <c r="G63" s="313"/>
      <c r="H63" s="313"/>
      <c r="I63" s="313"/>
      <c r="J63" s="313"/>
      <c r="K63" s="190"/>
    </row>
    <row r="64" spans="2:11" s="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s="1" customFormat="1" ht="15" customHeight="1">
      <c r="B65" s="189"/>
      <c r="C65" s="194"/>
      <c r="D65" s="313" t="s">
        <v>649</v>
      </c>
      <c r="E65" s="313"/>
      <c r="F65" s="313"/>
      <c r="G65" s="313"/>
      <c r="H65" s="313"/>
      <c r="I65" s="313"/>
      <c r="J65" s="313"/>
      <c r="K65" s="190"/>
    </row>
    <row r="66" spans="2:11" s="1" customFormat="1" ht="15" customHeight="1">
      <c r="B66" s="189"/>
      <c r="C66" s="194"/>
      <c r="D66" s="312" t="s">
        <v>650</v>
      </c>
      <c r="E66" s="312"/>
      <c r="F66" s="312"/>
      <c r="G66" s="312"/>
      <c r="H66" s="312"/>
      <c r="I66" s="312"/>
      <c r="J66" s="312"/>
      <c r="K66" s="190"/>
    </row>
    <row r="67" spans="2:11" s="1" customFormat="1" ht="15" customHeight="1">
      <c r="B67" s="189"/>
      <c r="C67" s="194"/>
      <c r="D67" s="313" t="s">
        <v>651</v>
      </c>
      <c r="E67" s="313"/>
      <c r="F67" s="313"/>
      <c r="G67" s="313"/>
      <c r="H67" s="313"/>
      <c r="I67" s="313"/>
      <c r="J67" s="313"/>
      <c r="K67" s="190"/>
    </row>
    <row r="68" spans="2:11" s="1" customFormat="1" ht="15" customHeight="1">
      <c r="B68" s="189"/>
      <c r="C68" s="194"/>
      <c r="D68" s="313" t="s">
        <v>652</v>
      </c>
      <c r="E68" s="313"/>
      <c r="F68" s="313"/>
      <c r="G68" s="313"/>
      <c r="H68" s="313"/>
      <c r="I68" s="313"/>
      <c r="J68" s="313"/>
      <c r="K68" s="190"/>
    </row>
    <row r="69" spans="2:11" s="1" customFormat="1" ht="15" customHeight="1">
      <c r="B69" s="189"/>
      <c r="C69" s="194"/>
      <c r="D69" s="313" t="s">
        <v>653</v>
      </c>
      <c r="E69" s="313"/>
      <c r="F69" s="313"/>
      <c r="G69" s="313"/>
      <c r="H69" s="313"/>
      <c r="I69" s="313"/>
      <c r="J69" s="313"/>
      <c r="K69" s="190"/>
    </row>
    <row r="70" spans="2:11" s="1" customFormat="1" ht="15" customHeight="1">
      <c r="B70" s="189"/>
      <c r="C70" s="194"/>
      <c r="D70" s="313" t="s">
        <v>654</v>
      </c>
      <c r="E70" s="313"/>
      <c r="F70" s="313"/>
      <c r="G70" s="313"/>
      <c r="H70" s="313"/>
      <c r="I70" s="313"/>
      <c r="J70" s="313"/>
      <c r="K70" s="190"/>
    </row>
    <row r="71" spans="2:11" s="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s="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s="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s="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s="1" customFormat="1" ht="45" customHeight="1">
      <c r="B75" s="206"/>
      <c r="C75" s="311" t="s">
        <v>655</v>
      </c>
      <c r="D75" s="311"/>
      <c r="E75" s="311"/>
      <c r="F75" s="311"/>
      <c r="G75" s="311"/>
      <c r="H75" s="311"/>
      <c r="I75" s="311"/>
      <c r="J75" s="311"/>
      <c r="K75" s="207"/>
    </row>
    <row r="76" spans="2:11" s="1" customFormat="1" ht="17.25" customHeight="1">
      <c r="B76" s="206"/>
      <c r="C76" s="208" t="s">
        <v>656</v>
      </c>
      <c r="D76" s="208"/>
      <c r="E76" s="208"/>
      <c r="F76" s="208" t="s">
        <v>657</v>
      </c>
      <c r="G76" s="209"/>
      <c r="H76" s="208" t="s">
        <v>52</v>
      </c>
      <c r="I76" s="208" t="s">
        <v>55</v>
      </c>
      <c r="J76" s="208" t="s">
        <v>658</v>
      </c>
      <c r="K76" s="207"/>
    </row>
    <row r="77" spans="2:11" s="1" customFormat="1" ht="17.25" customHeight="1">
      <c r="B77" s="206"/>
      <c r="C77" s="210" t="s">
        <v>659</v>
      </c>
      <c r="D77" s="210"/>
      <c r="E77" s="210"/>
      <c r="F77" s="211" t="s">
        <v>660</v>
      </c>
      <c r="G77" s="212"/>
      <c r="H77" s="210"/>
      <c r="I77" s="210"/>
      <c r="J77" s="210" t="s">
        <v>661</v>
      </c>
      <c r="K77" s="207"/>
    </row>
    <row r="78" spans="2:11" s="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s="1" customFormat="1" ht="15" customHeight="1">
      <c r="B79" s="206"/>
      <c r="C79" s="195" t="s">
        <v>51</v>
      </c>
      <c r="D79" s="215"/>
      <c r="E79" s="215"/>
      <c r="F79" s="216" t="s">
        <v>662</v>
      </c>
      <c r="G79" s="217"/>
      <c r="H79" s="195" t="s">
        <v>663</v>
      </c>
      <c r="I79" s="195" t="s">
        <v>664</v>
      </c>
      <c r="J79" s="195">
        <v>20</v>
      </c>
      <c r="K79" s="207"/>
    </row>
    <row r="80" spans="2:11" s="1" customFormat="1" ht="15" customHeight="1">
      <c r="B80" s="206"/>
      <c r="C80" s="195" t="s">
        <v>665</v>
      </c>
      <c r="D80" s="195"/>
      <c r="E80" s="195"/>
      <c r="F80" s="216" t="s">
        <v>662</v>
      </c>
      <c r="G80" s="217"/>
      <c r="H80" s="195" t="s">
        <v>666</v>
      </c>
      <c r="I80" s="195" t="s">
        <v>664</v>
      </c>
      <c r="J80" s="195">
        <v>120</v>
      </c>
      <c r="K80" s="207"/>
    </row>
    <row r="81" spans="2:11" s="1" customFormat="1" ht="15" customHeight="1">
      <c r="B81" s="218"/>
      <c r="C81" s="195" t="s">
        <v>667</v>
      </c>
      <c r="D81" s="195"/>
      <c r="E81" s="195"/>
      <c r="F81" s="216" t="s">
        <v>668</v>
      </c>
      <c r="G81" s="217"/>
      <c r="H81" s="195" t="s">
        <v>669</v>
      </c>
      <c r="I81" s="195" t="s">
        <v>664</v>
      </c>
      <c r="J81" s="195">
        <v>50</v>
      </c>
      <c r="K81" s="207"/>
    </row>
    <row r="82" spans="2:11" s="1" customFormat="1" ht="15" customHeight="1">
      <c r="B82" s="218"/>
      <c r="C82" s="195" t="s">
        <v>670</v>
      </c>
      <c r="D82" s="195"/>
      <c r="E82" s="195"/>
      <c r="F82" s="216" t="s">
        <v>662</v>
      </c>
      <c r="G82" s="217"/>
      <c r="H82" s="195" t="s">
        <v>671</v>
      </c>
      <c r="I82" s="195" t="s">
        <v>672</v>
      </c>
      <c r="J82" s="195"/>
      <c r="K82" s="207"/>
    </row>
    <row r="83" spans="2:11" s="1" customFormat="1" ht="15" customHeight="1">
      <c r="B83" s="218"/>
      <c r="C83" s="219" t="s">
        <v>673</v>
      </c>
      <c r="D83" s="219"/>
      <c r="E83" s="219"/>
      <c r="F83" s="220" t="s">
        <v>668</v>
      </c>
      <c r="G83" s="219"/>
      <c r="H83" s="219" t="s">
        <v>674</v>
      </c>
      <c r="I83" s="219" t="s">
        <v>664</v>
      </c>
      <c r="J83" s="219">
        <v>15</v>
      </c>
      <c r="K83" s="207"/>
    </row>
    <row r="84" spans="2:11" s="1" customFormat="1" ht="15" customHeight="1">
      <c r="B84" s="218"/>
      <c r="C84" s="219" t="s">
        <v>675</v>
      </c>
      <c r="D84" s="219"/>
      <c r="E84" s="219"/>
      <c r="F84" s="220" t="s">
        <v>668</v>
      </c>
      <c r="G84" s="219"/>
      <c r="H84" s="219" t="s">
        <v>676</v>
      </c>
      <c r="I84" s="219" t="s">
        <v>664</v>
      </c>
      <c r="J84" s="219">
        <v>15</v>
      </c>
      <c r="K84" s="207"/>
    </row>
    <row r="85" spans="2:11" s="1" customFormat="1" ht="15" customHeight="1">
      <c r="B85" s="218"/>
      <c r="C85" s="219" t="s">
        <v>677</v>
      </c>
      <c r="D85" s="219"/>
      <c r="E85" s="219"/>
      <c r="F85" s="220" t="s">
        <v>668</v>
      </c>
      <c r="G85" s="219"/>
      <c r="H85" s="219" t="s">
        <v>678</v>
      </c>
      <c r="I85" s="219" t="s">
        <v>664</v>
      </c>
      <c r="J85" s="219">
        <v>20</v>
      </c>
      <c r="K85" s="207"/>
    </row>
    <row r="86" spans="2:11" s="1" customFormat="1" ht="15" customHeight="1">
      <c r="B86" s="218"/>
      <c r="C86" s="219" t="s">
        <v>679</v>
      </c>
      <c r="D86" s="219"/>
      <c r="E86" s="219"/>
      <c r="F86" s="220" t="s">
        <v>668</v>
      </c>
      <c r="G86" s="219"/>
      <c r="H86" s="219" t="s">
        <v>680</v>
      </c>
      <c r="I86" s="219" t="s">
        <v>664</v>
      </c>
      <c r="J86" s="219">
        <v>20</v>
      </c>
      <c r="K86" s="207"/>
    </row>
    <row r="87" spans="2:11" s="1" customFormat="1" ht="15" customHeight="1">
      <c r="B87" s="218"/>
      <c r="C87" s="195" t="s">
        <v>681</v>
      </c>
      <c r="D87" s="195"/>
      <c r="E87" s="195"/>
      <c r="F87" s="216" t="s">
        <v>668</v>
      </c>
      <c r="G87" s="217"/>
      <c r="H87" s="195" t="s">
        <v>682</v>
      </c>
      <c r="I87" s="195" t="s">
        <v>664</v>
      </c>
      <c r="J87" s="195">
        <v>50</v>
      </c>
      <c r="K87" s="207"/>
    </row>
    <row r="88" spans="2:11" s="1" customFormat="1" ht="15" customHeight="1">
      <c r="B88" s="218"/>
      <c r="C88" s="195" t="s">
        <v>683</v>
      </c>
      <c r="D88" s="195"/>
      <c r="E88" s="195"/>
      <c r="F88" s="216" t="s">
        <v>668</v>
      </c>
      <c r="G88" s="217"/>
      <c r="H88" s="195" t="s">
        <v>684</v>
      </c>
      <c r="I88" s="195" t="s">
        <v>664</v>
      </c>
      <c r="J88" s="195">
        <v>20</v>
      </c>
      <c r="K88" s="207"/>
    </row>
    <row r="89" spans="2:11" s="1" customFormat="1" ht="15" customHeight="1">
      <c r="B89" s="218"/>
      <c r="C89" s="195" t="s">
        <v>685</v>
      </c>
      <c r="D89" s="195"/>
      <c r="E89" s="195"/>
      <c r="F89" s="216" t="s">
        <v>668</v>
      </c>
      <c r="G89" s="217"/>
      <c r="H89" s="195" t="s">
        <v>686</v>
      </c>
      <c r="I89" s="195" t="s">
        <v>664</v>
      </c>
      <c r="J89" s="195">
        <v>20</v>
      </c>
      <c r="K89" s="207"/>
    </row>
    <row r="90" spans="2:11" s="1" customFormat="1" ht="15" customHeight="1">
      <c r="B90" s="218"/>
      <c r="C90" s="195" t="s">
        <v>687</v>
      </c>
      <c r="D90" s="195"/>
      <c r="E90" s="195"/>
      <c r="F90" s="216" t="s">
        <v>668</v>
      </c>
      <c r="G90" s="217"/>
      <c r="H90" s="195" t="s">
        <v>688</v>
      </c>
      <c r="I90" s="195" t="s">
        <v>664</v>
      </c>
      <c r="J90" s="195">
        <v>50</v>
      </c>
      <c r="K90" s="207"/>
    </row>
    <row r="91" spans="2:11" s="1" customFormat="1" ht="15" customHeight="1">
      <c r="B91" s="218"/>
      <c r="C91" s="195" t="s">
        <v>689</v>
      </c>
      <c r="D91" s="195"/>
      <c r="E91" s="195"/>
      <c r="F91" s="216" t="s">
        <v>668</v>
      </c>
      <c r="G91" s="217"/>
      <c r="H91" s="195" t="s">
        <v>689</v>
      </c>
      <c r="I91" s="195" t="s">
        <v>664</v>
      </c>
      <c r="J91" s="195">
        <v>50</v>
      </c>
      <c r="K91" s="207"/>
    </row>
    <row r="92" spans="2:11" s="1" customFormat="1" ht="15" customHeight="1">
      <c r="B92" s="218"/>
      <c r="C92" s="195" t="s">
        <v>690</v>
      </c>
      <c r="D92" s="195"/>
      <c r="E92" s="195"/>
      <c r="F92" s="216" t="s">
        <v>668</v>
      </c>
      <c r="G92" s="217"/>
      <c r="H92" s="195" t="s">
        <v>691</v>
      </c>
      <c r="I92" s="195" t="s">
        <v>664</v>
      </c>
      <c r="J92" s="195">
        <v>255</v>
      </c>
      <c r="K92" s="207"/>
    </row>
    <row r="93" spans="2:11" s="1" customFormat="1" ht="15" customHeight="1">
      <c r="B93" s="218"/>
      <c r="C93" s="195" t="s">
        <v>692</v>
      </c>
      <c r="D93" s="195"/>
      <c r="E93" s="195"/>
      <c r="F93" s="216" t="s">
        <v>662</v>
      </c>
      <c r="G93" s="217"/>
      <c r="H93" s="195" t="s">
        <v>693</v>
      </c>
      <c r="I93" s="195" t="s">
        <v>694</v>
      </c>
      <c r="J93" s="195"/>
      <c r="K93" s="207"/>
    </row>
    <row r="94" spans="2:11" s="1" customFormat="1" ht="15" customHeight="1">
      <c r="B94" s="218"/>
      <c r="C94" s="195" t="s">
        <v>695</v>
      </c>
      <c r="D94" s="195"/>
      <c r="E94" s="195"/>
      <c r="F94" s="216" t="s">
        <v>662</v>
      </c>
      <c r="G94" s="217"/>
      <c r="H94" s="195" t="s">
        <v>696</v>
      </c>
      <c r="I94" s="195" t="s">
        <v>697</v>
      </c>
      <c r="J94" s="195"/>
      <c r="K94" s="207"/>
    </row>
    <row r="95" spans="2:11" s="1" customFormat="1" ht="15" customHeight="1">
      <c r="B95" s="218"/>
      <c r="C95" s="195" t="s">
        <v>698</v>
      </c>
      <c r="D95" s="195"/>
      <c r="E95" s="195"/>
      <c r="F95" s="216" t="s">
        <v>662</v>
      </c>
      <c r="G95" s="217"/>
      <c r="H95" s="195" t="s">
        <v>698</v>
      </c>
      <c r="I95" s="195" t="s">
        <v>697</v>
      </c>
      <c r="J95" s="195"/>
      <c r="K95" s="207"/>
    </row>
    <row r="96" spans="2:11" s="1" customFormat="1" ht="15" customHeight="1">
      <c r="B96" s="218"/>
      <c r="C96" s="195" t="s">
        <v>36</v>
      </c>
      <c r="D96" s="195"/>
      <c r="E96" s="195"/>
      <c r="F96" s="216" t="s">
        <v>662</v>
      </c>
      <c r="G96" s="217"/>
      <c r="H96" s="195" t="s">
        <v>699</v>
      </c>
      <c r="I96" s="195" t="s">
        <v>697</v>
      </c>
      <c r="J96" s="195"/>
      <c r="K96" s="207"/>
    </row>
    <row r="97" spans="2:11" s="1" customFormat="1" ht="15" customHeight="1">
      <c r="B97" s="218"/>
      <c r="C97" s="195" t="s">
        <v>46</v>
      </c>
      <c r="D97" s="195"/>
      <c r="E97" s="195"/>
      <c r="F97" s="216" t="s">
        <v>662</v>
      </c>
      <c r="G97" s="217"/>
      <c r="H97" s="195" t="s">
        <v>700</v>
      </c>
      <c r="I97" s="195" t="s">
        <v>697</v>
      </c>
      <c r="J97" s="195"/>
      <c r="K97" s="207"/>
    </row>
    <row r="98" spans="2:11" s="1" customFormat="1" ht="15" customHeight="1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s="1" customFormat="1" ht="18.75" customHeight="1">
      <c r="B99" s="224"/>
      <c r="C99" s="225"/>
      <c r="D99" s="225"/>
      <c r="E99" s="225"/>
      <c r="F99" s="225"/>
      <c r="G99" s="225"/>
      <c r="H99" s="225"/>
      <c r="I99" s="225"/>
      <c r="J99" s="225"/>
      <c r="K99" s="224"/>
    </row>
    <row r="100" spans="2:11" s="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s="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s="1" customFormat="1" ht="45" customHeight="1">
      <c r="B102" s="206"/>
      <c r="C102" s="311" t="s">
        <v>701</v>
      </c>
      <c r="D102" s="311"/>
      <c r="E102" s="311"/>
      <c r="F102" s="311"/>
      <c r="G102" s="311"/>
      <c r="H102" s="311"/>
      <c r="I102" s="311"/>
      <c r="J102" s="311"/>
      <c r="K102" s="207"/>
    </row>
    <row r="103" spans="2:11" s="1" customFormat="1" ht="17.25" customHeight="1">
      <c r="B103" s="206"/>
      <c r="C103" s="208" t="s">
        <v>656</v>
      </c>
      <c r="D103" s="208"/>
      <c r="E103" s="208"/>
      <c r="F103" s="208" t="s">
        <v>657</v>
      </c>
      <c r="G103" s="209"/>
      <c r="H103" s="208" t="s">
        <v>52</v>
      </c>
      <c r="I103" s="208" t="s">
        <v>55</v>
      </c>
      <c r="J103" s="208" t="s">
        <v>658</v>
      </c>
      <c r="K103" s="207"/>
    </row>
    <row r="104" spans="2:11" s="1" customFormat="1" ht="17.25" customHeight="1">
      <c r="B104" s="206"/>
      <c r="C104" s="210" t="s">
        <v>659</v>
      </c>
      <c r="D104" s="210"/>
      <c r="E104" s="210"/>
      <c r="F104" s="211" t="s">
        <v>660</v>
      </c>
      <c r="G104" s="212"/>
      <c r="H104" s="210"/>
      <c r="I104" s="210"/>
      <c r="J104" s="210" t="s">
        <v>661</v>
      </c>
      <c r="K104" s="207"/>
    </row>
    <row r="105" spans="2:11" s="1" customFormat="1" ht="5.25" customHeight="1">
      <c r="B105" s="206"/>
      <c r="C105" s="208"/>
      <c r="D105" s="208"/>
      <c r="E105" s="208"/>
      <c r="F105" s="208"/>
      <c r="G105" s="226"/>
      <c r="H105" s="208"/>
      <c r="I105" s="208"/>
      <c r="J105" s="208"/>
      <c r="K105" s="207"/>
    </row>
    <row r="106" spans="2:11" s="1" customFormat="1" ht="15" customHeight="1">
      <c r="B106" s="206"/>
      <c r="C106" s="195" t="s">
        <v>51</v>
      </c>
      <c r="D106" s="215"/>
      <c r="E106" s="215"/>
      <c r="F106" s="216" t="s">
        <v>662</v>
      </c>
      <c r="G106" s="195"/>
      <c r="H106" s="195" t="s">
        <v>702</v>
      </c>
      <c r="I106" s="195" t="s">
        <v>664</v>
      </c>
      <c r="J106" s="195">
        <v>20</v>
      </c>
      <c r="K106" s="207"/>
    </row>
    <row r="107" spans="2:11" s="1" customFormat="1" ht="15" customHeight="1">
      <c r="B107" s="206"/>
      <c r="C107" s="195" t="s">
        <v>665</v>
      </c>
      <c r="D107" s="195"/>
      <c r="E107" s="195"/>
      <c r="F107" s="216" t="s">
        <v>662</v>
      </c>
      <c r="G107" s="195"/>
      <c r="H107" s="195" t="s">
        <v>702</v>
      </c>
      <c r="I107" s="195" t="s">
        <v>664</v>
      </c>
      <c r="J107" s="195">
        <v>120</v>
      </c>
      <c r="K107" s="207"/>
    </row>
    <row r="108" spans="2:11" s="1" customFormat="1" ht="15" customHeight="1">
      <c r="B108" s="218"/>
      <c r="C108" s="195" t="s">
        <v>667</v>
      </c>
      <c r="D108" s="195"/>
      <c r="E108" s="195"/>
      <c r="F108" s="216" t="s">
        <v>668</v>
      </c>
      <c r="G108" s="195"/>
      <c r="H108" s="195" t="s">
        <v>702</v>
      </c>
      <c r="I108" s="195" t="s">
        <v>664</v>
      </c>
      <c r="J108" s="195">
        <v>50</v>
      </c>
      <c r="K108" s="207"/>
    </row>
    <row r="109" spans="2:11" s="1" customFormat="1" ht="15" customHeight="1">
      <c r="B109" s="218"/>
      <c r="C109" s="195" t="s">
        <v>670</v>
      </c>
      <c r="D109" s="195"/>
      <c r="E109" s="195"/>
      <c r="F109" s="216" t="s">
        <v>662</v>
      </c>
      <c r="G109" s="195"/>
      <c r="H109" s="195" t="s">
        <v>702</v>
      </c>
      <c r="I109" s="195" t="s">
        <v>672</v>
      </c>
      <c r="J109" s="195"/>
      <c r="K109" s="207"/>
    </row>
    <row r="110" spans="2:11" s="1" customFormat="1" ht="15" customHeight="1">
      <c r="B110" s="218"/>
      <c r="C110" s="195" t="s">
        <v>681</v>
      </c>
      <c r="D110" s="195"/>
      <c r="E110" s="195"/>
      <c r="F110" s="216" t="s">
        <v>668</v>
      </c>
      <c r="G110" s="195"/>
      <c r="H110" s="195" t="s">
        <v>702</v>
      </c>
      <c r="I110" s="195" t="s">
        <v>664</v>
      </c>
      <c r="J110" s="195">
        <v>50</v>
      </c>
      <c r="K110" s="207"/>
    </row>
    <row r="111" spans="2:11" s="1" customFormat="1" ht="15" customHeight="1">
      <c r="B111" s="218"/>
      <c r="C111" s="195" t="s">
        <v>689</v>
      </c>
      <c r="D111" s="195"/>
      <c r="E111" s="195"/>
      <c r="F111" s="216" t="s">
        <v>668</v>
      </c>
      <c r="G111" s="195"/>
      <c r="H111" s="195" t="s">
        <v>702</v>
      </c>
      <c r="I111" s="195" t="s">
        <v>664</v>
      </c>
      <c r="J111" s="195">
        <v>50</v>
      </c>
      <c r="K111" s="207"/>
    </row>
    <row r="112" spans="2:11" s="1" customFormat="1" ht="15" customHeight="1">
      <c r="B112" s="218"/>
      <c r="C112" s="195" t="s">
        <v>687</v>
      </c>
      <c r="D112" s="195"/>
      <c r="E112" s="195"/>
      <c r="F112" s="216" t="s">
        <v>668</v>
      </c>
      <c r="G112" s="195"/>
      <c r="H112" s="195" t="s">
        <v>702</v>
      </c>
      <c r="I112" s="195" t="s">
        <v>664</v>
      </c>
      <c r="J112" s="195">
        <v>50</v>
      </c>
      <c r="K112" s="207"/>
    </row>
    <row r="113" spans="2:11" s="1" customFormat="1" ht="15" customHeight="1">
      <c r="B113" s="218"/>
      <c r="C113" s="195" t="s">
        <v>51</v>
      </c>
      <c r="D113" s="195"/>
      <c r="E113" s="195"/>
      <c r="F113" s="216" t="s">
        <v>662</v>
      </c>
      <c r="G113" s="195"/>
      <c r="H113" s="195" t="s">
        <v>703</v>
      </c>
      <c r="I113" s="195" t="s">
        <v>664</v>
      </c>
      <c r="J113" s="195">
        <v>20</v>
      </c>
      <c r="K113" s="207"/>
    </row>
    <row r="114" spans="2:11" s="1" customFormat="1" ht="15" customHeight="1">
      <c r="B114" s="218"/>
      <c r="C114" s="195" t="s">
        <v>704</v>
      </c>
      <c r="D114" s="195"/>
      <c r="E114" s="195"/>
      <c r="F114" s="216" t="s">
        <v>662</v>
      </c>
      <c r="G114" s="195"/>
      <c r="H114" s="195" t="s">
        <v>705</v>
      </c>
      <c r="I114" s="195" t="s">
        <v>664</v>
      </c>
      <c r="J114" s="195">
        <v>120</v>
      </c>
      <c r="K114" s="207"/>
    </row>
    <row r="115" spans="2:11" s="1" customFormat="1" ht="15" customHeight="1">
      <c r="B115" s="218"/>
      <c r="C115" s="195" t="s">
        <v>36</v>
      </c>
      <c r="D115" s="195"/>
      <c r="E115" s="195"/>
      <c r="F115" s="216" t="s">
        <v>662</v>
      </c>
      <c r="G115" s="195"/>
      <c r="H115" s="195" t="s">
        <v>706</v>
      </c>
      <c r="I115" s="195" t="s">
        <v>697</v>
      </c>
      <c r="J115" s="195"/>
      <c r="K115" s="207"/>
    </row>
    <row r="116" spans="2:11" s="1" customFormat="1" ht="15" customHeight="1">
      <c r="B116" s="218"/>
      <c r="C116" s="195" t="s">
        <v>46</v>
      </c>
      <c r="D116" s="195"/>
      <c r="E116" s="195"/>
      <c r="F116" s="216" t="s">
        <v>662</v>
      </c>
      <c r="G116" s="195"/>
      <c r="H116" s="195" t="s">
        <v>707</v>
      </c>
      <c r="I116" s="195" t="s">
        <v>697</v>
      </c>
      <c r="J116" s="195"/>
      <c r="K116" s="207"/>
    </row>
    <row r="117" spans="2:11" s="1" customFormat="1" ht="15" customHeight="1">
      <c r="B117" s="218"/>
      <c r="C117" s="195" t="s">
        <v>55</v>
      </c>
      <c r="D117" s="195"/>
      <c r="E117" s="195"/>
      <c r="F117" s="216" t="s">
        <v>662</v>
      </c>
      <c r="G117" s="195"/>
      <c r="H117" s="195" t="s">
        <v>708</v>
      </c>
      <c r="I117" s="195" t="s">
        <v>709</v>
      </c>
      <c r="J117" s="195"/>
      <c r="K117" s="207"/>
    </row>
    <row r="118" spans="2:11" s="1" customFormat="1" ht="15" customHeight="1">
      <c r="B118" s="221"/>
      <c r="C118" s="227"/>
      <c r="D118" s="227"/>
      <c r="E118" s="227"/>
      <c r="F118" s="227"/>
      <c r="G118" s="227"/>
      <c r="H118" s="227"/>
      <c r="I118" s="227"/>
      <c r="J118" s="227"/>
      <c r="K118" s="223"/>
    </row>
    <row r="119" spans="2:11" s="1" customFormat="1" ht="18.75" customHeight="1">
      <c r="B119" s="228"/>
      <c r="C119" s="229"/>
      <c r="D119" s="229"/>
      <c r="E119" s="229"/>
      <c r="F119" s="230"/>
      <c r="G119" s="229"/>
      <c r="H119" s="229"/>
      <c r="I119" s="229"/>
      <c r="J119" s="229"/>
      <c r="K119" s="228"/>
    </row>
    <row r="120" spans="2:11" s="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s="1" customFormat="1" ht="7.5" customHeight="1">
      <c r="B121" s="231"/>
      <c r="C121" s="232"/>
      <c r="D121" s="232"/>
      <c r="E121" s="232"/>
      <c r="F121" s="232"/>
      <c r="G121" s="232"/>
      <c r="H121" s="232"/>
      <c r="I121" s="232"/>
      <c r="J121" s="232"/>
      <c r="K121" s="233"/>
    </row>
    <row r="122" spans="2:11" s="1" customFormat="1" ht="45" customHeight="1">
      <c r="B122" s="234"/>
      <c r="C122" s="309" t="s">
        <v>710</v>
      </c>
      <c r="D122" s="309"/>
      <c r="E122" s="309"/>
      <c r="F122" s="309"/>
      <c r="G122" s="309"/>
      <c r="H122" s="309"/>
      <c r="I122" s="309"/>
      <c r="J122" s="309"/>
      <c r="K122" s="235"/>
    </row>
    <row r="123" spans="2:11" s="1" customFormat="1" ht="17.25" customHeight="1">
      <c r="B123" s="236"/>
      <c r="C123" s="208" t="s">
        <v>656</v>
      </c>
      <c r="D123" s="208"/>
      <c r="E123" s="208"/>
      <c r="F123" s="208" t="s">
        <v>657</v>
      </c>
      <c r="G123" s="209"/>
      <c r="H123" s="208" t="s">
        <v>52</v>
      </c>
      <c r="I123" s="208" t="s">
        <v>55</v>
      </c>
      <c r="J123" s="208" t="s">
        <v>658</v>
      </c>
      <c r="K123" s="237"/>
    </row>
    <row r="124" spans="2:11" s="1" customFormat="1" ht="17.25" customHeight="1">
      <c r="B124" s="236"/>
      <c r="C124" s="210" t="s">
        <v>659</v>
      </c>
      <c r="D124" s="210"/>
      <c r="E124" s="210"/>
      <c r="F124" s="211" t="s">
        <v>660</v>
      </c>
      <c r="G124" s="212"/>
      <c r="H124" s="210"/>
      <c r="I124" s="210"/>
      <c r="J124" s="210" t="s">
        <v>661</v>
      </c>
      <c r="K124" s="237"/>
    </row>
    <row r="125" spans="2:11" s="1" customFormat="1" ht="5.25" customHeight="1">
      <c r="B125" s="238"/>
      <c r="C125" s="213"/>
      <c r="D125" s="213"/>
      <c r="E125" s="213"/>
      <c r="F125" s="213"/>
      <c r="G125" s="239"/>
      <c r="H125" s="213"/>
      <c r="I125" s="213"/>
      <c r="J125" s="213"/>
      <c r="K125" s="240"/>
    </row>
    <row r="126" spans="2:11" s="1" customFormat="1" ht="15" customHeight="1">
      <c r="B126" s="238"/>
      <c r="C126" s="195" t="s">
        <v>665</v>
      </c>
      <c r="D126" s="215"/>
      <c r="E126" s="215"/>
      <c r="F126" s="216" t="s">
        <v>662</v>
      </c>
      <c r="G126" s="195"/>
      <c r="H126" s="195" t="s">
        <v>702</v>
      </c>
      <c r="I126" s="195" t="s">
        <v>664</v>
      </c>
      <c r="J126" s="195">
        <v>120</v>
      </c>
      <c r="K126" s="241"/>
    </row>
    <row r="127" spans="2:11" s="1" customFormat="1" ht="15" customHeight="1">
      <c r="B127" s="238"/>
      <c r="C127" s="195" t="s">
        <v>711</v>
      </c>
      <c r="D127" s="195"/>
      <c r="E127" s="195"/>
      <c r="F127" s="216" t="s">
        <v>662</v>
      </c>
      <c r="G127" s="195"/>
      <c r="H127" s="195" t="s">
        <v>712</v>
      </c>
      <c r="I127" s="195" t="s">
        <v>664</v>
      </c>
      <c r="J127" s="195" t="s">
        <v>713</v>
      </c>
      <c r="K127" s="241"/>
    </row>
    <row r="128" spans="2:11" s="1" customFormat="1" ht="15" customHeight="1">
      <c r="B128" s="238"/>
      <c r="C128" s="195" t="s">
        <v>610</v>
      </c>
      <c r="D128" s="195"/>
      <c r="E128" s="195"/>
      <c r="F128" s="216" t="s">
        <v>662</v>
      </c>
      <c r="G128" s="195"/>
      <c r="H128" s="195" t="s">
        <v>714</v>
      </c>
      <c r="I128" s="195" t="s">
        <v>664</v>
      </c>
      <c r="J128" s="195" t="s">
        <v>713</v>
      </c>
      <c r="K128" s="241"/>
    </row>
    <row r="129" spans="2:11" s="1" customFormat="1" ht="15" customHeight="1">
      <c r="B129" s="238"/>
      <c r="C129" s="195" t="s">
        <v>673</v>
      </c>
      <c r="D129" s="195"/>
      <c r="E129" s="195"/>
      <c r="F129" s="216" t="s">
        <v>668</v>
      </c>
      <c r="G129" s="195"/>
      <c r="H129" s="195" t="s">
        <v>674</v>
      </c>
      <c r="I129" s="195" t="s">
        <v>664</v>
      </c>
      <c r="J129" s="195">
        <v>15</v>
      </c>
      <c r="K129" s="241"/>
    </row>
    <row r="130" spans="2:11" s="1" customFormat="1" ht="15" customHeight="1">
      <c r="B130" s="238"/>
      <c r="C130" s="219" t="s">
        <v>675</v>
      </c>
      <c r="D130" s="219"/>
      <c r="E130" s="219"/>
      <c r="F130" s="220" t="s">
        <v>668</v>
      </c>
      <c r="G130" s="219"/>
      <c r="H130" s="219" t="s">
        <v>676</v>
      </c>
      <c r="I130" s="219" t="s">
        <v>664</v>
      </c>
      <c r="J130" s="219">
        <v>15</v>
      </c>
      <c r="K130" s="241"/>
    </row>
    <row r="131" spans="2:11" s="1" customFormat="1" ht="15" customHeight="1">
      <c r="B131" s="238"/>
      <c r="C131" s="219" t="s">
        <v>677</v>
      </c>
      <c r="D131" s="219"/>
      <c r="E131" s="219"/>
      <c r="F131" s="220" t="s">
        <v>668</v>
      </c>
      <c r="G131" s="219"/>
      <c r="H131" s="219" t="s">
        <v>678</v>
      </c>
      <c r="I131" s="219" t="s">
        <v>664</v>
      </c>
      <c r="J131" s="219">
        <v>20</v>
      </c>
      <c r="K131" s="241"/>
    </row>
    <row r="132" spans="2:11" s="1" customFormat="1" ht="15" customHeight="1">
      <c r="B132" s="238"/>
      <c r="C132" s="219" t="s">
        <v>679</v>
      </c>
      <c r="D132" s="219"/>
      <c r="E132" s="219"/>
      <c r="F132" s="220" t="s">
        <v>668</v>
      </c>
      <c r="G132" s="219"/>
      <c r="H132" s="219" t="s">
        <v>680</v>
      </c>
      <c r="I132" s="219" t="s">
        <v>664</v>
      </c>
      <c r="J132" s="219">
        <v>20</v>
      </c>
      <c r="K132" s="241"/>
    </row>
    <row r="133" spans="2:11" s="1" customFormat="1" ht="15" customHeight="1">
      <c r="B133" s="238"/>
      <c r="C133" s="195" t="s">
        <v>667</v>
      </c>
      <c r="D133" s="195"/>
      <c r="E133" s="195"/>
      <c r="F133" s="216" t="s">
        <v>668</v>
      </c>
      <c r="G133" s="195"/>
      <c r="H133" s="195" t="s">
        <v>702</v>
      </c>
      <c r="I133" s="195" t="s">
        <v>664</v>
      </c>
      <c r="J133" s="195">
        <v>50</v>
      </c>
      <c r="K133" s="241"/>
    </row>
    <row r="134" spans="2:11" s="1" customFormat="1" ht="15" customHeight="1">
      <c r="B134" s="238"/>
      <c r="C134" s="195" t="s">
        <v>681</v>
      </c>
      <c r="D134" s="195"/>
      <c r="E134" s="195"/>
      <c r="F134" s="216" t="s">
        <v>668</v>
      </c>
      <c r="G134" s="195"/>
      <c r="H134" s="195" t="s">
        <v>702</v>
      </c>
      <c r="I134" s="195" t="s">
        <v>664</v>
      </c>
      <c r="J134" s="195">
        <v>50</v>
      </c>
      <c r="K134" s="241"/>
    </row>
    <row r="135" spans="2:11" s="1" customFormat="1" ht="15" customHeight="1">
      <c r="B135" s="238"/>
      <c r="C135" s="195" t="s">
        <v>687</v>
      </c>
      <c r="D135" s="195"/>
      <c r="E135" s="195"/>
      <c r="F135" s="216" t="s">
        <v>668</v>
      </c>
      <c r="G135" s="195"/>
      <c r="H135" s="195" t="s">
        <v>702</v>
      </c>
      <c r="I135" s="195" t="s">
        <v>664</v>
      </c>
      <c r="J135" s="195">
        <v>50</v>
      </c>
      <c r="K135" s="241"/>
    </row>
    <row r="136" spans="2:11" s="1" customFormat="1" ht="15" customHeight="1">
      <c r="B136" s="238"/>
      <c r="C136" s="195" t="s">
        <v>689</v>
      </c>
      <c r="D136" s="195"/>
      <c r="E136" s="195"/>
      <c r="F136" s="216" t="s">
        <v>668</v>
      </c>
      <c r="G136" s="195"/>
      <c r="H136" s="195" t="s">
        <v>702</v>
      </c>
      <c r="I136" s="195" t="s">
        <v>664</v>
      </c>
      <c r="J136" s="195">
        <v>50</v>
      </c>
      <c r="K136" s="241"/>
    </row>
    <row r="137" spans="2:11" s="1" customFormat="1" ht="15" customHeight="1">
      <c r="B137" s="238"/>
      <c r="C137" s="195" t="s">
        <v>690</v>
      </c>
      <c r="D137" s="195"/>
      <c r="E137" s="195"/>
      <c r="F137" s="216" t="s">
        <v>668</v>
      </c>
      <c r="G137" s="195"/>
      <c r="H137" s="195" t="s">
        <v>715</v>
      </c>
      <c r="I137" s="195" t="s">
        <v>664</v>
      </c>
      <c r="J137" s="195">
        <v>255</v>
      </c>
      <c r="K137" s="241"/>
    </row>
    <row r="138" spans="2:11" s="1" customFormat="1" ht="15" customHeight="1">
      <c r="B138" s="238"/>
      <c r="C138" s="195" t="s">
        <v>692</v>
      </c>
      <c r="D138" s="195"/>
      <c r="E138" s="195"/>
      <c r="F138" s="216" t="s">
        <v>662</v>
      </c>
      <c r="G138" s="195"/>
      <c r="H138" s="195" t="s">
        <v>716</v>
      </c>
      <c r="I138" s="195" t="s">
        <v>694</v>
      </c>
      <c r="J138" s="195"/>
      <c r="K138" s="241"/>
    </row>
    <row r="139" spans="2:11" s="1" customFormat="1" ht="15" customHeight="1">
      <c r="B139" s="238"/>
      <c r="C139" s="195" t="s">
        <v>695</v>
      </c>
      <c r="D139" s="195"/>
      <c r="E139" s="195"/>
      <c r="F139" s="216" t="s">
        <v>662</v>
      </c>
      <c r="G139" s="195"/>
      <c r="H139" s="195" t="s">
        <v>717</v>
      </c>
      <c r="I139" s="195" t="s">
        <v>697</v>
      </c>
      <c r="J139" s="195"/>
      <c r="K139" s="241"/>
    </row>
    <row r="140" spans="2:11" s="1" customFormat="1" ht="15" customHeight="1">
      <c r="B140" s="238"/>
      <c r="C140" s="195" t="s">
        <v>698</v>
      </c>
      <c r="D140" s="195"/>
      <c r="E140" s="195"/>
      <c r="F140" s="216" t="s">
        <v>662</v>
      </c>
      <c r="G140" s="195"/>
      <c r="H140" s="195" t="s">
        <v>698</v>
      </c>
      <c r="I140" s="195" t="s">
        <v>697</v>
      </c>
      <c r="J140" s="195"/>
      <c r="K140" s="241"/>
    </row>
    <row r="141" spans="2:11" s="1" customFormat="1" ht="15" customHeight="1">
      <c r="B141" s="238"/>
      <c r="C141" s="195" t="s">
        <v>36</v>
      </c>
      <c r="D141" s="195"/>
      <c r="E141" s="195"/>
      <c r="F141" s="216" t="s">
        <v>662</v>
      </c>
      <c r="G141" s="195"/>
      <c r="H141" s="195" t="s">
        <v>718</v>
      </c>
      <c r="I141" s="195" t="s">
        <v>697</v>
      </c>
      <c r="J141" s="195"/>
      <c r="K141" s="241"/>
    </row>
    <row r="142" spans="2:11" s="1" customFormat="1" ht="15" customHeight="1">
      <c r="B142" s="238"/>
      <c r="C142" s="195" t="s">
        <v>719</v>
      </c>
      <c r="D142" s="195"/>
      <c r="E142" s="195"/>
      <c r="F142" s="216" t="s">
        <v>662</v>
      </c>
      <c r="G142" s="195"/>
      <c r="H142" s="195" t="s">
        <v>720</v>
      </c>
      <c r="I142" s="195" t="s">
        <v>697</v>
      </c>
      <c r="J142" s="195"/>
      <c r="K142" s="241"/>
    </row>
    <row r="143" spans="2:11" s="1" customFormat="1" ht="15" customHeight="1">
      <c r="B143" s="242"/>
      <c r="C143" s="243"/>
      <c r="D143" s="243"/>
      <c r="E143" s="243"/>
      <c r="F143" s="243"/>
      <c r="G143" s="243"/>
      <c r="H143" s="243"/>
      <c r="I143" s="243"/>
      <c r="J143" s="243"/>
      <c r="K143" s="244"/>
    </row>
    <row r="144" spans="2:11" s="1" customFormat="1" ht="18.75" customHeight="1">
      <c r="B144" s="229"/>
      <c r="C144" s="229"/>
      <c r="D144" s="229"/>
      <c r="E144" s="229"/>
      <c r="F144" s="230"/>
      <c r="G144" s="229"/>
      <c r="H144" s="229"/>
      <c r="I144" s="229"/>
      <c r="J144" s="229"/>
      <c r="K144" s="229"/>
    </row>
    <row r="145" spans="2:11" s="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s="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s="1" customFormat="1" ht="45" customHeight="1">
      <c r="B147" s="206"/>
      <c r="C147" s="311" t="s">
        <v>721</v>
      </c>
      <c r="D147" s="311"/>
      <c r="E147" s="311"/>
      <c r="F147" s="311"/>
      <c r="G147" s="311"/>
      <c r="H147" s="311"/>
      <c r="I147" s="311"/>
      <c r="J147" s="311"/>
      <c r="K147" s="207"/>
    </row>
    <row r="148" spans="2:11" s="1" customFormat="1" ht="17.25" customHeight="1">
      <c r="B148" s="206"/>
      <c r="C148" s="208" t="s">
        <v>656</v>
      </c>
      <c r="D148" s="208"/>
      <c r="E148" s="208"/>
      <c r="F148" s="208" t="s">
        <v>657</v>
      </c>
      <c r="G148" s="209"/>
      <c r="H148" s="208" t="s">
        <v>52</v>
      </c>
      <c r="I148" s="208" t="s">
        <v>55</v>
      </c>
      <c r="J148" s="208" t="s">
        <v>658</v>
      </c>
      <c r="K148" s="207"/>
    </row>
    <row r="149" spans="2:11" s="1" customFormat="1" ht="17.25" customHeight="1">
      <c r="B149" s="206"/>
      <c r="C149" s="210" t="s">
        <v>659</v>
      </c>
      <c r="D149" s="210"/>
      <c r="E149" s="210"/>
      <c r="F149" s="211" t="s">
        <v>660</v>
      </c>
      <c r="G149" s="212"/>
      <c r="H149" s="210"/>
      <c r="I149" s="210"/>
      <c r="J149" s="210" t="s">
        <v>661</v>
      </c>
      <c r="K149" s="207"/>
    </row>
    <row r="150" spans="2:11" s="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41"/>
    </row>
    <row r="151" spans="2:11" s="1" customFormat="1" ht="15" customHeight="1">
      <c r="B151" s="218"/>
      <c r="C151" s="245" t="s">
        <v>665</v>
      </c>
      <c r="D151" s="195"/>
      <c r="E151" s="195"/>
      <c r="F151" s="246" t="s">
        <v>662</v>
      </c>
      <c r="G151" s="195"/>
      <c r="H151" s="245" t="s">
        <v>702</v>
      </c>
      <c r="I151" s="245" t="s">
        <v>664</v>
      </c>
      <c r="J151" s="245">
        <v>120</v>
      </c>
      <c r="K151" s="241"/>
    </row>
    <row r="152" spans="2:11" s="1" customFormat="1" ht="15" customHeight="1">
      <c r="B152" s="218"/>
      <c r="C152" s="245" t="s">
        <v>711</v>
      </c>
      <c r="D152" s="195"/>
      <c r="E152" s="195"/>
      <c r="F152" s="246" t="s">
        <v>662</v>
      </c>
      <c r="G152" s="195"/>
      <c r="H152" s="245" t="s">
        <v>722</v>
      </c>
      <c r="I152" s="245" t="s">
        <v>664</v>
      </c>
      <c r="J152" s="245" t="s">
        <v>713</v>
      </c>
      <c r="K152" s="241"/>
    </row>
    <row r="153" spans="2:11" s="1" customFormat="1" ht="15" customHeight="1">
      <c r="B153" s="218"/>
      <c r="C153" s="245" t="s">
        <v>610</v>
      </c>
      <c r="D153" s="195"/>
      <c r="E153" s="195"/>
      <c r="F153" s="246" t="s">
        <v>662</v>
      </c>
      <c r="G153" s="195"/>
      <c r="H153" s="245" t="s">
        <v>723</v>
      </c>
      <c r="I153" s="245" t="s">
        <v>664</v>
      </c>
      <c r="J153" s="245" t="s">
        <v>713</v>
      </c>
      <c r="K153" s="241"/>
    </row>
    <row r="154" spans="2:11" s="1" customFormat="1" ht="15" customHeight="1">
      <c r="B154" s="218"/>
      <c r="C154" s="245" t="s">
        <v>667</v>
      </c>
      <c r="D154" s="195"/>
      <c r="E154" s="195"/>
      <c r="F154" s="246" t="s">
        <v>668</v>
      </c>
      <c r="G154" s="195"/>
      <c r="H154" s="245" t="s">
        <v>702</v>
      </c>
      <c r="I154" s="245" t="s">
        <v>664</v>
      </c>
      <c r="J154" s="245">
        <v>50</v>
      </c>
      <c r="K154" s="241"/>
    </row>
    <row r="155" spans="2:11" s="1" customFormat="1" ht="15" customHeight="1">
      <c r="B155" s="218"/>
      <c r="C155" s="245" t="s">
        <v>670</v>
      </c>
      <c r="D155" s="195"/>
      <c r="E155" s="195"/>
      <c r="F155" s="246" t="s">
        <v>662</v>
      </c>
      <c r="G155" s="195"/>
      <c r="H155" s="245" t="s">
        <v>702</v>
      </c>
      <c r="I155" s="245" t="s">
        <v>672</v>
      </c>
      <c r="J155" s="245"/>
      <c r="K155" s="241"/>
    </row>
    <row r="156" spans="2:11" s="1" customFormat="1" ht="15" customHeight="1">
      <c r="B156" s="218"/>
      <c r="C156" s="245" t="s">
        <v>681</v>
      </c>
      <c r="D156" s="195"/>
      <c r="E156" s="195"/>
      <c r="F156" s="246" t="s">
        <v>668</v>
      </c>
      <c r="G156" s="195"/>
      <c r="H156" s="245" t="s">
        <v>702</v>
      </c>
      <c r="I156" s="245" t="s">
        <v>664</v>
      </c>
      <c r="J156" s="245">
        <v>50</v>
      </c>
      <c r="K156" s="241"/>
    </row>
    <row r="157" spans="2:11" s="1" customFormat="1" ht="15" customHeight="1">
      <c r="B157" s="218"/>
      <c r="C157" s="245" t="s">
        <v>689</v>
      </c>
      <c r="D157" s="195"/>
      <c r="E157" s="195"/>
      <c r="F157" s="246" t="s">
        <v>668</v>
      </c>
      <c r="G157" s="195"/>
      <c r="H157" s="245" t="s">
        <v>702</v>
      </c>
      <c r="I157" s="245" t="s">
        <v>664</v>
      </c>
      <c r="J157" s="245">
        <v>50</v>
      </c>
      <c r="K157" s="241"/>
    </row>
    <row r="158" spans="2:11" s="1" customFormat="1" ht="15" customHeight="1">
      <c r="B158" s="218"/>
      <c r="C158" s="245" t="s">
        <v>687</v>
      </c>
      <c r="D158" s="195"/>
      <c r="E158" s="195"/>
      <c r="F158" s="246" t="s">
        <v>668</v>
      </c>
      <c r="G158" s="195"/>
      <c r="H158" s="245" t="s">
        <v>702</v>
      </c>
      <c r="I158" s="245" t="s">
        <v>664</v>
      </c>
      <c r="J158" s="245">
        <v>50</v>
      </c>
      <c r="K158" s="241"/>
    </row>
    <row r="159" spans="2:11" s="1" customFormat="1" ht="15" customHeight="1">
      <c r="B159" s="218"/>
      <c r="C159" s="245" t="s">
        <v>131</v>
      </c>
      <c r="D159" s="195"/>
      <c r="E159" s="195"/>
      <c r="F159" s="246" t="s">
        <v>662</v>
      </c>
      <c r="G159" s="195"/>
      <c r="H159" s="245" t="s">
        <v>724</v>
      </c>
      <c r="I159" s="245" t="s">
        <v>664</v>
      </c>
      <c r="J159" s="245" t="s">
        <v>725</v>
      </c>
      <c r="K159" s="241"/>
    </row>
    <row r="160" spans="2:11" s="1" customFormat="1" ht="15" customHeight="1">
      <c r="B160" s="218"/>
      <c r="C160" s="245" t="s">
        <v>726</v>
      </c>
      <c r="D160" s="195"/>
      <c r="E160" s="195"/>
      <c r="F160" s="246" t="s">
        <v>662</v>
      </c>
      <c r="G160" s="195"/>
      <c r="H160" s="245" t="s">
        <v>727</v>
      </c>
      <c r="I160" s="245" t="s">
        <v>697</v>
      </c>
      <c r="J160" s="245"/>
      <c r="K160" s="241"/>
    </row>
    <row r="161" spans="2:11" s="1" customFormat="1" ht="15" customHeight="1">
      <c r="B161" s="247"/>
      <c r="C161" s="227"/>
      <c r="D161" s="227"/>
      <c r="E161" s="227"/>
      <c r="F161" s="227"/>
      <c r="G161" s="227"/>
      <c r="H161" s="227"/>
      <c r="I161" s="227"/>
      <c r="J161" s="227"/>
      <c r="K161" s="248"/>
    </row>
    <row r="162" spans="2:11" s="1" customFormat="1" ht="18.75" customHeight="1">
      <c r="B162" s="229"/>
      <c r="C162" s="239"/>
      <c r="D162" s="239"/>
      <c r="E162" s="239"/>
      <c r="F162" s="249"/>
      <c r="G162" s="239"/>
      <c r="H162" s="239"/>
      <c r="I162" s="239"/>
      <c r="J162" s="239"/>
      <c r="K162" s="229"/>
    </row>
    <row r="163" spans="2:11" s="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s="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s="1" customFormat="1" ht="45" customHeight="1">
      <c r="B165" s="187"/>
      <c r="C165" s="309" t="s">
        <v>728</v>
      </c>
      <c r="D165" s="309"/>
      <c r="E165" s="309"/>
      <c r="F165" s="309"/>
      <c r="G165" s="309"/>
      <c r="H165" s="309"/>
      <c r="I165" s="309"/>
      <c r="J165" s="309"/>
      <c r="K165" s="188"/>
    </row>
    <row r="166" spans="2:11" s="1" customFormat="1" ht="17.25" customHeight="1">
      <c r="B166" s="187"/>
      <c r="C166" s="208" t="s">
        <v>656</v>
      </c>
      <c r="D166" s="208"/>
      <c r="E166" s="208"/>
      <c r="F166" s="208" t="s">
        <v>657</v>
      </c>
      <c r="G166" s="250"/>
      <c r="H166" s="251" t="s">
        <v>52</v>
      </c>
      <c r="I166" s="251" t="s">
        <v>55</v>
      </c>
      <c r="J166" s="208" t="s">
        <v>658</v>
      </c>
      <c r="K166" s="188"/>
    </row>
    <row r="167" spans="2:11" s="1" customFormat="1" ht="17.25" customHeight="1">
      <c r="B167" s="189"/>
      <c r="C167" s="210" t="s">
        <v>659</v>
      </c>
      <c r="D167" s="210"/>
      <c r="E167" s="210"/>
      <c r="F167" s="211" t="s">
        <v>660</v>
      </c>
      <c r="G167" s="252"/>
      <c r="H167" s="253"/>
      <c r="I167" s="253"/>
      <c r="J167" s="210" t="s">
        <v>661</v>
      </c>
      <c r="K167" s="190"/>
    </row>
    <row r="168" spans="2:11" s="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41"/>
    </row>
    <row r="169" spans="2:11" s="1" customFormat="1" ht="15" customHeight="1">
      <c r="B169" s="218"/>
      <c r="C169" s="195" t="s">
        <v>665</v>
      </c>
      <c r="D169" s="195"/>
      <c r="E169" s="195"/>
      <c r="F169" s="216" t="s">
        <v>662</v>
      </c>
      <c r="G169" s="195"/>
      <c r="H169" s="195" t="s">
        <v>702</v>
      </c>
      <c r="I169" s="195" t="s">
        <v>664</v>
      </c>
      <c r="J169" s="195">
        <v>120</v>
      </c>
      <c r="K169" s="241"/>
    </row>
    <row r="170" spans="2:11" s="1" customFormat="1" ht="15" customHeight="1">
      <c r="B170" s="218"/>
      <c r="C170" s="195" t="s">
        <v>711</v>
      </c>
      <c r="D170" s="195"/>
      <c r="E170" s="195"/>
      <c r="F170" s="216" t="s">
        <v>662</v>
      </c>
      <c r="G170" s="195"/>
      <c r="H170" s="195" t="s">
        <v>712</v>
      </c>
      <c r="I170" s="195" t="s">
        <v>664</v>
      </c>
      <c r="J170" s="195" t="s">
        <v>713</v>
      </c>
      <c r="K170" s="241"/>
    </row>
    <row r="171" spans="2:11" s="1" customFormat="1" ht="15" customHeight="1">
      <c r="B171" s="218"/>
      <c r="C171" s="195" t="s">
        <v>610</v>
      </c>
      <c r="D171" s="195"/>
      <c r="E171" s="195"/>
      <c r="F171" s="216" t="s">
        <v>662</v>
      </c>
      <c r="G171" s="195"/>
      <c r="H171" s="195" t="s">
        <v>729</v>
      </c>
      <c r="I171" s="195" t="s">
        <v>664</v>
      </c>
      <c r="J171" s="195" t="s">
        <v>713</v>
      </c>
      <c r="K171" s="241"/>
    </row>
    <row r="172" spans="2:11" s="1" customFormat="1" ht="15" customHeight="1">
      <c r="B172" s="218"/>
      <c r="C172" s="195" t="s">
        <v>667</v>
      </c>
      <c r="D172" s="195"/>
      <c r="E172" s="195"/>
      <c r="F172" s="216" t="s">
        <v>668</v>
      </c>
      <c r="G172" s="195"/>
      <c r="H172" s="195" t="s">
        <v>729</v>
      </c>
      <c r="I172" s="195" t="s">
        <v>664</v>
      </c>
      <c r="J172" s="195">
        <v>50</v>
      </c>
      <c r="K172" s="241"/>
    </row>
    <row r="173" spans="2:11" s="1" customFormat="1" ht="15" customHeight="1">
      <c r="B173" s="218"/>
      <c r="C173" s="195" t="s">
        <v>670</v>
      </c>
      <c r="D173" s="195"/>
      <c r="E173" s="195"/>
      <c r="F173" s="216" t="s">
        <v>662</v>
      </c>
      <c r="G173" s="195"/>
      <c r="H173" s="195" t="s">
        <v>729</v>
      </c>
      <c r="I173" s="195" t="s">
        <v>672</v>
      </c>
      <c r="J173" s="195"/>
      <c r="K173" s="241"/>
    </row>
    <row r="174" spans="2:11" s="1" customFormat="1" ht="15" customHeight="1">
      <c r="B174" s="218"/>
      <c r="C174" s="195" t="s">
        <v>681</v>
      </c>
      <c r="D174" s="195"/>
      <c r="E174" s="195"/>
      <c r="F174" s="216" t="s">
        <v>668</v>
      </c>
      <c r="G174" s="195"/>
      <c r="H174" s="195" t="s">
        <v>729</v>
      </c>
      <c r="I174" s="195" t="s">
        <v>664</v>
      </c>
      <c r="J174" s="195">
        <v>50</v>
      </c>
      <c r="K174" s="241"/>
    </row>
    <row r="175" spans="2:11" s="1" customFormat="1" ht="15" customHeight="1">
      <c r="B175" s="218"/>
      <c r="C175" s="195" t="s">
        <v>689</v>
      </c>
      <c r="D175" s="195"/>
      <c r="E175" s="195"/>
      <c r="F175" s="216" t="s">
        <v>668</v>
      </c>
      <c r="G175" s="195"/>
      <c r="H175" s="195" t="s">
        <v>729</v>
      </c>
      <c r="I175" s="195" t="s">
        <v>664</v>
      </c>
      <c r="J175" s="195">
        <v>50</v>
      </c>
      <c r="K175" s="241"/>
    </row>
    <row r="176" spans="2:11" s="1" customFormat="1" ht="15" customHeight="1">
      <c r="B176" s="218"/>
      <c r="C176" s="195" t="s">
        <v>687</v>
      </c>
      <c r="D176" s="195"/>
      <c r="E176" s="195"/>
      <c r="F176" s="216" t="s">
        <v>668</v>
      </c>
      <c r="G176" s="195"/>
      <c r="H176" s="195" t="s">
        <v>729</v>
      </c>
      <c r="I176" s="195" t="s">
        <v>664</v>
      </c>
      <c r="J176" s="195">
        <v>50</v>
      </c>
      <c r="K176" s="241"/>
    </row>
    <row r="177" spans="2:11" s="1" customFormat="1" ht="15" customHeight="1">
      <c r="B177" s="218"/>
      <c r="C177" s="195" t="s">
        <v>155</v>
      </c>
      <c r="D177" s="195"/>
      <c r="E177" s="195"/>
      <c r="F177" s="216" t="s">
        <v>662</v>
      </c>
      <c r="G177" s="195"/>
      <c r="H177" s="195" t="s">
        <v>730</v>
      </c>
      <c r="I177" s="195" t="s">
        <v>731</v>
      </c>
      <c r="J177" s="195"/>
      <c r="K177" s="241"/>
    </row>
    <row r="178" spans="2:11" s="1" customFormat="1" ht="15" customHeight="1">
      <c r="B178" s="218"/>
      <c r="C178" s="195" t="s">
        <v>55</v>
      </c>
      <c r="D178" s="195"/>
      <c r="E178" s="195"/>
      <c r="F178" s="216" t="s">
        <v>662</v>
      </c>
      <c r="G178" s="195"/>
      <c r="H178" s="195" t="s">
        <v>732</v>
      </c>
      <c r="I178" s="195" t="s">
        <v>733</v>
      </c>
      <c r="J178" s="195">
        <v>1</v>
      </c>
      <c r="K178" s="241"/>
    </row>
    <row r="179" spans="2:11" s="1" customFormat="1" ht="15" customHeight="1">
      <c r="B179" s="218"/>
      <c r="C179" s="195" t="s">
        <v>51</v>
      </c>
      <c r="D179" s="195"/>
      <c r="E179" s="195"/>
      <c r="F179" s="216" t="s">
        <v>662</v>
      </c>
      <c r="G179" s="195"/>
      <c r="H179" s="195" t="s">
        <v>734</v>
      </c>
      <c r="I179" s="195" t="s">
        <v>664</v>
      </c>
      <c r="J179" s="195">
        <v>20</v>
      </c>
      <c r="K179" s="241"/>
    </row>
    <row r="180" spans="2:11" s="1" customFormat="1" ht="15" customHeight="1">
      <c r="B180" s="218"/>
      <c r="C180" s="195" t="s">
        <v>52</v>
      </c>
      <c r="D180" s="195"/>
      <c r="E180" s="195"/>
      <c r="F180" s="216" t="s">
        <v>662</v>
      </c>
      <c r="G180" s="195"/>
      <c r="H180" s="195" t="s">
        <v>735</v>
      </c>
      <c r="I180" s="195" t="s">
        <v>664</v>
      </c>
      <c r="J180" s="195">
        <v>255</v>
      </c>
      <c r="K180" s="241"/>
    </row>
    <row r="181" spans="2:11" s="1" customFormat="1" ht="15" customHeight="1">
      <c r="B181" s="218"/>
      <c r="C181" s="195" t="s">
        <v>156</v>
      </c>
      <c r="D181" s="195"/>
      <c r="E181" s="195"/>
      <c r="F181" s="216" t="s">
        <v>662</v>
      </c>
      <c r="G181" s="195"/>
      <c r="H181" s="195" t="s">
        <v>626</v>
      </c>
      <c r="I181" s="195" t="s">
        <v>664</v>
      </c>
      <c r="J181" s="195">
        <v>10</v>
      </c>
      <c r="K181" s="241"/>
    </row>
    <row r="182" spans="2:11" s="1" customFormat="1" ht="15" customHeight="1">
      <c r="B182" s="218"/>
      <c r="C182" s="195" t="s">
        <v>157</v>
      </c>
      <c r="D182" s="195"/>
      <c r="E182" s="195"/>
      <c r="F182" s="216" t="s">
        <v>662</v>
      </c>
      <c r="G182" s="195"/>
      <c r="H182" s="195" t="s">
        <v>736</v>
      </c>
      <c r="I182" s="195" t="s">
        <v>697</v>
      </c>
      <c r="J182" s="195"/>
      <c r="K182" s="241"/>
    </row>
    <row r="183" spans="2:11" s="1" customFormat="1" ht="15" customHeight="1">
      <c r="B183" s="218"/>
      <c r="C183" s="195" t="s">
        <v>737</v>
      </c>
      <c r="D183" s="195"/>
      <c r="E183" s="195"/>
      <c r="F183" s="216" t="s">
        <v>662</v>
      </c>
      <c r="G183" s="195"/>
      <c r="H183" s="195" t="s">
        <v>738</v>
      </c>
      <c r="I183" s="195" t="s">
        <v>697</v>
      </c>
      <c r="J183" s="195"/>
      <c r="K183" s="241"/>
    </row>
    <row r="184" spans="2:11" s="1" customFormat="1" ht="15" customHeight="1">
      <c r="B184" s="218"/>
      <c r="C184" s="195" t="s">
        <v>726</v>
      </c>
      <c r="D184" s="195"/>
      <c r="E184" s="195"/>
      <c r="F184" s="216" t="s">
        <v>662</v>
      </c>
      <c r="G184" s="195"/>
      <c r="H184" s="195" t="s">
        <v>739</v>
      </c>
      <c r="I184" s="195" t="s">
        <v>697</v>
      </c>
      <c r="J184" s="195"/>
      <c r="K184" s="241"/>
    </row>
    <row r="185" spans="2:11" s="1" customFormat="1" ht="15" customHeight="1">
      <c r="B185" s="218"/>
      <c r="C185" s="195" t="s">
        <v>159</v>
      </c>
      <c r="D185" s="195"/>
      <c r="E185" s="195"/>
      <c r="F185" s="216" t="s">
        <v>668</v>
      </c>
      <c r="G185" s="195"/>
      <c r="H185" s="195" t="s">
        <v>740</v>
      </c>
      <c r="I185" s="195" t="s">
        <v>664</v>
      </c>
      <c r="J185" s="195">
        <v>50</v>
      </c>
      <c r="K185" s="241"/>
    </row>
    <row r="186" spans="2:11" s="1" customFormat="1" ht="15" customHeight="1">
      <c r="B186" s="218"/>
      <c r="C186" s="195" t="s">
        <v>741</v>
      </c>
      <c r="D186" s="195"/>
      <c r="E186" s="195"/>
      <c r="F186" s="216" t="s">
        <v>668</v>
      </c>
      <c r="G186" s="195"/>
      <c r="H186" s="195" t="s">
        <v>742</v>
      </c>
      <c r="I186" s="195" t="s">
        <v>743</v>
      </c>
      <c r="J186" s="195"/>
      <c r="K186" s="241"/>
    </row>
    <row r="187" spans="2:11" s="1" customFormat="1" ht="15" customHeight="1">
      <c r="B187" s="218"/>
      <c r="C187" s="195" t="s">
        <v>744</v>
      </c>
      <c r="D187" s="195"/>
      <c r="E187" s="195"/>
      <c r="F187" s="216" t="s">
        <v>668</v>
      </c>
      <c r="G187" s="195"/>
      <c r="H187" s="195" t="s">
        <v>745</v>
      </c>
      <c r="I187" s="195" t="s">
        <v>743</v>
      </c>
      <c r="J187" s="195"/>
      <c r="K187" s="241"/>
    </row>
    <row r="188" spans="2:11" s="1" customFormat="1" ht="15" customHeight="1">
      <c r="B188" s="218"/>
      <c r="C188" s="195" t="s">
        <v>746</v>
      </c>
      <c r="D188" s="195"/>
      <c r="E188" s="195"/>
      <c r="F188" s="216" t="s">
        <v>668</v>
      </c>
      <c r="G188" s="195"/>
      <c r="H188" s="195" t="s">
        <v>747</v>
      </c>
      <c r="I188" s="195" t="s">
        <v>743</v>
      </c>
      <c r="J188" s="195"/>
      <c r="K188" s="241"/>
    </row>
    <row r="189" spans="2:11" s="1" customFormat="1" ht="15" customHeight="1">
      <c r="B189" s="218"/>
      <c r="C189" s="254" t="s">
        <v>748</v>
      </c>
      <c r="D189" s="195"/>
      <c r="E189" s="195"/>
      <c r="F189" s="216" t="s">
        <v>668</v>
      </c>
      <c r="G189" s="195"/>
      <c r="H189" s="195" t="s">
        <v>749</v>
      </c>
      <c r="I189" s="195" t="s">
        <v>750</v>
      </c>
      <c r="J189" s="255" t="s">
        <v>751</v>
      </c>
      <c r="K189" s="241"/>
    </row>
    <row r="190" spans="2:11" s="17" customFormat="1" ht="15" customHeight="1">
      <c r="B190" s="256"/>
      <c r="C190" s="257" t="s">
        <v>752</v>
      </c>
      <c r="D190" s="258"/>
      <c r="E190" s="258"/>
      <c r="F190" s="259" t="s">
        <v>668</v>
      </c>
      <c r="G190" s="258"/>
      <c r="H190" s="258" t="s">
        <v>753</v>
      </c>
      <c r="I190" s="258" t="s">
        <v>750</v>
      </c>
      <c r="J190" s="260" t="s">
        <v>751</v>
      </c>
      <c r="K190" s="261"/>
    </row>
    <row r="191" spans="2:11" s="1" customFormat="1" ht="15" customHeight="1">
      <c r="B191" s="218"/>
      <c r="C191" s="254" t="s">
        <v>40</v>
      </c>
      <c r="D191" s="195"/>
      <c r="E191" s="195"/>
      <c r="F191" s="216" t="s">
        <v>662</v>
      </c>
      <c r="G191" s="195"/>
      <c r="H191" s="192" t="s">
        <v>754</v>
      </c>
      <c r="I191" s="195" t="s">
        <v>755</v>
      </c>
      <c r="J191" s="195"/>
      <c r="K191" s="241"/>
    </row>
    <row r="192" spans="2:11" s="1" customFormat="1" ht="15" customHeight="1">
      <c r="B192" s="218"/>
      <c r="C192" s="254" t="s">
        <v>756</v>
      </c>
      <c r="D192" s="195"/>
      <c r="E192" s="195"/>
      <c r="F192" s="216" t="s">
        <v>662</v>
      </c>
      <c r="G192" s="195"/>
      <c r="H192" s="195" t="s">
        <v>757</v>
      </c>
      <c r="I192" s="195" t="s">
        <v>697</v>
      </c>
      <c r="J192" s="195"/>
      <c r="K192" s="241"/>
    </row>
    <row r="193" spans="2:11" s="1" customFormat="1" ht="15" customHeight="1">
      <c r="B193" s="218"/>
      <c r="C193" s="254" t="s">
        <v>758</v>
      </c>
      <c r="D193" s="195"/>
      <c r="E193" s="195"/>
      <c r="F193" s="216" t="s">
        <v>662</v>
      </c>
      <c r="G193" s="195"/>
      <c r="H193" s="195" t="s">
        <v>759</v>
      </c>
      <c r="I193" s="195" t="s">
        <v>697</v>
      </c>
      <c r="J193" s="195"/>
      <c r="K193" s="241"/>
    </row>
    <row r="194" spans="2:11" s="1" customFormat="1" ht="15" customHeight="1">
      <c r="B194" s="218"/>
      <c r="C194" s="254" t="s">
        <v>760</v>
      </c>
      <c r="D194" s="195"/>
      <c r="E194" s="195"/>
      <c r="F194" s="216" t="s">
        <v>668</v>
      </c>
      <c r="G194" s="195"/>
      <c r="H194" s="195" t="s">
        <v>761</v>
      </c>
      <c r="I194" s="195" t="s">
        <v>697</v>
      </c>
      <c r="J194" s="195"/>
      <c r="K194" s="241"/>
    </row>
    <row r="195" spans="2:11" s="1" customFormat="1" ht="15" customHeight="1">
      <c r="B195" s="247"/>
      <c r="C195" s="262"/>
      <c r="D195" s="227"/>
      <c r="E195" s="227"/>
      <c r="F195" s="227"/>
      <c r="G195" s="227"/>
      <c r="H195" s="227"/>
      <c r="I195" s="227"/>
      <c r="J195" s="227"/>
      <c r="K195" s="248"/>
    </row>
    <row r="196" spans="2:11" s="1" customFormat="1" ht="18.75" customHeight="1">
      <c r="B196" s="229"/>
      <c r="C196" s="239"/>
      <c r="D196" s="239"/>
      <c r="E196" s="239"/>
      <c r="F196" s="249"/>
      <c r="G196" s="239"/>
      <c r="H196" s="239"/>
      <c r="I196" s="239"/>
      <c r="J196" s="239"/>
      <c r="K196" s="229"/>
    </row>
    <row r="197" spans="2:11" s="1" customFormat="1" ht="18.75" customHeight="1">
      <c r="B197" s="229"/>
      <c r="C197" s="239"/>
      <c r="D197" s="239"/>
      <c r="E197" s="239"/>
      <c r="F197" s="249"/>
      <c r="G197" s="239"/>
      <c r="H197" s="239"/>
      <c r="I197" s="239"/>
      <c r="J197" s="239"/>
      <c r="K197" s="229"/>
    </row>
    <row r="198" spans="2:11" s="1" customFormat="1" ht="18.75" customHeight="1"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</row>
    <row r="199" spans="2:11" s="1" customFormat="1" ht="13.5">
      <c r="B199" s="184"/>
      <c r="C199" s="185"/>
      <c r="D199" s="185"/>
      <c r="E199" s="185"/>
      <c r="F199" s="185"/>
      <c r="G199" s="185"/>
      <c r="H199" s="185"/>
      <c r="I199" s="185"/>
      <c r="J199" s="185"/>
      <c r="K199" s="186"/>
    </row>
    <row r="200" spans="2:11" s="1" customFormat="1" ht="21">
      <c r="B200" s="187"/>
      <c r="C200" s="309" t="s">
        <v>762</v>
      </c>
      <c r="D200" s="309"/>
      <c r="E200" s="309"/>
      <c r="F200" s="309"/>
      <c r="G200" s="309"/>
      <c r="H200" s="309"/>
      <c r="I200" s="309"/>
      <c r="J200" s="309"/>
      <c r="K200" s="188"/>
    </row>
    <row r="201" spans="2:11" s="1" customFormat="1" ht="25.5" customHeight="1">
      <c r="B201" s="187"/>
      <c r="C201" s="263" t="s">
        <v>763</v>
      </c>
      <c r="D201" s="263"/>
      <c r="E201" s="263"/>
      <c r="F201" s="263" t="s">
        <v>764</v>
      </c>
      <c r="G201" s="264"/>
      <c r="H201" s="310" t="s">
        <v>765</v>
      </c>
      <c r="I201" s="310"/>
      <c r="J201" s="310"/>
      <c r="K201" s="188"/>
    </row>
    <row r="202" spans="2:11" s="1" customFormat="1" ht="5.25" customHeight="1">
      <c r="B202" s="218"/>
      <c r="C202" s="213"/>
      <c r="D202" s="213"/>
      <c r="E202" s="213"/>
      <c r="F202" s="213"/>
      <c r="G202" s="239"/>
      <c r="H202" s="213"/>
      <c r="I202" s="213"/>
      <c r="J202" s="213"/>
      <c r="K202" s="241"/>
    </row>
    <row r="203" spans="2:11" s="1" customFormat="1" ht="15" customHeight="1">
      <c r="B203" s="218"/>
      <c r="C203" s="195" t="s">
        <v>755</v>
      </c>
      <c r="D203" s="195"/>
      <c r="E203" s="195"/>
      <c r="F203" s="216" t="s">
        <v>41</v>
      </c>
      <c r="G203" s="195"/>
      <c r="H203" s="308" t="s">
        <v>766</v>
      </c>
      <c r="I203" s="308"/>
      <c r="J203" s="308"/>
      <c r="K203" s="241"/>
    </row>
    <row r="204" spans="2:11" s="1" customFormat="1" ht="15" customHeight="1">
      <c r="B204" s="218"/>
      <c r="C204" s="195"/>
      <c r="D204" s="195"/>
      <c r="E204" s="195"/>
      <c r="F204" s="216" t="s">
        <v>42</v>
      </c>
      <c r="G204" s="195"/>
      <c r="H204" s="308" t="s">
        <v>767</v>
      </c>
      <c r="I204" s="308"/>
      <c r="J204" s="308"/>
      <c r="K204" s="241"/>
    </row>
    <row r="205" spans="2:11" s="1" customFormat="1" ht="15" customHeight="1">
      <c r="B205" s="218"/>
      <c r="C205" s="195"/>
      <c r="D205" s="195"/>
      <c r="E205" s="195"/>
      <c r="F205" s="216" t="s">
        <v>45</v>
      </c>
      <c r="G205" s="195"/>
      <c r="H205" s="308" t="s">
        <v>768</v>
      </c>
      <c r="I205" s="308"/>
      <c r="J205" s="308"/>
      <c r="K205" s="241"/>
    </row>
    <row r="206" spans="2:11" s="1" customFormat="1" ht="15" customHeight="1">
      <c r="B206" s="218"/>
      <c r="C206" s="195"/>
      <c r="D206" s="195"/>
      <c r="E206" s="195"/>
      <c r="F206" s="216" t="s">
        <v>43</v>
      </c>
      <c r="G206" s="195"/>
      <c r="H206" s="308" t="s">
        <v>769</v>
      </c>
      <c r="I206" s="308"/>
      <c r="J206" s="308"/>
      <c r="K206" s="241"/>
    </row>
    <row r="207" spans="2:11" s="1" customFormat="1" ht="15" customHeight="1">
      <c r="B207" s="218"/>
      <c r="C207" s="195"/>
      <c r="D207" s="195"/>
      <c r="E207" s="195"/>
      <c r="F207" s="216" t="s">
        <v>44</v>
      </c>
      <c r="G207" s="195"/>
      <c r="H207" s="308" t="s">
        <v>770</v>
      </c>
      <c r="I207" s="308"/>
      <c r="J207" s="308"/>
      <c r="K207" s="241"/>
    </row>
    <row r="208" spans="2:11" s="1" customFormat="1" ht="15" customHeight="1">
      <c r="B208" s="218"/>
      <c r="C208" s="195"/>
      <c r="D208" s="195"/>
      <c r="E208" s="195"/>
      <c r="F208" s="216"/>
      <c r="G208" s="195"/>
      <c r="H208" s="195"/>
      <c r="I208" s="195"/>
      <c r="J208" s="195"/>
      <c r="K208" s="241"/>
    </row>
    <row r="209" spans="2:11" s="1" customFormat="1" ht="15" customHeight="1">
      <c r="B209" s="218"/>
      <c r="C209" s="195" t="s">
        <v>709</v>
      </c>
      <c r="D209" s="195"/>
      <c r="E209" s="195"/>
      <c r="F209" s="216" t="s">
        <v>77</v>
      </c>
      <c r="G209" s="195"/>
      <c r="H209" s="308" t="s">
        <v>771</v>
      </c>
      <c r="I209" s="308"/>
      <c r="J209" s="308"/>
      <c r="K209" s="241"/>
    </row>
    <row r="210" spans="2:11" s="1" customFormat="1" ht="15" customHeight="1">
      <c r="B210" s="218"/>
      <c r="C210" s="195"/>
      <c r="D210" s="195"/>
      <c r="E210" s="195"/>
      <c r="F210" s="216" t="s">
        <v>606</v>
      </c>
      <c r="G210" s="195"/>
      <c r="H210" s="308" t="s">
        <v>607</v>
      </c>
      <c r="I210" s="308"/>
      <c r="J210" s="308"/>
      <c r="K210" s="241"/>
    </row>
    <row r="211" spans="2:11" s="1" customFormat="1" ht="15" customHeight="1">
      <c r="B211" s="218"/>
      <c r="C211" s="195"/>
      <c r="D211" s="195"/>
      <c r="E211" s="195"/>
      <c r="F211" s="216" t="s">
        <v>604</v>
      </c>
      <c r="G211" s="195"/>
      <c r="H211" s="308" t="s">
        <v>772</v>
      </c>
      <c r="I211" s="308"/>
      <c r="J211" s="308"/>
      <c r="K211" s="241"/>
    </row>
    <row r="212" spans="2:11" s="1" customFormat="1" ht="15" customHeight="1">
      <c r="B212" s="265"/>
      <c r="C212" s="195"/>
      <c r="D212" s="195"/>
      <c r="E212" s="195"/>
      <c r="F212" s="216" t="s">
        <v>608</v>
      </c>
      <c r="G212" s="254"/>
      <c r="H212" s="307" t="s">
        <v>609</v>
      </c>
      <c r="I212" s="307"/>
      <c r="J212" s="307"/>
      <c r="K212" s="266"/>
    </row>
    <row r="213" spans="2:11" s="1" customFormat="1" ht="15" customHeight="1">
      <c r="B213" s="265"/>
      <c r="C213" s="195"/>
      <c r="D213" s="195"/>
      <c r="E213" s="195"/>
      <c r="F213" s="216" t="s">
        <v>501</v>
      </c>
      <c r="G213" s="254"/>
      <c r="H213" s="307" t="s">
        <v>773</v>
      </c>
      <c r="I213" s="307"/>
      <c r="J213" s="307"/>
      <c r="K213" s="266"/>
    </row>
    <row r="214" spans="2:11" s="1" customFormat="1" ht="15" customHeight="1">
      <c r="B214" s="265"/>
      <c r="C214" s="195"/>
      <c r="D214" s="195"/>
      <c r="E214" s="195"/>
      <c r="F214" s="216"/>
      <c r="G214" s="254"/>
      <c r="H214" s="245"/>
      <c r="I214" s="245"/>
      <c r="J214" s="245"/>
      <c r="K214" s="266"/>
    </row>
    <row r="215" spans="2:11" s="1" customFormat="1" ht="15" customHeight="1">
      <c r="B215" s="265"/>
      <c r="C215" s="195" t="s">
        <v>733</v>
      </c>
      <c r="D215" s="195"/>
      <c r="E215" s="195"/>
      <c r="F215" s="216">
        <v>1</v>
      </c>
      <c r="G215" s="254"/>
      <c r="H215" s="307" t="s">
        <v>774</v>
      </c>
      <c r="I215" s="307"/>
      <c r="J215" s="307"/>
      <c r="K215" s="266"/>
    </row>
    <row r="216" spans="2:11" s="1" customFormat="1" ht="15" customHeight="1">
      <c r="B216" s="265"/>
      <c r="C216" s="195"/>
      <c r="D216" s="195"/>
      <c r="E216" s="195"/>
      <c r="F216" s="216">
        <v>2</v>
      </c>
      <c r="G216" s="254"/>
      <c r="H216" s="307" t="s">
        <v>775</v>
      </c>
      <c r="I216" s="307"/>
      <c r="J216" s="307"/>
      <c r="K216" s="266"/>
    </row>
    <row r="217" spans="2:11" s="1" customFormat="1" ht="15" customHeight="1">
      <c r="B217" s="265"/>
      <c r="C217" s="195"/>
      <c r="D217" s="195"/>
      <c r="E217" s="195"/>
      <c r="F217" s="216">
        <v>3</v>
      </c>
      <c r="G217" s="254"/>
      <c r="H217" s="307" t="s">
        <v>776</v>
      </c>
      <c r="I217" s="307"/>
      <c r="J217" s="307"/>
      <c r="K217" s="266"/>
    </row>
    <row r="218" spans="2:11" s="1" customFormat="1" ht="15" customHeight="1">
      <c r="B218" s="265"/>
      <c r="C218" s="195"/>
      <c r="D218" s="195"/>
      <c r="E218" s="195"/>
      <c r="F218" s="216">
        <v>4</v>
      </c>
      <c r="G218" s="254"/>
      <c r="H218" s="307" t="s">
        <v>777</v>
      </c>
      <c r="I218" s="307"/>
      <c r="J218" s="307"/>
      <c r="K218" s="266"/>
    </row>
    <row r="219" spans="2:11" s="1" customFormat="1" ht="12.75" customHeight="1">
      <c r="B219" s="267"/>
      <c r="C219" s="268"/>
      <c r="D219" s="268"/>
      <c r="E219" s="268"/>
      <c r="F219" s="268"/>
      <c r="G219" s="268"/>
      <c r="H219" s="268"/>
      <c r="I219" s="268"/>
      <c r="J219" s="268"/>
      <c r="K219" s="269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SO01 - Demolice objektu</vt:lpstr>
      <vt:lpstr>Seznam figur</vt:lpstr>
      <vt:lpstr>Pokyny pro vyplnění</vt:lpstr>
      <vt:lpstr>'Rekapitulace stavby'!Názvy_tisku</vt:lpstr>
      <vt:lpstr>'Seznam figur'!Názvy_tisku</vt:lpstr>
      <vt:lpstr>'SO01 - Demolice objektu'!Názvy_tisku</vt:lpstr>
      <vt:lpstr>'Pokyny pro vyplnění'!Oblast_tisku</vt:lpstr>
      <vt:lpstr>'Rekapitulace stavby'!Oblast_tisku</vt:lpstr>
      <vt:lpstr>'Seznam figur'!Oblast_tisku</vt:lpstr>
      <vt:lpstr>'SO01 - Demolice objektu'!Oblast_tisku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HC-25-001-NTB\Miroslav Cejnar</dc:creator>
  <cp:lastModifiedBy>Pavlína Tůmová</cp:lastModifiedBy>
  <cp:lastPrinted>2025-05-12T10:39:59Z</cp:lastPrinted>
  <dcterms:created xsi:type="dcterms:W3CDTF">2025-04-20T17:31:40Z</dcterms:created>
  <dcterms:modified xsi:type="dcterms:W3CDTF">2026-01-12T12:33:54Z</dcterms:modified>
</cp:coreProperties>
</file>