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10350" activeTab="0"/>
  </bookViews>
  <sheets>
    <sheet name="Rekapitulace stavby" sheetId="1" r:id="rId1"/>
    <sheet name="SO 01 - Stavební úpravy" sheetId="2" r:id="rId2"/>
  </sheets>
  <definedNames>
    <definedName name="_xlnm.Print_Area" localSheetId="0">'Rekapitulace stavby'!$C$4:$AP$70,'Rekapitulace stavby'!$C$76:$AP$92</definedName>
    <definedName name="_xlnm.Print_Area" localSheetId="1">'SO 01 - Stavební úpravy'!$C$4:$Q$70,'SO 01 - Stavební úpravy'!$C$76:$Q$101,'SO 01 - Stavební úpravy'!$C$107:$Q$161</definedName>
    <definedName name="_xlnm.Print_Titles" localSheetId="0">'Rekapitulace stavby'!$85:$85</definedName>
    <definedName name="_xlnm.Print_Titles" localSheetId="1">'SO 01 - Stavební úpravy'!$117:$117</definedName>
  </definedNames>
  <calcPr calcId="152511"/>
</workbook>
</file>

<file path=xl/sharedStrings.xml><?xml version="1.0" encoding="utf-8"?>
<sst xmlns="http://schemas.openxmlformats.org/spreadsheetml/2006/main" count="784" uniqueCount="267">
  <si>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</si>
  <si>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</si>
  <si>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</si>
  <si>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</si>
  <si>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</si>
  <si>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</si>
  <si>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</si>
  <si>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</si>
  <si>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</si>
  <si>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</si>
  <si>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</si>
  <si>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</si>
  <si>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</si>
  <si>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</si>
  <si>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</si>
  <si>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</si>
  <si>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</si>
  <si>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Stavební úpravy oplocení u ZŠ Na Karlově - okolí minoritu</t>
  </si>
  <si>
    <t>JKSO:</t>
  </si>
  <si>
    <t>CC-CZ:</t>
  </si>
  <si>
    <t>Místo:</t>
  </si>
  <si>
    <t xml:space="preserve"> </t>
  </si>
  <si>
    <t>Datum:</t>
  </si>
  <si>
    <t>6. 3. 2017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</si>
  <si>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</si>
  <si>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</si>
  <si>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</si>
  <si>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</si>
  <si>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</si>
  <si>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</si>
  <si>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</si>
  <si>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</si>
  <si>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</si>
  <si>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</si>
  <si>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</si>
  <si>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</si>
  <si>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</si>
  <si>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</si>
  <si>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</si>
  <si>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</si>
  <si>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</si>
  <si>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</si>
  <si>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</si>
  <si>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</si>
  <si>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</si>
  <si>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</si>
  <si>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</si>
  <si>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</si>
  <si>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</si>
  <si>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</si>
  <si>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</si>
  <si>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</si>
  <si>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</si>
  <si>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</si>
  <si>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</si>
  <si>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</si>
  <si>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</si>
  <si>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</si>
  <si>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</si>
  <si>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</si>
  <si>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</si>
  <si>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</si>
  <si>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</si>
  <si>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</si>
  <si>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</si>
  <si>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</si>
  <si>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</si>
  <si>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</si>
  <si>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</si>
  <si>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</si>
  <si>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</si>
  <si>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</si>
  <si>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</si>
  <si>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</si>
  <si>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{0c9a1586-e079-4321-80da-9ce0bc46ab3d}</t>
  </si>
  <si>
    <t>{00000000-0000-0000-0000-000000000000}</t>
  </si>
  <si>
    <t>/</t>
  </si>
  <si>
    <t>SO 01</t>
  </si>
  <si>
    <t>Stavební úpravy</t>
  </si>
  <si>
    <t>1</t>
  </si>
  <si>
    <t>{2607aa64-292e-4b4b-b32f-f353d485f1a3}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</si>
  <si>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</si>
  <si>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</si>
  <si>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</si>
  <si>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</si>
  <si>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</si>
  <si>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</si>
  <si>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</si>
  <si>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</si>
  <si>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</si>
  <si>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</si>
  <si>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</si>
  <si>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</si>
  <si>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Stavební úpravy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</si>
  <si>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</si>
  <si>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</si>
  <si>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</si>
  <si>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</si>
  <si>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</si>
  <si>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</si>
  <si>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</si>
  <si>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</si>
  <si>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</si>
  <si>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</si>
  <si>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</si>
  <si>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</si>
  <si>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</t>
  </si>
  <si>
    <t xml:space="preserve">    9 - Ostatní konstrukce a práce, bourání</t>
  </si>
  <si>
    <t xml:space="preserve">    998 - Přesun hmot</t>
  </si>
  <si>
    <t>VRN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</si>
  <si>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</si>
  <si>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</si>
  <si>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</si>
  <si>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</si>
  <si>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</si>
  <si>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</si>
  <si>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</si>
  <si>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</si>
  <si>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</si>
  <si>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</si>
  <si>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</si>
  <si>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</si>
  <si>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</si>
  <si>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</si>
  <si>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</si>
  <si>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</si>
  <si>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</si>
  <si>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132201201</t>
  </si>
  <si>
    <t>Hloubení rýh v hornině tř. 3 objemu do 100 m3</t>
  </si>
  <si>
    <t>m3</t>
  </si>
  <si>
    <t>4</t>
  </si>
  <si>
    <t>1352782345</t>
  </si>
  <si>
    <t>132212101</t>
  </si>
  <si>
    <t>Hloubení rýh ručním nebo pneum nářadím v horninách tř. 3</t>
  </si>
  <si>
    <t>-502647070</t>
  </si>
  <si>
    <t>3</t>
  </si>
  <si>
    <t>162701105</t>
  </si>
  <si>
    <t>Vodorovné přemístění do 10000 m výkopku/sypaniny z horniny tř. 1 až 4</t>
  </si>
  <si>
    <t>-1920354087</t>
  </si>
  <si>
    <t>171201201</t>
  </si>
  <si>
    <t>Uložení sypaniny na skládky</t>
  </si>
  <si>
    <t>-1860991476</t>
  </si>
  <si>
    <t>5</t>
  </si>
  <si>
    <t>171201211</t>
  </si>
  <si>
    <t>Poplatek za uložení odpadu ze sypaniny na skládce (skládkovné)</t>
  </si>
  <si>
    <t>t</t>
  </si>
  <si>
    <t>1434813480</t>
  </si>
  <si>
    <t>6</t>
  </si>
  <si>
    <t>174101101</t>
  </si>
  <si>
    <t>Zásyp jam, šachet rýh nebo kolem objektů sypaninou se zhutněním</t>
  </si>
  <si>
    <t>-1913015199</t>
  </si>
  <si>
    <t>7</t>
  </si>
  <si>
    <t>185751020</t>
  </si>
  <si>
    <t>Úprava terénu, osetí travním semenem</t>
  </si>
  <si>
    <t>kpl</t>
  </si>
  <si>
    <t>-1329911032</t>
  </si>
  <si>
    <t>8</t>
  </si>
  <si>
    <t>185751095</t>
  </si>
  <si>
    <t>Doplnění, rozprostření ornice</t>
  </si>
  <si>
    <t>-995738172</t>
  </si>
  <si>
    <t>9</t>
  </si>
  <si>
    <t>189121415</t>
  </si>
  <si>
    <t>Živý plot (š. min. 1,5 m)</t>
  </si>
  <si>
    <t>m</t>
  </si>
  <si>
    <t>1692749756</t>
  </si>
  <si>
    <t>10</t>
  </si>
  <si>
    <t>271572211</t>
  </si>
  <si>
    <t>Podsyp, zásyp se zhutněním z netříděného štěrkopísku</t>
  </si>
  <si>
    <t>1497473054</t>
  </si>
  <si>
    <t>11</t>
  </si>
  <si>
    <t>279311951</t>
  </si>
  <si>
    <t>Základová zeď z betonu tř. C 20/25</t>
  </si>
  <si>
    <t>-516546963</t>
  </si>
  <si>
    <t>12</t>
  </si>
  <si>
    <t>279351105</t>
  </si>
  <si>
    <t>Zřízení bednění základových zdí oboustranné</t>
  </si>
  <si>
    <t>m2</t>
  </si>
  <si>
    <t>585023445</t>
  </si>
  <si>
    <t>13</t>
  </si>
  <si>
    <t>279351106</t>
  </si>
  <si>
    <t>Odstranění bednění základových zdí oboustranné</t>
  </si>
  <si>
    <t>-1555590374</t>
  </si>
  <si>
    <t>14</t>
  </si>
  <si>
    <t>279362021</t>
  </si>
  <si>
    <t>Výztuž základových zdí svařovanými sítěmi Kari</t>
  </si>
  <si>
    <t>-109223482</t>
  </si>
  <si>
    <t>274211411</t>
  </si>
  <si>
    <t>Zdivo základových pásů z lomového kamene na maltu cementovou (s využitím kamene z bouraných kcí)</t>
  </si>
  <si>
    <t>-793494318</t>
  </si>
  <si>
    <t>16</t>
  </si>
  <si>
    <t>348211114</t>
  </si>
  <si>
    <t>Zdivo plotových zdí a podezdívek z lomového kamene (z nepravidelných kamenů dle výběru NPÚ)</t>
  </si>
  <si>
    <t>671972270</t>
  </si>
  <si>
    <t>17</t>
  </si>
  <si>
    <t>348211912</t>
  </si>
  <si>
    <t>Příplatek k cenám zdiva plotových zdí z kamene za oboustranné lícování zdiva, včetně spárování</t>
  </si>
  <si>
    <t>2020186195</t>
  </si>
  <si>
    <t>18</t>
  </si>
  <si>
    <t>311271129</t>
  </si>
  <si>
    <t>Zdivo z cihel betonových dl 290 mm na MC 15, včetně spárování (koruna zdi)</t>
  </si>
  <si>
    <t>275649543</t>
  </si>
  <si>
    <t>19</t>
  </si>
  <si>
    <t>916241213</t>
  </si>
  <si>
    <t>Osazení obrubníku kamenného do lože z betonu prostého</t>
  </si>
  <si>
    <t>2044025182</t>
  </si>
  <si>
    <t>20</t>
  </si>
  <si>
    <t>M</t>
  </si>
  <si>
    <t>583803030</t>
  </si>
  <si>
    <t xml:space="preserve">Obrubník kamenný přímý, žula </t>
  </si>
  <si>
    <t>-865942604</t>
  </si>
  <si>
    <t>519901194</t>
  </si>
  <si>
    <t>Demontáž, zpětná montáž dlažby z kostek</t>
  </si>
  <si>
    <t>257628720</t>
  </si>
  <si>
    <t>22</t>
  </si>
  <si>
    <t>637211122</t>
  </si>
  <si>
    <t>Okapový chodník z betonových dlaždic tl 50 mm kladených do písku se zalitím spár MC</t>
  </si>
  <si>
    <t>-1253885570</t>
  </si>
  <si>
    <t>23</t>
  </si>
  <si>
    <t>637311122</t>
  </si>
  <si>
    <t>Lemování okapového chodníku z betonových zahradních obrubníků stojatých lože beton</t>
  </si>
  <si>
    <t>-338289312</t>
  </si>
  <si>
    <t>24</t>
  </si>
  <si>
    <t>961021311</t>
  </si>
  <si>
    <t>Bourání základů, zdiva kamenného (kámen - opětovné použití)</t>
  </si>
  <si>
    <t>369620562</t>
  </si>
  <si>
    <t>25</t>
  </si>
  <si>
    <t>961044111</t>
  </si>
  <si>
    <t>Bourání základů, zdiva z betonu</t>
  </si>
  <si>
    <t>1213904670</t>
  </si>
  <si>
    <t>26</t>
  </si>
  <si>
    <t>962032254</t>
  </si>
  <si>
    <t>Bourání zdiva z cihel cementových na jakoukoli maltu</t>
  </si>
  <si>
    <t>1951030654</t>
  </si>
  <si>
    <t>27</t>
  </si>
  <si>
    <t>966072811</t>
  </si>
  <si>
    <t>Rozebrání rámového oplocení na ocelové sloupky výšky do 2m</t>
  </si>
  <si>
    <t>1573549496</t>
  </si>
  <si>
    <t>28</t>
  </si>
  <si>
    <t>997013501</t>
  </si>
  <si>
    <t>Odvoz suti a vybouraných hmot na skládku do 1 km se složením</t>
  </si>
  <si>
    <t>1362453058</t>
  </si>
  <si>
    <t>29</t>
  </si>
  <si>
    <t>997013509</t>
  </si>
  <si>
    <t>Příplatek k odvozu suti a vybouraných hmot na skládku ZKD 1 km přes 1 km</t>
  </si>
  <si>
    <t>-1428067931</t>
  </si>
  <si>
    <t>30</t>
  </si>
  <si>
    <t>997013801</t>
  </si>
  <si>
    <t>Poplatek za uložení stavební suti na skládce (skládkovné)</t>
  </si>
  <si>
    <t>-873620762</t>
  </si>
  <si>
    <t>31</t>
  </si>
  <si>
    <t>998232110</t>
  </si>
  <si>
    <t>Přesun hmot pro oplocení zděné nebo betonové v do 3 m</t>
  </si>
  <si>
    <t>1118266118</t>
  </si>
  <si>
    <t>32</t>
  </si>
  <si>
    <t>010001000</t>
  </si>
  <si>
    <t>Průzkumné, geodetické a projektové práce</t>
  </si>
  <si>
    <t>1024</t>
  </si>
  <si>
    <t>835570481</t>
  </si>
  <si>
    <t>33</t>
  </si>
  <si>
    <t>030001000</t>
  </si>
  <si>
    <t>Zařízení staveniště</t>
  </si>
  <si>
    <t>-715345385</t>
  </si>
  <si>
    <t>34</t>
  </si>
  <si>
    <t>090001000</t>
  </si>
  <si>
    <t>Ostatní náklady - ochrana stávajících konstrukcí a zeleně, apod.</t>
  </si>
  <si>
    <t>-256454928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</si>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</sst>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tabSelected="1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R2" s="152" t="s">
        <v>8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71" t="s">
        <v>12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22"/>
      <c r="AS4" s="23" t="s">
        <v>13</v>
      </c>
      <c r="BS4" s="17" t="s">
        <v>14</v>
      </c>
    </row>
    <row r="5" spans="2:71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184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24"/>
      <c r="AQ5" s="22"/>
      <c r="BS5" s="17" t="s">
        <v>9</v>
      </c>
    </row>
    <row r="6" spans="2:71" ht="36.95" customHeight="1">
      <c r="B6" s="21"/>
      <c r="C6" s="24"/>
      <c r="D6" s="27" t="s">
        <v>16</v>
      </c>
      <c r="E6" s="24"/>
      <c r="F6" s="24"/>
      <c r="G6" s="24"/>
      <c r="H6" s="24"/>
      <c r="I6" s="24"/>
      <c r="J6" s="24"/>
      <c r="K6" s="185" t="s">
        <v>17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24"/>
      <c r="AQ6" s="22"/>
      <c r="BS6" s="17" t="s">
        <v>9</v>
      </c>
    </row>
    <row r="7" spans="2:71" ht="14.45" customHeight="1">
      <c r="B7" s="21"/>
      <c r="C7" s="24"/>
      <c r="D7" s="28" t="s">
        <v>18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19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2:71" ht="14.45" customHeight="1">
      <c r="B8" s="21"/>
      <c r="C8" s="24"/>
      <c r="D8" s="28" t="s">
        <v>20</v>
      </c>
      <c r="E8" s="24"/>
      <c r="F8" s="24"/>
      <c r="G8" s="24"/>
      <c r="H8" s="24"/>
      <c r="I8" s="24"/>
      <c r="J8" s="24"/>
      <c r="K8" s="26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22</v>
      </c>
      <c r="AL8" s="24"/>
      <c r="AM8" s="24"/>
      <c r="AN8" s="26" t="s">
        <v>23</v>
      </c>
      <c r="AO8" s="24"/>
      <c r="AP8" s="24"/>
      <c r="AQ8" s="22"/>
      <c r="BS8" s="17" t="s">
        <v>9</v>
      </c>
    </row>
    <row r="9" spans="2:71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2:71" ht="14.45" customHeight="1">
      <c r="B10" s="21"/>
      <c r="C10" s="24"/>
      <c r="D10" s="28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2:71" ht="18.4" customHeight="1">
      <c r="B11" s="21"/>
      <c r="C11" s="24"/>
      <c r="D11" s="24"/>
      <c r="E11" s="26" t="s">
        <v>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26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2:71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2:71" ht="14.45" customHeight="1">
      <c r="B13" s="21"/>
      <c r="C13" s="24"/>
      <c r="D13" s="28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2:71" ht="15">
      <c r="B14" s="21"/>
      <c r="C14" s="24"/>
      <c r="D14" s="24"/>
      <c r="E14" s="26" t="s">
        <v>21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26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2:71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2:71" ht="14.45" customHeight="1">
      <c r="B16" s="21"/>
      <c r="C16" s="24"/>
      <c r="D16" s="28" t="s">
        <v>28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" customHeight="1">
      <c r="B17" s="21"/>
      <c r="C17" s="24"/>
      <c r="D17" s="24"/>
      <c r="E17" s="26" t="s">
        <v>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26</v>
      </c>
      <c r="AL17" s="24"/>
      <c r="AM17" s="24"/>
      <c r="AN17" s="26" t="s">
        <v>5</v>
      </c>
      <c r="AO17" s="24"/>
      <c r="AP17" s="24"/>
      <c r="AQ17" s="22"/>
      <c r="BS17" s="17" t="s">
        <v>29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30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43" ht="18.4" customHeight="1">
      <c r="B20" s="21"/>
      <c r="C20" s="24"/>
      <c r="D20" s="24"/>
      <c r="E20" s="26" t="s">
        <v>21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26</v>
      </c>
      <c r="AL20" s="24"/>
      <c r="AM20" s="24"/>
      <c r="AN20" s="26" t="s">
        <v>5</v>
      </c>
      <c r="AO20" s="24"/>
      <c r="AP20" s="24"/>
      <c r="AQ20" s="22"/>
    </row>
    <row r="21" spans="2:43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43" ht="15">
      <c r="B22" s="21"/>
      <c r="C22" s="24"/>
      <c r="D22" s="28" t="s">
        <v>31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43" ht="22.5" customHeight="1">
      <c r="B23" s="21"/>
      <c r="C23" s="24"/>
      <c r="D23" s="24"/>
      <c r="E23" s="186" t="s">
        <v>5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24"/>
      <c r="AP23" s="24"/>
      <c r="AQ23" s="22"/>
    </row>
    <row r="24" spans="2:43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43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43" ht="14.45" customHeight="1">
      <c r="B26" s="21"/>
      <c r="C26" s="24"/>
      <c r="D26" s="30" t="s">
        <v>32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8">
        <f>ROUND(AG87,2)</f>
        <v>0</v>
      </c>
      <c r="AL26" s="179"/>
      <c r="AM26" s="179"/>
      <c r="AN26" s="179"/>
      <c r="AO26" s="179"/>
      <c r="AP26" s="24"/>
      <c r="AQ26" s="22"/>
    </row>
    <row r="27" spans="2:43" ht="14.45" customHeight="1">
      <c r="B27" s="21"/>
      <c r="C27" s="24"/>
      <c r="D27" s="30" t="s">
        <v>33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8">
        <f>ROUND(AG90,2)</f>
        <v>0</v>
      </c>
      <c r="AL27" s="178"/>
      <c r="AM27" s="178"/>
      <c r="AN27" s="178"/>
      <c r="AO27" s="178"/>
      <c r="AP27" s="24"/>
      <c r="AQ27" s="22"/>
    </row>
    <row r="28" spans="2:43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0">
        <f>ROUND(AK26+AK27,2)</f>
        <v>0</v>
      </c>
      <c r="AL29" s="181"/>
      <c r="AM29" s="181"/>
      <c r="AN29" s="181"/>
      <c r="AO29" s="181"/>
      <c r="AP29" s="32"/>
      <c r="AQ29" s="33"/>
    </row>
    <row r="30" spans="2:43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45" customHeight="1">
      <c r="B31" s="36"/>
      <c r="C31" s="37"/>
      <c r="D31" s="38" t="s">
        <v>35</v>
      </c>
      <c r="E31" s="37"/>
      <c r="F31" s="38" t="s">
        <v>36</v>
      </c>
      <c r="G31" s="37"/>
      <c r="H31" s="37"/>
      <c r="I31" s="37"/>
      <c r="J31" s="37"/>
      <c r="K31" s="37"/>
      <c r="L31" s="175">
        <v>0.21</v>
      </c>
      <c r="M31" s="176"/>
      <c r="N31" s="176"/>
      <c r="O31" s="176"/>
      <c r="P31" s="37"/>
      <c r="Q31" s="37"/>
      <c r="R31" s="37"/>
      <c r="S31" s="37"/>
      <c r="T31" s="40" t="s">
        <v>37</v>
      </c>
      <c r="U31" s="37"/>
      <c r="V31" s="37"/>
      <c r="W31" s="177">
        <f>ROUND(AZ87+SUM(CD91),2)</f>
        <v>0</v>
      </c>
      <c r="X31" s="176"/>
      <c r="Y31" s="176"/>
      <c r="Z31" s="176"/>
      <c r="AA31" s="176"/>
      <c r="AB31" s="176"/>
      <c r="AC31" s="176"/>
      <c r="AD31" s="176"/>
      <c r="AE31" s="176"/>
      <c r="AF31" s="37"/>
      <c r="AG31" s="37"/>
      <c r="AH31" s="37"/>
      <c r="AI31" s="37"/>
      <c r="AJ31" s="37"/>
      <c r="AK31" s="177">
        <f>ROUND(AV87+SUM(BY91),2)</f>
        <v>0</v>
      </c>
      <c r="AL31" s="176"/>
      <c r="AM31" s="176"/>
      <c r="AN31" s="176"/>
      <c r="AO31" s="176"/>
      <c r="AP31" s="37"/>
      <c r="AQ31" s="41"/>
    </row>
    <row r="32" spans="2:43" s="2" customFormat="1" ht="14.45" customHeight="1">
      <c r="B32" s="36"/>
      <c r="C32" s="37"/>
      <c r="D32" s="37"/>
      <c r="E32" s="37"/>
      <c r="F32" s="38" t="s">
        <v>38</v>
      </c>
      <c r="G32" s="37"/>
      <c r="H32" s="37"/>
      <c r="I32" s="37"/>
      <c r="J32" s="37"/>
      <c r="K32" s="37"/>
      <c r="L32" s="175">
        <v>0.15</v>
      </c>
      <c r="M32" s="176"/>
      <c r="N32" s="176"/>
      <c r="O32" s="176"/>
      <c r="P32" s="37"/>
      <c r="Q32" s="37"/>
      <c r="R32" s="37"/>
      <c r="S32" s="37"/>
      <c r="T32" s="40" t="s">
        <v>37</v>
      </c>
      <c r="U32" s="37"/>
      <c r="V32" s="37"/>
      <c r="W32" s="177">
        <f>ROUND(BA87+SUM(CE91),2)</f>
        <v>0</v>
      </c>
      <c r="X32" s="176"/>
      <c r="Y32" s="176"/>
      <c r="Z32" s="176"/>
      <c r="AA32" s="176"/>
      <c r="AB32" s="176"/>
      <c r="AC32" s="176"/>
      <c r="AD32" s="176"/>
      <c r="AE32" s="176"/>
      <c r="AF32" s="37"/>
      <c r="AG32" s="37"/>
      <c r="AH32" s="37"/>
      <c r="AI32" s="37"/>
      <c r="AJ32" s="37"/>
      <c r="AK32" s="177">
        <f>ROUND(AW87+SUM(BZ91),2)</f>
        <v>0</v>
      </c>
      <c r="AL32" s="176"/>
      <c r="AM32" s="176"/>
      <c r="AN32" s="176"/>
      <c r="AO32" s="176"/>
      <c r="AP32" s="37"/>
      <c r="AQ32" s="41"/>
    </row>
    <row r="33" spans="2:43" s="2" customFormat="1" ht="14.45" customHeight="1" hidden="1">
      <c r="B33" s="36"/>
      <c r="C33" s="37"/>
      <c r="D33" s="37"/>
      <c r="E33" s="37"/>
      <c r="F33" s="38" t="s">
        <v>39</v>
      </c>
      <c r="G33" s="37"/>
      <c r="H33" s="37"/>
      <c r="I33" s="37"/>
      <c r="J33" s="37"/>
      <c r="K33" s="37"/>
      <c r="L33" s="175">
        <v>0.21</v>
      </c>
      <c r="M33" s="176"/>
      <c r="N33" s="176"/>
      <c r="O33" s="176"/>
      <c r="P33" s="37"/>
      <c r="Q33" s="37"/>
      <c r="R33" s="37"/>
      <c r="S33" s="37"/>
      <c r="T33" s="40" t="s">
        <v>37</v>
      </c>
      <c r="U33" s="37"/>
      <c r="V33" s="37"/>
      <c r="W33" s="177">
        <f>ROUND(BB87+SUM(CF91),2)</f>
        <v>0</v>
      </c>
      <c r="X33" s="176"/>
      <c r="Y33" s="176"/>
      <c r="Z33" s="176"/>
      <c r="AA33" s="176"/>
      <c r="AB33" s="176"/>
      <c r="AC33" s="176"/>
      <c r="AD33" s="176"/>
      <c r="AE33" s="176"/>
      <c r="AF33" s="37"/>
      <c r="AG33" s="37"/>
      <c r="AH33" s="37"/>
      <c r="AI33" s="37"/>
      <c r="AJ33" s="37"/>
      <c r="AK33" s="177">
        <v>0</v>
      </c>
      <c r="AL33" s="176"/>
      <c r="AM33" s="176"/>
      <c r="AN33" s="176"/>
      <c r="AO33" s="176"/>
      <c r="AP33" s="37"/>
      <c r="AQ33" s="41"/>
    </row>
    <row r="34" spans="2:43" s="2" customFormat="1" ht="14.45" customHeight="1" hidden="1">
      <c r="B34" s="36"/>
      <c r="C34" s="37"/>
      <c r="D34" s="37"/>
      <c r="E34" s="37"/>
      <c r="F34" s="38" t="s">
        <v>40</v>
      </c>
      <c r="G34" s="37"/>
      <c r="H34" s="37"/>
      <c r="I34" s="37"/>
      <c r="J34" s="37"/>
      <c r="K34" s="37"/>
      <c r="L34" s="175">
        <v>0.15</v>
      </c>
      <c r="M34" s="176"/>
      <c r="N34" s="176"/>
      <c r="O34" s="176"/>
      <c r="P34" s="37"/>
      <c r="Q34" s="37"/>
      <c r="R34" s="37"/>
      <c r="S34" s="37"/>
      <c r="T34" s="40" t="s">
        <v>37</v>
      </c>
      <c r="U34" s="37"/>
      <c r="V34" s="37"/>
      <c r="W34" s="177">
        <f>ROUND(BC87+SUM(CG91),2)</f>
        <v>0</v>
      </c>
      <c r="X34" s="176"/>
      <c r="Y34" s="176"/>
      <c r="Z34" s="176"/>
      <c r="AA34" s="176"/>
      <c r="AB34" s="176"/>
      <c r="AC34" s="176"/>
      <c r="AD34" s="176"/>
      <c r="AE34" s="176"/>
      <c r="AF34" s="37"/>
      <c r="AG34" s="37"/>
      <c r="AH34" s="37"/>
      <c r="AI34" s="37"/>
      <c r="AJ34" s="37"/>
      <c r="AK34" s="177">
        <v>0</v>
      </c>
      <c r="AL34" s="176"/>
      <c r="AM34" s="176"/>
      <c r="AN34" s="176"/>
      <c r="AO34" s="176"/>
      <c r="AP34" s="37"/>
      <c r="AQ34" s="41"/>
    </row>
    <row r="35" spans="2:43" s="2" customFormat="1" ht="14.45" customHeight="1" hidden="1">
      <c r="B35" s="36"/>
      <c r="C35" s="37"/>
      <c r="D35" s="37"/>
      <c r="E35" s="37"/>
      <c r="F35" s="38" t="s">
        <v>41</v>
      </c>
      <c r="G35" s="37"/>
      <c r="H35" s="37"/>
      <c r="I35" s="37"/>
      <c r="J35" s="37"/>
      <c r="K35" s="37"/>
      <c r="L35" s="175">
        <v>0</v>
      </c>
      <c r="M35" s="176"/>
      <c r="N35" s="176"/>
      <c r="O35" s="176"/>
      <c r="P35" s="37"/>
      <c r="Q35" s="37"/>
      <c r="R35" s="37"/>
      <c r="S35" s="37"/>
      <c r="T35" s="40" t="s">
        <v>37</v>
      </c>
      <c r="U35" s="37"/>
      <c r="V35" s="37"/>
      <c r="W35" s="177">
        <f>ROUND(BD87+SUM(CH91),2)</f>
        <v>0</v>
      </c>
      <c r="X35" s="176"/>
      <c r="Y35" s="176"/>
      <c r="Z35" s="176"/>
      <c r="AA35" s="176"/>
      <c r="AB35" s="176"/>
      <c r="AC35" s="176"/>
      <c r="AD35" s="176"/>
      <c r="AE35" s="176"/>
      <c r="AF35" s="37"/>
      <c r="AG35" s="37"/>
      <c r="AH35" s="37"/>
      <c r="AI35" s="37"/>
      <c r="AJ35" s="37"/>
      <c r="AK35" s="177">
        <v>0</v>
      </c>
      <c r="AL35" s="176"/>
      <c r="AM35" s="176"/>
      <c r="AN35" s="176"/>
      <c r="AO35" s="176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42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43</v>
      </c>
      <c r="U37" s="44"/>
      <c r="V37" s="44"/>
      <c r="W37" s="44"/>
      <c r="X37" s="167" t="s">
        <v>44</v>
      </c>
      <c r="Y37" s="168"/>
      <c r="Z37" s="168"/>
      <c r="AA37" s="168"/>
      <c r="AB37" s="168"/>
      <c r="AC37" s="44"/>
      <c r="AD37" s="44"/>
      <c r="AE37" s="44"/>
      <c r="AF37" s="44"/>
      <c r="AG37" s="44"/>
      <c r="AH37" s="44"/>
      <c r="AI37" s="44"/>
      <c r="AJ37" s="44"/>
      <c r="AK37" s="169">
        <f>SUM(AK29:AK35)</f>
        <v>0</v>
      </c>
      <c r="AL37" s="168"/>
      <c r="AM37" s="168"/>
      <c r="AN37" s="168"/>
      <c r="AO37" s="170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3.5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46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3.5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3.5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3.5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3.5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3.5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3.5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3.5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48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47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48</v>
      </c>
      <c r="AN58" s="52"/>
      <c r="AO58" s="54"/>
      <c r="AP58" s="32"/>
      <c r="AQ58" s="33"/>
    </row>
    <row r="59" spans="2:43" ht="13.5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49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50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3.5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3.5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3.5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3.5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3.5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3.5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3.5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47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48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47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48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" customHeight="1">
      <c r="B76" s="31"/>
      <c r="C76" s="171" t="s">
        <v>51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" customHeight="1">
      <c r="B78" s="64"/>
      <c r="C78" s="65" t="s">
        <v>16</v>
      </c>
      <c r="D78" s="66"/>
      <c r="E78" s="66"/>
      <c r="F78" s="66"/>
      <c r="G78" s="66"/>
      <c r="H78" s="66"/>
      <c r="I78" s="66"/>
      <c r="J78" s="66"/>
      <c r="K78" s="66"/>
      <c r="L78" s="173" t="str">
        <f>K6</f>
        <v>Stavební úpravy oplocení u ZŠ Na Karlově - okolí minoritu</v>
      </c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22</v>
      </c>
      <c r="AJ80" s="32"/>
      <c r="AK80" s="32"/>
      <c r="AL80" s="32"/>
      <c r="AM80" s="69" t="str">
        <f>IF(AN8="","",AN8)</f>
        <v>6. 3. 2017</v>
      </c>
      <c r="AN80" s="32"/>
      <c r="AO80" s="32"/>
      <c r="AP80" s="32"/>
      <c r="AQ80" s="33"/>
    </row>
    <row r="81" spans="2:43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28</v>
      </c>
      <c r="AJ82" s="32"/>
      <c r="AK82" s="32"/>
      <c r="AL82" s="32"/>
      <c r="AM82" s="162" t="str">
        <f>IF(E17="","",E17)</f>
        <v xml:space="preserve"> </v>
      </c>
      <c r="AN82" s="162"/>
      <c r="AO82" s="162"/>
      <c r="AP82" s="162"/>
      <c r="AQ82" s="33"/>
      <c r="AS82" s="158" t="s">
        <v>52</v>
      </c>
      <c r="AT82" s="159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8" t="s">
        <v>27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30</v>
      </c>
      <c r="AJ83" s="32"/>
      <c r="AK83" s="32"/>
      <c r="AL83" s="32"/>
      <c r="AM83" s="162" t="str">
        <f>IF(E20="","",E20)</f>
        <v xml:space="preserve"> </v>
      </c>
      <c r="AN83" s="162"/>
      <c r="AO83" s="162"/>
      <c r="AP83" s="162"/>
      <c r="AQ83" s="33"/>
      <c r="AS83" s="160"/>
      <c r="AT83" s="161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0"/>
      <c r="AT84" s="161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63" t="s">
        <v>53</v>
      </c>
      <c r="D85" s="164"/>
      <c r="E85" s="164"/>
      <c r="F85" s="164"/>
      <c r="G85" s="164"/>
      <c r="H85" s="71"/>
      <c r="I85" s="165" t="s">
        <v>54</v>
      </c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5" t="s">
        <v>55</v>
      </c>
      <c r="AH85" s="164"/>
      <c r="AI85" s="164"/>
      <c r="AJ85" s="164"/>
      <c r="AK85" s="164"/>
      <c r="AL85" s="164"/>
      <c r="AM85" s="164"/>
      <c r="AN85" s="165" t="s">
        <v>56</v>
      </c>
      <c r="AO85" s="164"/>
      <c r="AP85" s="166"/>
      <c r="AQ85" s="33"/>
      <c r="AS85" s="72" t="s">
        <v>57</v>
      </c>
      <c r="AT85" s="73" t="s">
        <v>58</v>
      </c>
      <c r="AU85" s="73" t="s">
        <v>59</v>
      </c>
      <c r="AV85" s="73" t="s">
        <v>60</v>
      </c>
      <c r="AW85" s="73" t="s">
        <v>61</v>
      </c>
      <c r="AX85" s="73" t="s">
        <v>62</v>
      </c>
      <c r="AY85" s="73" t="s">
        <v>63</v>
      </c>
      <c r="AZ85" s="73" t="s">
        <v>64</v>
      </c>
      <c r="BA85" s="73" t="s">
        <v>65</v>
      </c>
      <c r="BB85" s="73" t="s">
        <v>66</v>
      </c>
      <c r="BC85" s="73" t="s">
        <v>67</v>
      </c>
      <c r="BD85" s="74" t="s">
        <v>68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45" customHeight="1">
      <c r="B87" s="64"/>
      <c r="C87" s="76" t="s">
        <v>69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57">
        <f>ROUND(AG88,2)</f>
        <v>0</v>
      </c>
      <c r="AH87" s="157"/>
      <c r="AI87" s="157"/>
      <c r="AJ87" s="157"/>
      <c r="AK87" s="157"/>
      <c r="AL87" s="157"/>
      <c r="AM87" s="157"/>
      <c r="AN87" s="150">
        <f>SUM(AG87,AT87)</f>
        <v>0</v>
      </c>
      <c r="AO87" s="150"/>
      <c r="AP87" s="150"/>
      <c r="AQ87" s="67"/>
      <c r="AS87" s="78">
        <f>ROUND(AS88,2)</f>
        <v>0</v>
      </c>
      <c r="AT87" s="79">
        <f>ROUND(SUM(AV87:AW87),2)</f>
        <v>0</v>
      </c>
      <c r="AU87" s="80">
        <f>ROUND(AU88,5)</f>
        <v>718.47666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70</v>
      </c>
      <c r="BT87" s="82" t="s">
        <v>71</v>
      </c>
      <c r="BU87" s="83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22.5" customHeight="1">
      <c r="A88" s="84" t="s">
        <v>76</v>
      </c>
      <c r="B88" s="85"/>
      <c r="C88" s="86"/>
      <c r="D88" s="156" t="s">
        <v>77</v>
      </c>
      <c r="E88" s="156"/>
      <c r="F88" s="156"/>
      <c r="G88" s="156"/>
      <c r="H88" s="156"/>
      <c r="I88" s="87"/>
      <c r="J88" s="156" t="s">
        <v>78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4">
        <f>'SO 01 - Stavební úpravy'!M30</f>
        <v>0</v>
      </c>
      <c r="AH88" s="155"/>
      <c r="AI88" s="155"/>
      <c r="AJ88" s="155"/>
      <c r="AK88" s="155"/>
      <c r="AL88" s="155"/>
      <c r="AM88" s="155"/>
      <c r="AN88" s="154">
        <f>SUM(AG88,AT88)</f>
        <v>0</v>
      </c>
      <c r="AO88" s="155"/>
      <c r="AP88" s="155"/>
      <c r="AQ88" s="88"/>
      <c r="AS88" s="89">
        <f>'SO 01 - Stavební úpravy'!M28</f>
        <v>0</v>
      </c>
      <c r="AT88" s="90">
        <f>ROUND(SUM(AV88:AW88),2)</f>
        <v>0</v>
      </c>
      <c r="AU88" s="91">
        <f>'SO 01 - Stavební úpravy'!W118</f>
        <v>718.47666</v>
      </c>
      <c r="AV88" s="90">
        <f>'SO 01 - Stavební úpravy'!M32</f>
        <v>0</v>
      </c>
      <c r="AW88" s="90">
        <f>'SO 01 - Stavební úpravy'!M33</f>
        <v>0</v>
      </c>
      <c r="AX88" s="90">
        <f>'SO 01 - Stavební úpravy'!M34</f>
        <v>0</v>
      </c>
      <c r="AY88" s="90">
        <f>'SO 01 - Stavební úpravy'!M35</f>
        <v>0</v>
      </c>
      <c r="AZ88" s="90">
        <f>'SO 01 - Stavební úpravy'!H32</f>
        <v>0</v>
      </c>
      <c r="BA88" s="90">
        <f>'SO 01 - Stavební úpravy'!H33</f>
        <v>0</v>
      </c>
      <c r="BB88" s="90">
        <f>'SO 01 - Stavební úpravy'!H34</f>
        <v>0</v>
      </c>
      <c r="BC88" s="90">
        <f>'SO 01 - Stavební úpravy'!H35</f>
        <v>0</v>
      </c>
      <c r="BD88" s="92">
        <f>'SO 01 - Stavební úpravy'!H36</f>
        <v>0</v>
      </c>
      <c r="BT88" s="93" t="s">
        <v>79</v>
      </c>
      <c r="BV88" s="93" t="s">
        <v>73</v>
      </c>
      <c r="BW88" s="93" t="s">
        <v>80</v>
      </c>
      <c r="BX88" s="93" t="s">
        <v>74</v>
      </c>
    </row>
    <row r="89" spans="2:43" ht="13.5">
      <c r="B89" s="21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2"/>
    </row>
    <row r="90" spans="2:48" s="1" customFormat="1" ht="30" customHeight="1">
      <c r="B90" s="31"/>
      <c r="C90" s="76" t="s">
        <v>81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0">
        <v>0</v>
      </c>
      <c r="AH90" s="150"/>
      <c r="AI90" s="150"/>
      <c r="AJ90" s="150"/>
      <c r="AK90" s="150"/>
      <c r="AL90" s="150"/>
      <c r="AM90" s="150"/>
      <c r="AN90" s="150">
        <v>0</v>
      </c>
      <c r="AO90" s="150"/>
      <c r="AP90" s="150"/>
      <c r="AQ90" s="33"/>
      <c r="AS90" s="72" t="s">
        <v>82</v>
      </c>
      <c r="AT90" s="73" t="s">
        <v>83</v>
      </c>
      <c r="AU90" s="73" t="s">
        <v>35</v>
      </c>
      <c r="AV90" s="74" t="s">
        <v>58</v>
      </c>
    </row>
    <row r="91" spans="2:48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4"/>
      <c r="AT91" s="52"/>
      <c r="AU91" s="52"/>
      <c r="AV91" s="54"/>
    </row>
    <row r="92" spans="2:43" s="1" customFormat="1" ht="30" customHeight="1">
      <c r="B92" s="31"/>
      <c r="C92" s="95" t="s">
        <v>84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51">
        <f>ROUND(AG87+AG90,2)</f>
        <v>0</v>
      </c>
      <c r="AH92" s="151"/>
      <c r="AI92" s="151"/>
      <c r="AJ92" s="151"/>
      <c r="AK92" s="151"/>
      <c r="AL92" s="151"/>
      <c r="AM92" s="151"/>
      <c r="AN92" s="151">
        <f>AN87+AN90</f>
        <v>0</v>
      </c>
      <c r="AO92" s="151"/>
      <c r="AP92" s="151"/>
      <c r="AQ92" s="33"/>
    </row>
    <row r="93" spans="2:43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SO 01 - Stavební úpravy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2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85</v>
      </c>
      <c r="G1" s="13"/>
      <c r="H1" s="187" t="s">
        <v>86</v>
      </c>
      <c r="I1" s="187"/>
      <c r="J1" s="187"/>
      <c r="K1" s="187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82" t="s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52" t="s">
        <v>8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7" t="s">
        <v>80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90</v>
      </c>
    </row>
    <row r="4" spans="2:46" ht="36.95" customHeight="1">
      <c r="B4" s="21"/>
      <c r="C4" s="171" t="s">
        <v>91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22"/>
      <c r="T4" s="23" t="s">
        <v>13</v>
      </c>
      <c r="AT4" s="17" t="s">
        <v>6</v>
      </c>
    </row>
    <row r="5" spans="2:18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2:18" ht="25.35" customHeight="1">
      <c r="B6" s="21"/>
      <c r="C6" s="24"/>
      <c r="D6" s="28" t="s">
        <v>16</v>
      </c>
      <c r="E6" s="24"/>
      <c r="F6" s="205" t="str">
        <f>'Rekapitulace stavby'!K6</f>
        <v>Stavební úpravy oplocení u ZŠ Na Karlově - okolí minoritu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4"/>
      <c r="R6" s="22"/>
    </row>
    <row r="7" spans="2:18" s="1" customFormat="1" ht="32.85" customHeight="1">
      <c r="B7" s="31"/>
      <c r="C7" s="32"/>
      <c r="D7" s="27" t="s">
        <v>92</v>
      </c>
      <c r="E7" s="32"/>
      <c r="F7" s="185" t="s">
        <v>93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32"/>
      <c r="R7" s="33"/>
    </row>
    <row r="8" spans="2:18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2:18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07" t="str">
        <f>'Rekapitulace stavby'!AN8</f>
        <v>6. 3. 2017</v>
      </c>
      <c r="P9" s="207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45" customHeight="1">
      <c r="B11" s="31"/>
      <c r="C11" s="32"/>
      <c r="D11" s="28" t="s">
        <v>24</v>
      </c>
      <c r="E11" s="32"/>
      <c r="F11" s="32"/>
      <c r="G11" s="32"/>
      <c r="H11" s="32"/>
      <c r="I11" s="32"/>
      <c r="J11" s="32"/>
      <c r="K11" s="32"/>
      <c r="L11" s="32"/>
      <c r="M11" s="28" t="s">
        <v>25</v>
      </c>
      <c r="N11" s="32"/>
      <c r="O11" s="184" t="str">
        <f>IF('Rekapitulace stavby'!AN10="","",'Rekapitulace stavby'!AN10)</f>
        <v/>
      </c>
      <c r="P11" s="184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26</v>
      </c>
      <c r="N12" s="32"/>
      <c r="O12" s="184" t="str">
        <f>IF('Rekapitulace stavby'!AN11="","",'Rekapitulace stavby'!AN11)</f>
        <v/>
      </c>
      <c r="P12" s="184"/>
      <c r="Q12" s="32"/>
      <c r="R12" s="33"/>
    </row>
    <row r="13" spans="2:18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45" customHeight="1">
      <c r="B14" s="31"/>
      <c r="C14" s="32"/>
      <c r="D14" s="28" t="s">
        <v>27</v>
      </c>
      <c r="E14" s="32"/>
      <c r="F14" s="32"/>
      <c r="G14" s="32"/>
      <c r="H14" s="32"/>
      <c r="I14" s="32"/>
      <c r="J14" s="32"/>
      <c r="K14" s="32"/>
      <c r="L14" s="32"/>
      <c r="M14" s="28" t="s">
        <v>25</v>
      </c>
      <c r="N14" s="32"/>
      <c r="O14" s="184" t="str">
        <f>IF('Rekapitulace stavby'!AN13="","",'Rekapitulace stavby'!AN13)</f>
        <v/>
      </c>
      <c r="P14" s="184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184" t="str">
        <f>IF('Rekapitulace stavby'!AN14="","",'Rekapitulace stavby'!AN14)</f>
        <v/>
      </c>
      <c r="P15" s="184"/>
      <c r="Q15" s="32"/>
      <c r="R15" s="33"/>
    </row>
    <row r="16" spans="2:18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28</v>
      </c>
      <c r="E17" s="32"/>
      <c r="F17" s="32"/>
      <c r="G17" s="32"/>
      <c r="H17" s="32"/>
      <c r="I17" s="32"/>
      <c r="J17" s="32"/>
      <c r="K17" s="32"/>
      <c r="L17" s="32"/>
      <c r="M17" s="28" t="s">
        <v>25</v>
      </c>
      <c r="N17" s="32"/>
      <c r="O17" s="184" t="str">
        <f>IF('Rekapitulace stavby'!AN16="","",'Rekapitulace stavby'!AN16)</f>
        <v/>
      </c>
      <c r="P17" s="184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26</v>
      </c>
      <c r="N18" s="32"/>
      <c r="O18" s="184" t="str">
        <f>IF('Rekapitulace stavby'!AN17="","",'Rekapitulace stavby'!AN17)</f>
        <v/>
      </c>
      <c r="P18" s="184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30</v>
      </c>
      <c r="E20" s="32"/>
      <c r="F20" s="32"/>
      <c r="G20" s="32"/>
      <c r="H20" s="32"/>
      <c r="I20" s="32"/>
      <c r="J20" s="32"/>
      <c r="K20" s="32"/>
      <c r="L20" s="32"/>
      <c r="M20" s="28" t="s">
        <v>25</v>
      </c>
      <c r="N20" s="32"/>
      <c r="O20" s="184" t="str">
        <f>IF('Rekapitulace stavby'!AN19="","",'Rekapitulace stavby'!AN19)</f>
        <v/>
      </c>
      <c r="P20" s="184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26</v>
      </c>
      <c r="N21" s="32"/>
      <c r="O21" s="184" t="str">
        <f>IF('Rekapitulace stavby'!AN20="","",'Rekapitulace stavby'!AN20)</f>
        <v/>
      </c>
      <c r="P21" s="184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6" t="s">
        <v>5</v>
      </c>
      <c r="F24" s="186"/>
      <c r="G24" s="186"/>
      <c r="H24" s="186"/>
      <c r="I24" s="186"/>
      <c r="J24" s="186"/>
      <c r="K24" s="186"/>
      <c r="L24" s="18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98" t="s">
        <v>94</v>
      </c>
      <c r="E27" s="32"/>
      <c r="F27" s="32"/>
      <c r="G27" s="32"/>
      <c r="H27" s="32"/>
      <c r="I27" s="32"/>
      <c r="J27" s="32"/>
      <c r="K27" s="32"/>
      <c r="L27" s="32"/>
      <c r="M27" s="178">
        <f>N88</f>
        <v>0</v>
      </c>
      <c r="N27" s="178"/>
      <c r="O27" s="178"/>
      <c r="P27" s="178"/>
      <c r="Q27" s="32"/>
      <c r="R27" s="33"/>
    </row>
    <row r="28" spans="2:18" s="1" customFormat="1" ht="14.45" customHeight="1">
      <c r="B28" s="31"/>
      <c r="C28" s="32"/>
      <c r="D28" s="30" t="s">
        <v>95</v>
      </c>
      <c r="E28" s="32"/>
      <c r="F28" s="32"/>
      <c r="G28" s="32"/>
      <c r="H28" s="32"/>
      <c r="I28" s="32"/>
      <c r="J28" s="32"/>
      <c r="K28" s="32"/>
      <c r="L28" s="32"/>
      <c r="M28" s="178">
        <f>N99</f>
        <v>0</v>
      </c>
      <c r="N28" s="178"/>
      <c r="O28" s="178"/>
      <c r="P28" s="178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99" t="s">
        <v>34</v>
      </c>
      <c r="E30" s="32"/>
      <c r="F30" s="32"/>
      <c r="G30" s="32"/>
      <c r="H30" s="32"/>
      <c r="I30" s="32"/>
      <c r="J30" s="32"/>
      <c r="K30" s="32"/>
      <c r="L30" s="32"/>
      <c r="M30" s="219">
        <f>ROUND(M27+M28,2)</f>
        <v>0</v>
      </c>
      <c r="N30" s="204"/>
      <c r="O30" s="204"/>
      <c r="P30" s="2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35</v>
      </c>
      <c r="E32" s="38" t="s">
        <v>36</v>
      </c>
      <c r="F32" s="39">
        <v>0.21</v>
      </c>
      <c r="G32" s="100" t="s">
        <v>37</v>
      </c>
      <c r="H32" s="216">
        <f>ROUND((SUM(BE99:BE100)+SUM(BE118:BE161)),2)</f>
        <v>0</v>
      </c>
      <c r="I32" s="204"/>
      <c r="J32" s="204"/>
      <c r="K32" s="32"/>
      <c r="L32" s="32"/>
      <c r="M32" s="216">
        <f>ROUND(ROUND((SUM(BE99:BE100)+SUM(BE118:BE161)),2)*F32,2)</f>
        <v>0</v>
      </c>
      <c r="N32" s="204"/>
      <c r="O32" s="204"/>
      <c r="P32" s="204"/>
      <c r="Q32" s="32"/>
      <c r="R32" s="33"/>
    </row>
    <row r="33" spans="2:18" s="1" customFormat="1" ht="14.45" customHeight="1">
      <c r="B33" s="31"/>
      <c r="C33" s="32"/>
      <c r="D33" s="32"/>
      <c r="E33" s="38" t="s">
        <v>38</v>
      </c>
      <c r="F33" s="39">
        <v>0.15</v>
      </c>
      <c r="G33" s="100" t="s">
        <v>37</v>
      </c>
      <c r="H33" s="216">
        <f>ROUND((SUM(BF99:BF100)+SUM(BF118:BF161)),2)</f>
        <v>0</v>
      </c>
      <c r="I33" s="204"/>
      <c r="J33" s="204"/>
      <c r="K33" s="32"/>
      <c r="L33" s="32"/>
      <c r="M33" s="216">
        <f>ROUND(ROUND((SUM(BF99:BF100)+SUM(BF118:BF161)),2)*F33,2)</f>
        <v>0</v>
      </c>
      <c r="N33" s="204"/>
      <c r="O33" s="204"/>
      <c r="P33" s="204"/>
      <c r="Q33" s="32"/>
      <c r="R33" s="33"/>
    </row>
    <row r="34" spans="2:18" s="1" customFormat="1" ht="14.45" customHeight="1" hidden="1">
      <c r="B34" s="31"/>
      <c r="C34" s="32"/>
      <c r="D34" s="32"/>
      <c r="E34" s="38" t="s">
        <v>39</v>
      </c>
      <c r="F34" s="39">
        <v>0.21</v>
      </c>
      <c r="G34" s="100" t="s">
        <v>37</v>
      </c>
      <c r="H34" s="216">
        <f>ROUND((SUM(BG99:BG100)+SUM(BG118:BG161)),2)</f>
        <v>0</v>
      </c>
      <c r="I34" s="204"/>
      <c r="J34" s="204"/>
      <c r="K34" s="32"/>
      <c r="L34" s="32"/>
      <c r="M34" s="216">
        <v>0</v>
      </c>
      <c r="N34" s="204"/>
      <c r="O34" s="204"/>
      <c r="P34" s="204"/>
      <c r="Q34" s="32"/>
      <c r="R34" s="33"/>
    </row>
    <row r="35" spans="2:18" s="1" customFormat="1" ht="14.45" customHeight="1" hidden="1">
      <c r="B35" s="31"/>
      <c r="C35" s="32"/>
      <c r="D35" s="32"/>
      <c r="E35" s="38" t="s">
        <v>40</v>
      </c>
      <c r="F35" s="39">
        <v>0.15</v>
      </c>
      <c r="G35" s="100" t="s">
        <v>37</v>
      </c>
      <c r="H35" s="216">
        <f>ROUND((SUM(BH99:BH100)+SUM(BH118:BH161)),2)</f>
        <v>0</v>
      </c>
      <c r="I35" s="204"/>
      <c r="J35" s="204"/>
      <c r="K35" s="32"/>
      <c r="L35" s="32"/>
      <c r="M35" s="216">
        <v>0</v>
      </c>
      <c r="N35" s="204"/>
      <c r="O35" s="204"/>
      <c r="P35" s="204"/>
      <c r="Q35" s="32"/>
      <c r="R35" s="33"/>
    </row>
    <row r="36" spans="2:18" s="1" customFormat="1" ht="14.45" customHeight="1" hidden="1">
      <c r="B36" s="31"/>
      <c r="C36" s="32"/>
      <c r="D36" s="32"/>
      <c r="E36" s="38" t="s">
        <v>41</v>
      </c>
      <c r="F36" s="39">
        <v>0</v>
      </c>
      <c r="G36" s="100" t="s">
        <v>37</v>
      </c>
      <c r="H36" s="216">
        <f>ROUND((SUM(BI99:BI100)+SUM(BI118:BI161)),2)</f>
        <v>0</v>
      </c>
      <c r="I36" s="204"/>
      <c r="J36" s="204"/>
      <c r="K36" s="32"/>
      <c r="L36" s="32"/>
      <c r="M36" s="216">
        <v>0</v>
      </c>
      <c r="N36" s="204"/>
      <c r="O36" s="204"/>
      <c r="P36" s="2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6"/>
      <c r="D38" s="101" t="s">
        <v>42</v>
      </c>
      <c r="E38" s="71"/>
      <c r="F38" s="71"/>
      <c r="G38" s="102" t="s">
        <v>43</v>
      </c>
      <c r="H38" s="103" t="s">
        <v>44</v>
      </c>
      <c r="I38" s="71"/>
      <c r="J38" s="71"/>
      <c r="K38" s="71"/>
      <c r="L38" s="217">
        <f>SUM(M30:M36)</f>
        <v>0</v>
      </c>
      <c r="M38" s="217"/>
      <c r="N38" s="217"/>
      <c r="O38" s="217"/>
      <c r="P38" s="218"/>
      <c r="Q38" s="96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3.5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3.5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3.5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3.5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3.5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3.5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3.5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3.5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3.5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3.5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3.5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3.5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3.5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3.5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3.5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47</v>
      </c>
      <c r="E59" s="52"/>
      <c r="F59" s="52"/>
      <c r="G59" s="53" t="s">
        <v>48</v>
      </c>
      <c r="H59" s="54"/>
      <c r="I59" s="32"/>
      <c r="J59" s="51" t="s">
        <v>47</v>
      </c>
      <c r="K59" s="52"/>
      <c r="L59" s="52"/>
      <c r="M59" s="52"/>
      <c r="N59" s="53" t="s">
        <v>48</v>
      </c>
      <c r="O59" s="52"/>
      <c r="P59" s="54"/>
      <c r="Q59" s="32"/>
      <c r="R59" s="33"/>
    </row>
    <row r="60" spans="2:18" ht="13.5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3.5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3.5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3.5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3.5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3.5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3.5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3.5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" customHeight="1">
      <c r="B76" s="31"/>
      <c r="C76" s="171" t="s">
        <v>96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05" t="str">
        <f>F6</f>
        <v>Stavební úpravy oplocení u ZŠ Na Karlově - okolí minoritu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32"/>
      <c r="R78" s="33"/>
    </row>
    <row r="79" spans="2:18" s="1" customFormat="1" ht="36.95" customHeight="1">
      <c r="B79" s="31"/>
      <c r="C79" s="65" t="s">
        <v>92</v>
      </c>
      <c r="D79" s="32"/>
      <c r="E79" s="32"/>
      <c r="F79" s="173" t="str">
        <f>F7</f>
        <v>SO 01 - Stavební úpravy</v>
      </c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07" t="str">
        <f>IF(O9="","",O9)</f>
        <v>6. 3. 2017</v>
      </c>
      <c r="N81" s="207"/>
      <c r="O81" s="207"/>
      <c r="P81" s="207"/>
      <c r="Q81" s="32"/>
      <c r="R81" s="33"/>
    </row>
    <row r="82" spans="2:18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8" t="s">
        <v>24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28</v>
      </c>
      <c r="L83" s="32"/>
      <c r="M83" s="184" t="str">
        <f>E18</f>
        <v xml:space="preserve"> </v>
      </c>
      <c r="N83" s="184"/>
      <c r="O83" s="184"/>
      <c r="P83" s="184"/>
      <c r="Q83" s="184"/>
      <c r="R83" s="33"/>
    </row>
    <row r="84" spans="2:18" s="1" customFormat="1" ht="14.45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184" t="str">
        <f>E21</f>
        <v xml:space="preserve"> </v>
      </c>
      <c r="N84" s="184"/>
      <c r="O84" s="184"/>
      <c r="P84" s="184"/>
      <c r="Q84" s="184"/>
      <c r="R84" s="33"/>
    </row>
    <row r="85" spans="2:18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14" t="s">
        <v>97</v>
      </c>
      <c r="D86" s="215"/>
      <c r="E86" s="215"/>
      <c r="F86" s="215"/>
      <c r="G86" s="215"/>
      <c r="H86" s="96"/>
      <c r="I86" s="96"/>
      <c r="J86" s="96"/>
      <c r="K86" s="96"/>
      <c r="L86" s="96"/>
      <c r="M86" s="96"/>
      <c r="N86" s="214" t="s">
        <v>98</v>
      </c>
      <c r="O86" s="215"/>
      <c r="P86" s="215"/>
      <c r="Q86" s="215"/>
      <c r="R86" s="33"/>
    </row>
    <row r="87" spans="2:18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4" t="s">
        <v>99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0">
        <f>N118</f>
        <v>0</v>
      </c>
      <c r="O88" s="202"/>
      <c r="P88" s="202"/>
      <c r="Q88" s="202"/>
      <c r="R88" s="33"/>
      <c r="AU88" s="17" t="s">
        <v>100</v>
      </c>
    </row>
    <row r="89" spans="2:18" s="6" customFormat="1" ht="24.95" customHeight="1">
      <c r="B89" s="105"/>
      <c r="C89" s="106"/>
      <c r="D89" s="107" t="s">
        <v>101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93">
        <f>N119</f>
        <v>0</v>
      </c>
      <c r="O89" s="211"/>
      <c r="P89" s="211"/>
      <c r="Q89" s="211"/>
      <c r="R89" s="108"/>
    </row>
    <row r="90" spans="2:18" s="7" customFormat="1" ht="19.9" customHeight="1">
      <c r="B90" s="109"/>
      <c r="C90" s="110"/>
      <c r="D90" s="111" t="s">
        <v>102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12">
        <f>N120</f>
        <v>0</v>
      </c>
      <c r="O90" s="213"/>
      <c r="P90" s="213"/>
      <c r="Q90" s="213"/>
      <c r="R90" s="112"/>
    </row>
    <row r="91" spans="2:18" s="7" customFormat="1" ht="19.9" customHeight="1">
      <c r="B91" s="109"/>
      <c r="C91" s="110"/>
      <c r="D91" s="111" t="s">
        <v>103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12">
        <f>N130</f>
        <v>0</v>
      </c>
      <c r="O91" s="213"/>
      <c r="P91" s="213"/>
      <c r="Q91" s="213"/>
      <c r="R91" s="112"/>
    </row>
    <row r="92" spans="2:18" s="7" customFormat="1" ht="19.9" customHeight="1">
      <c r="B92" s="109"/>
      <c r="C92" s="110"/>
      <c r="D92" s="111" t="s">
        <v>104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12">
        <f>N137</f>
        <v>0</v>
      </c>
      <c r="O92" s="213"/>
      <c r="P92" s="213"/>
      <c r="Q92" s="213"/>
      <c r="R92" s="112"/>
    </row>
    <row r="93" spans="2:18" s="7" customFormat="1" ht="19.9" customHeight="1">
      <c r="B93" s="109"/>
      <c r="C93" s="110"/>
      <c r="D93" s="111" t="s">
        <v>105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12">
        <f>N141</f>
        <v>0</v>
      </c>
      <c r="O93" s="213"/>
      <c r="P93" s="213"/>
      <c r="Q93" s="213"/>
      <c r="R93" s="112"/>
    </row>
    <row r="94" spans="2:18" s="7" customFormat="1" ht="19.9" customHeight="1">
      <c r="B94" s="109"/>
      <c r="C94" s="110"/>
      <c r="D94" s="111" t="s">
        <v>106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12">
        <f>N145</f>
        <v>0</v>
      </c>
      <c r="O94" s="213"/>
      <c r="P94" s="213"/>
      <c r="Q94" s="213"/>
      <c r="R94" s="112"/>
    </row>
    <row r="95" spans="2:18" s="7" customFormat="1" ht="19.9" customHeight="1">
      <c r="B95" s="109"/>
      <c r="C95" s="110"/>
      <c r="D95" s="111" t="s">
        <v>107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12">
        <f>N148</f>
        <v>0</v>
      </c>
      <c r="O95" s="213"/>
      <c r="P95" s="213"/>
      <c r="Q95" s="213"/>
      <c r="R95" s="112"/>
    </row>
    <row r="96" spans="2:18" s="7" customFormat="1" ht="19.9" customHeight="1">
      <c r="B96" s="109"/>
      <c r="C96" s="110"/>
      <c r="D96" s="111" t="s">
        <v>108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12">
        <f>N156</f>
        <v>0</v>
      </c>
      <c r="O96" s="213"/>
      <c r="P96" s="213"/>
      <c r="Q96" s="213"/>
      <c r="R96" s="112"/>
    </row>
    <row r="97" spans="2:18" s="6" customFormat="1" ht="24.95" customHeight="1">
      <c r="B97" s="105"/>
      <c r="C97" s="106"/>
      <c r="D97" s="107" t="s">
        <v>109</v>
      </c>
      <c r="E97" s="106"/>
      <c r="F97" s="106"/>
      <c r="G97" s="106"/>
      <c r="H97" s="106"/>
      <c r="I97" s="106"/>
      <c r="J97" s="106"/>
      <c r="K97" s="106"/>
      <c r="L97" s="106"/>
      <c r="M97" s="106"/>
      <c r="N97" s="193">
        <f>N158</f>
        <v>0</v>
      </c>
      <c r="O97" s="211"/>
      <c r="P97" s="211"/>
      <c r="Q97" s="211"/>
      <c r="R97" s="108"/>
    </row>
    <row r="98" spans="2:18" s="1" customFormat="1" ht="21.75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>
      <c r="B99" s="31"/>
      <c r="C99" s="104" t="s">
        <v>110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02">
        <v>0</v>
      </c>
      <c r="O99" s="203"/>
      <c r="P99" s="203"/>
      <c r="Q99" s="203"/>
      <c r="R99" s="33"/>
      <c r="T99" s="113"/>
      <c r="U99" s="114" t="s">
        <v>35</v>
      </c>
    </row>
    <row r="100" spans="2:18" s="1" customFormat="1" ht="18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18" s="1" customFormat="1" ht="29.25" customHeight="1">
      <c r="B101" s="31"/>
      <c r="C101" s="95" t="s">
        <v>84</v>
      </c>
      <c r="D101" s="96"/>
      <c r="E101" s="96"/>
      <c r="F101" s="96"/>
      <c r="G101" s="96"/>
      <c r="H101" s="96"/>
      <c r="I101" s="96"/>
      <c r="J101" s="96"/>
      <c r="K101" s="96"/>
      <c r="L101" s="151">
        <f>ROUND(SUM(N88+N99),2)</f>
        <v>0</v>
      </c>
      <c r="M101" s="151"/>
      <c r="N101" s="151"/>
      <c r="O101" s="151"/>
      <c r="P101" s="151"/>
      <c r="Q101" s="151"/>
      <c r="R101" s="33"/>
    </row>
    <row r="102" spans="2:18" s="1" customFormat="1" ht="6.95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</row>
    <row r="106" spans="2:18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07" spans="2:18" s="1" customFormat="1" ht="36.95" customHeight="1">
      <c r="B107" s="31"/>
      <c r="C107" s="171" t="s">
        <v>111</v>
      </c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33"/>
    </row>
    <row r="108" spans="2:18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30" customHeight="1">
      <c r="B109" s="31"/>
      <c r="C109" s="28" t="s">
        <v>16</v>
      </c>
      <c r="D109" s="32"/>
      <c r="E109" s="32"/>
      <c r="F109" s="205" t="str">
        <f>F6</f>
        <v>Stavební úpravy oplocení u ZŠ Na Karlově - okolí minoritu</v>
      </c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32"/>
      <c r="R109" s="33"/>
    </row>
    <row r="110" spans="2:18" s="1" customFormat="1" ht="36.95" customHeight="1">
      <c r="B110" s="31"/>
      <c r="C110" s="65" t="s">
        <v>92</v>
      </c>
      <c r="D110" s="32"/>
      <c r="E110" s="32"/>
      <c r="F110" s="173" t="str">
        <f>F7</f>
        <v>SO 01 - Stavební úpravy</v>
      </c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32"/>
      <c r="R110" s="33"/>
    </row>
    <row r="111" spans="2:18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8" customHeight="1">
      <c r="B112" s="31"/>
      <c r="C112" s="28" t="s">
        <v>20</v>
      </c>
      <c r="D112" s="32"/>
      <c r="E112" s="32"/>
      <c r="F112" s="26" t="str">
        <f>F9</f>
        <v xml:space="preserve"> </v>
      </c>
      <c r="G112" s="32"/>
      <c r="H112" s="32"/>
      <c r="I112" s="32"/>
      <c r="J112" s="32"/>
      <c r="K112" s="28" t="s">
        <v>22</v>
      </c>
      <c r="L112" s="32"/>
      <c r="M112" s="207" t="str">
        <f>IF(O9="","",O9)</f>
        <v>6. 3. 2017</v>
      </c>
      <c r="N112" s="207"/>
      <c r="O112" s="207"/>
      <c r="P112" s="207"/>
      <c r="Q112" s="32"/>
      <c r="R112" s="33"/>
    </row>
    <row r="113" spans="2:18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5">
      <c r="B114" s="31"/>
      <c r="C114" s="28" t="s">
        <v>24</v>
      </c>
      <c r="D114" s="32"/>
      <c r="E114" s="32"/>
      <c r="F114" s="26" t="str">
        <f>E12</f>
        <v xml:space="preserve"> </v>
      </c>
      <c r="G114" s="32"/>
      <c r="H114" s="32"/>
      <c r="I114" s="32"/>
      <c r="J114" s="32"/>
      <c r="K114" s="28" t="s">
        <v>28</v>
      </c>
      <c r="L114" s="32"/>
      <c r="M114" s="184" t="str">
        <f>E18</f>
        <v xml:space="preserve"> </v>
      </c>
      <c r="N114" s="184"/>
      <c r="O114" s="184"/>
      <c r="P114" s="184"/>
      <c r="Q114" s="184"/>
      <c r="R114" s="33"/>
    </row>
    <row r="115" spans="2:18" s="1" customFormat="1" ht="14.45" customHeight="1">
      <c r="B115" s="31"/>
      <c r="C115" s="28" t="s">
        <v>27</v>
      </c>
      <c r="D115" s="32"/>
      <c r="E115" s="32"/>
      <c r="F115" s="26" t="str">
        <f>IF(E15="","",E15)</f>
        <v xml:space="preserve"> </v>
      </c>
      <c r="G115" s="32"/>
      <c r="H115" s="32"/>
      <c r="I115" s="32"/>
      <c r="J115" s="32"/>
      <c r="K115" s="28" t="s">
        <v>30</v>
      </c>
      <c r="L115" s="32"/>
      <c r="M115" s="184" t="str">
        <f>E21</f>
        <v xml:space="preserve"> </v>
      </c>
      <c r="N115" s="184"/>
      <c r="O115" s="184"/>
      <c r="P115" s="184"/>
      <c r="Q115" s="184"/>
      <c r="R115" s="33"/>
    </row>
    <row r="116" spans="2:18" s="1" customFormat="1" ht="10.3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27" s="8" customFormat="1" ht="29.25" customHeight="1">
      <c r="B117" s="115"/>
      <c r="C117" s="116" t="s">
        <v>112</v>
      </c>
      <c r="D117" s="117" t="s">
        <v>113</v>
      </c>
      <c r="E117" s="117" t="s">
        <v>53</v>
      </c>
      <c r="F117" s="208" t="s">
        <v>114</v>
      </c>
      <c r="G117" s="208"/>
      <c r="H117" s="208"/>
      <c r="I117" s="208"/>
      <c r="J117" s="117" t="s">
        <v>115</v>
      </c>
      <c r="K117" s="117" t="s">
        <v>116</v>
      </c>
      <c r="L117" s="209" t="s">
        <v>117</v>
      </c>
      <c r="M117" s="209"/>
      <c r="N117" s="208" t="s">
        <v>98</v>
      </c>
      <c r="O117" s="208"/>
      <c r="P117" s="208"/>
      <c r="Q117" s="210"/>
      <c r="R117" s="118"/>
      <c r="T117" s="72" t="s">
        <v>118</v>
      </c>
      <c r="U117" s="73" t="s">
        <v>35</v>
      </c>
      <c r="V117" s="73" t="s">
        <v>119</v>
      </c>
      <c r="W117" s="73" t="s">
        <v>120</v>
      </c>
      <c r="X117" s="73" t="s">
        <v>121</v>
      </c>
      <c r="Y117" s="73" t="s">
        <v>122</v>
      </c>
      <c r="Z117" s="73" t="s">
        <v>123</v>
      </c>
      <c r="AA117" s="74" t="s">
        <v>124</v>
      </c>
    </row>
    <row r="118" spans="2:63" s="1" customFormat="1" ht="29.25" customHeight="1">
      <c r="B118" s="31"/>
      <c r="C118" s="76" t="s">
        <v>94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190">
        <f>BK118</f>
        <v>0</v>
      </c>
      <c r="O118" s="191"/>
      <c r="P118" s="191"/>
      <c r="Q118" s="191"/>
      <c r="R118" s="33"/>
      <c r="T118" s="75"/>
      <c r="U118" s="47"/>
      <c r="V118" s="47"/>
      <c r="W118" s="119">
        <f>W119+W158</f>
        <v>718.47666</v>
      </c>
      <c r="X118" s="47"/>
      <c r="Y118" s="119">
        <f>Y119+Y158</f>
        <v>117.9730201</v>
      </c>
      <c r="Z118" s="47"/>
      <c r="AA118" s="120">
        <f>AA119+AA158</f>
        <v>80.066965</v>
      </c>
      <c r="AT118" s="17" t="s">
        <v>70</v>
      </c>
      <c r="AU118" s="17" t="s">
        <v>100</v>
      </c>
      <c r="BK118" s="121">
        <f>BK119+BK158</f>
        <v>0</v>
      </c>
    </row>
    <row r="119" spans="2:63" s="9" customFormat="1" ht="37.35" customHeight="1">
      <c r="B119" s="122"/>
      <c r="C119" s="123"/>
      <c r="D119" s="124" t="s">
        <v>101</v>
      </c>
      <c r="E119" s="124"/>
      <c r="F119" s="124"/>
      <c r="G119" s="124"/>
      <c r="H119" s="124"/>
      <c r="I119" s="124"/>
      <c r="J119" s="124"/>
      <c r="K119" s="124"/>
      <c r="L119" s="124"/>
      <c r="M119" s="124"/>
      <c r="N119" s="192">
        <f>BK119</f>
        <v>0</v>
      </c>
      <c r="O119" s="193"/>
      <c r="P119" s="193"/>
      <c r="Q119" s="193"/>
      <c r="R119" s="125"/>
      <c r="T119" s="126"/>
      <c r="U119" s="123"/>
      <c r="V119" s="123"/>
      <c r="W119" s="127">
        <f>W120+W130+W137+W141+W145+W148+W156</f>
        <v>718.47666</v>
      </c>
      <c r="X119" s="123"/>
      <c r="Y119" s="127">
        <f>Y120+Y130+Y137+Y141+Y145+Y148+Y156</f>
        <v>117.9730201</v>
      </c>
      <c r="Z119" s="123"/>
      <c r="AA119" s="128">
        <f>AA120+AA130+AA137+AA141+AA145+AA148+AA156</f>
        <v>80.066965</v>
      </c>
      <c r="AR119" s="129" t="s">
        <v>79</v>
      </c>
      <c r="AT119" s="130" t="s">
        <v>70</v>
      </c>
      <c r="AU119" s="130" t="s">
        <v>71</v>
      </c>
      <c r="AY119" s="129" t="s">
        <v>125</v>
      </c>
      <c r="BK119" s="131">
        <f>BK120+BK130+BK137+BK141+BK145+BK148+BK156</f>
        <v>0</v>
      </c>
    </row>
    <row r="120" spans="2:63" s="9" customFormat="1" ht="19.9" customHeight="1">
      <c r="B120" s="122"/>
      <c r="C120" s="123"/>
      <c r="D120" s="132" t="s">
        <v>102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94">
        <f>BK120</f>
        <v>0</v>
      </c>
      <c r="O120" s="195"/>
      <c r="P120" s="195"/>
      <c r="Q120" s="195"/>
      <c r="R120" s="125"/>
      <c r="T120" s="126"/>
      <c r="U120" s="123"/>
      <c r="V120" s="123"/>
      <c r="W120" s="127">
        <f>SUM(W121:W129)</f>
        <v>70.38812999999999</v>
      </c>
      <c r="X120" s="123"/>
      <c r="Y120" s="127">
        <f>SUM(Y121:Y129)</f>
        <v>0</v>
      </c>
      <c r="Z120" s="123"/>
      <c r="AA120" s="128">
        <f>SUM(AA121:AA129)</f>
        <v>0</v>
      </c>
      <c r="AR120" s="129" t="s">
        <v>79</v>
      </c>
      <c r="AT120" s="130" t="s">
        <v>70</v>
      </c>
      <c r="AU120" s="130" t="s">
        <v>79</v>
      </c>
      <c r="AY120" s="129" t="s">
        <v>125</v>
      </c>
      <c r="BK120" s="131">
        <f>SUM(BK121:BK129)</f>
        <v>0</v>
      </c>
    </row>
    <row r="121" spans="2:65" s="1" customFormat="1" ht="22.5" customHeight="1">
      <c r="B121" s="133"/>
      <c r="C121" s="134" t="s">
        <v>79</v>
      </c>
      <c r="D121" s="134" t="s">
        <v>126</v>
      </c>
      <c r="E121" s="135" t="s">
        <v>127</v>
      </c>
      <c r="F121" s="188" t="s">
        <v>128</v>
      </c>
      <c r="G121" s="188"/>
      <c r="H121" s="188"/>
      <c r="I121" s="188"/>
      <c r="J121" s="136" t="s">
        <v>129</v>
      </c>
      <c r="K121" s="137">
        <v>25.54</v>
      </c>
      <c r="L121" s="189"/>
      <c r="M121" s="189"/>
      <c r="N121" s="189">
        <f aca="true" t="shared" si="0" ref="N121:N129">ROUND(L121*K121,2)</f>
        <v>0</v>
      </c>
      <c r="O121" s="189"/>
      <c r="P121" s="189"/>
      <c r="Q121" s="189"/>
      <c r="R121" s="138"/>
      <c r="T121" s="139" t="s">
        <v>5</v>
      </c>
      <c r="U121" s="40" t="s">
        <v>36</v>
      </c>
      <c r="V121" s="140">
        <v>1.43</v>
      </c>
      <c r="W121" s="140">
        <f aca="true" t="shared" si="1" ref="W121:W129">V121*K121</f>
        <v>36.5222</v>
      </c>
      <c r="X121" s="140">
        <v>0</v>
      </c>
      <c r="Y121" s="140">
        <f aca="true" t="shared" si="2" ref="Y121:Y129">X121*K121</f>
        <v>0</v>
      </c>
      <c r="Z121" s="140">
        <v>0</v>
      </c>
      <c r="AA121" s="141">
        <f aca="true" t="shared" si="3" ref="AA121:AA129">Z121*K121</f>
        <v>0</v>
      </c>
      <c r="AR121" s="17" t="s">
        <v>130</v>
      </c>
      <c r="AT121" s="17" t="s">
        <v>126</v>
      </c>
      <c r="AU121" s="17" t="s">
        <v>90</v>
      </c>
      <c r="AY121" s="17" t="s">
        <v>125</v>
      </c>
      <c r="BE121" s="142">
        <f aca="true" t="shared" si="4" ref="BE121:BE129">IF(U121="základní",N121,0)</f>
        <v>0</v>
      </c>
      <c r="BF121" s="142">
        <f aca="true" t="shared" si="5" ref="BF121:BF129">IF(U121="snížená",N121,0)</f>
        <v>0</v>
      </c>
      <c r="BG121" s="142">
        <f aca="true" t="shared" si="6" ref="BG121:BG129">IF(U121="zákl. přenesená",N121,0)</f>
        <v>0</v>
      </c>
      <c r="BH121" s="142">
        <f aca="true" t="shared" si="7" ref="BH121:BH129">IF(U121="sníž. přenesená",N121,0)</f>
        <v>0</v>
      </c>
      <c r="BI121" s="142">
        <f aca="true" t="shared" si="8" ref="BI121:BI129">IF(U121="nulová",N121,0)</f>
        <v>0</v>
      </c>
      <c r="BJ121" s="17" t="s">
        <v>79</v>
      </c>
      <c r="BK121" s="142">
        <f aca="true" t="shared" si="9" ref="BK121:BK129">ROUND(L121*K121,2)</f>
        <v>0</v>
      </c>
      <c r="BL121" s="17" t="s">
        <v>130</v>
      </c>
      <c r="BM121" s="17" t="s">
        <v>131</v>
      </c>
    </row>
    <row r="122" spans="2:65" s="1" customFormat="1" ht="31.5" customHeight="1">
      <c r="B122" s="133"/>
      <c r="C122" s="134" t="s">
        <v>90</v>
      </c>
      <c r="D122" s="134" t="s">
        <v>126</v>
      </c>
      <c r="E122" s="135" t="s">
        <v>132</v>
      </c>
      <c r="F122" s="188" t="s">
        <v>133</v>
      </c>
      <c r="G122" s="188"/>
      <c r="H122" s="188"/>
      <c r="I122" s="188"/>
      <c r="J122" s="136" t="s">
        <v>129</v>
      </c>
      <c r="K122" s="137">
        <v>8.5</v>
      </c>
      <c r="L122" s="189"/>
      <c r="M122" s="189"/>
      <c r="N122" s="189">
        <f t="shared" si="0"/>
        <v>0</v>
      </c>
      <c r="O122" s="189"/>
      <c r="P122" s="189"/>
      <c r="Q122" s="189"/>
      <c r="R122" s="138"/>
      <c r="T122" s="139" t="s">
        <v>5</v>
      </c>
      <c r="U122" s="40" t="s">
        <v>36</v>
      </c>
      <c r="V122" s="140">
        <v>2.94</v>
      </c>
      <c r="W122" s="140">
        <f t="shared" si="1"/>
        <v>24.99</v>
      </c>
      <c r="X122" s="140">
        <v>0</v>
      </c>
      <c r="Y122" s="140">
        <f t="shared" si="2"/>
        <v>0</v>
      </c>
      <c r="Z122" s="140">
        <v>0</v>
      </c>
      <c r="AA122" s="141">
        <f t="shared" si="3"/>
        <v>0</v>
      </c>
      <c r="AR122" s="17" t="s">
        <v>130</v>
      </c>
      <c r="AT122" s="17" t="s">
        <v>126</v>
      </c>
      <c r="AU122" s="17" t="s">
        <v>90</v>
      </c>
      <c r="AY122" s="17" t="s">
        <v>125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7" t="s">
        <v>79</v>
      </c>
      <c r="BK122" s="142">
        <f t="shared" si="9"/>
        <v>0</v>
      </c>
      <c r="BL122" s="17" t="s">
        <v>130</v>
      </c>
      <c r="BM122" s="17" t="s">
        <v>134</v>
      </c>
    </row>
    <row r="123" spans="2:65" s="1" customFormat="1" ht="31.5" customHeight="1">
      <c r="B123" s="133"/>
      <c r="C123" s="134" t="s">
        <v>135</v>
      </c>
      <c r="D123" s="134" t="s">
        <v>126</v>
      </c>
      <c r="E123" s="135" t="s">
        <v>136</v>
      </c>
      <c r="F123" s="188" t="s">
        <v>137</v>
      </c>
      <c r="G123" s="188"/>
      <c r="H123" s="188"/>
      <c r="I123" s="188"/>
      <c r="J123" s="136" t="s">
        <v>129</v>
      </c>
      <c r="K123" s="137">
        <v>6.29</v>
      </c>
      <c r="L123" s="189"/>
      <c r="M123" s="189"/>
      <c r="N123" s="189">
        <f t="shared" si="0"/>
        <v>0</v>
      </c>
      <c r="O123" s="189"/>
      <c r="P123" s="189"/>
      <c r="Q123" s="189"/>
      <c r="R123" s="138"/>
      <c r="T123" s="139" t="s">
        <v>5</v>
      </c>
      <c r="U123" s="40" t="s">
        <v>36</v>
      </c>
      <c r="V123" s="140">
        <v>0.083</v>
      </c>
      <c r="W123" s="140">
        <f t="shared" si="1"/>
        <v>0.52207</v>
      </c>
      <c r="X123" s="140">
        <v>0</v>
      </c>
      <c r="Y123" s="140">
        <f t="shared" si="2"/>
        <v>0</v>
      </c>
      <c r="Z123" s="140">
        <v>0</v>
      </c>
      <c r="AA123" s="141">
        <f t="shared" si="3"/>
        <v>0</v>
      </c>
      <c r="AR123" s="17" t="s">
        <v>130</v>
      </c>
      <c r="AT123" s="17" t="s">
        <v>126</v>
      </c>
      <c r="AU123" s="17" t="s">
        <v>90</v>
      </c>
      <c r="AY123" s="17" t="s">
        <v>125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7" t="s">
        <v>79</v>
      </c>
      <c r="BK123" s="142">
        <f t="shared" si="9"/>
        <v>0</v>
      </c>
      <c r="BL123" s="17" t="s">
        <v>130</v>
      </c>
      <c r="BM123" s="17" t="s">
        <v>138</v>
      </c>
    </row>
    <row r="124" spans="2:65" s="1" customFormat="1" ht="22.5" customHeight="1">
      <c r="B124" s="133"/>
      <c r="C124" s="134" t="s">
        <v>130</v>
      </c>
      <c r="D124" s="134" t="s">
        <v>126</v>
      </c>
      <c r="E124" s="135" t="s">
        <v>139</v>
      </c>
      <c r="F124" s="188" t="s">
        <v>140</v>
      </c>
      <c r="G124" s="188"/>
      <c r="H124" s="188"/>
      <c r="I124" s="188"/>
      <c r="J124" s="136" t="s">
        <v>129</v>
      </c>
      <c r="K124" s="137">
        <v>6.29</v>
      </c>
      <c r="L124" s="189"/>
      <c r="M124" s="189"/>
      <c r="N124" s="189">
        <f t="shared" si="0"/>
        <v>0</v>
      </c>
      <c r="O124" s="189"/>
      <c r="P124" s="189"/>
      <c r="Q124" s="189"/>
      <c r="R124" s="138"/>
      <c r="T124" s="139" t="s">
        <v>5</v>
      </c>
      <c r="U124" s="40" t="s">
        <v>36</v>
      </c>
      <c r="V124" s="140">
        <v>0.009</v>
      </c>
      <c r="W124" s="140">
        <f t="shared" si="1"/>
        <v>0.056609999999999994</v>
      </c>
      <c r="X124" s="140">
        <v>0</v>
      </c>
      <c r="Y124" s="140">
        <f t="shared" si="2"/>
        <v>0</v>
      </c>
      <c r="Z124" s="140">
        <v>0</v>
      </c>
      <c r="AA124" s="141">
        <f t="shared" si="3"/>
        <v>0</v>
      </c>
      <c r="AR124" s="17" t="s">
        <v>130</v>
      </c>
      <c r="AT124" s="17" t="s">
        <v>126</v>
      </c>
      <c r="AU124" s="17" t="s">
        <v>90</v>
      </c>
      <c r="AY124" s="17" t="s">
        <v>125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7" t="s">
        <v>79</v>
      </c>
      <c r="BK124" s="142">
        <f t="shared" si="9"/>
        <v>0</v>
      </c>
      <c r="BL124" s="17" t="s">
        <v>130</v>
      </c>
      <c r="BM124" s="17" t="s">
        <v>141</v>
      </c>
    </row>
    <row r="125" spans="2:65" s="1" customFormat="1" ht="31.5" customHeight="1">
      <c r="B125" s="133"/>
      <c r="C125" s="134" t="s">
        <v>142</v>
      </c>
      <c r="D125" s="134" t="s">
        <v>126</v>
      </c>
      <c r="E125" s="135" t="s">
        <v>143</v>
      </c>
      <c r="F125" s="188" t="s">
        <v>144</v>
      </c>
      <c r="G125" s="188"/>
      <c r="H125" s="188"/>
      <c r="I125" s="188"/>
      <c r="J125" s="136" t="s">
        <v>145</v>
      </c>
      <c r="K125" s="137">
        <v>13.59</v>
      </c>
      <c r="L125" s="189"/>
      <c r="M125" s="189"/>
      <c r="N125" s="189">
        <f t="shared" si="0"/>
        <v>0</v>
      </c>
      <c r="O125" s="189"/>
      <c r="P125" s="189"/>
      <c r="Q125" s="189"/>
      <c r="R125" s="138"/>
      <c r="T125" s="139" t="s">
        <v>5</v>
      </c>
      <c r="U125" s="40" t="s">
        <v>36</v>
      </c>
      <c r="V125" s="140">
        <v>0</v>
      </c>
      <c r="W125" s="140">
        <f t="shared" si="1"/>
        <v>0</v>
      </c>
      <c r="X125" s="140">
        <v>0</v>
      </c>
      <c r="Y125" s="140">
        <f t="shared" si="2"/>
        <v>0</v>
      </c>
      <c r="Z125" s="140">
        <v>0</v>
      </c>
      <c r="AA125" s="141">
        <f t="shared" si="3"/>
        <v>0</v>
      </c>
      <c r="AR125" s="17" t="s">
        <v>130</v>
      </c>
      <c r="AT125" s="17" t="s">
        <v>126</v>
      </c>
      <c r="AU125" s="17" t="s">
        <v>90</v>
      </c>
      <c r="AY125" s="17" t="s">
        <v>125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7" t="s">
        <v>79</v>
      </c>
      <c r="BK125" s="142">
        <f t="shared" si="9"/>
        <v>0</v>
      </c>
      <c r="BL125" s="17" t="s">
        <v>130</v>
      </c>
      <c r="BM125" s="17" t="s">
        <v>146</v>
      </c>
    </row>
    <row r="126" spans="2:65" s="1" customFormat="1" ht="31.5" customHeight="1">
      <c r="B126" s="133"/>
      <c r="C126" s="134" t="s">
        <v>147</v>
      </c>
      <c r="D126" s="134" t="s">
        <v>126</v>
      </c>
      <c r="E126" s="135" t="s">
        <v>148</v>
      </c>
      <c r="F126" s="188" t="s">
        <v>149</v>
      </c>
      <c r="G126" s="188"/>
      <c r="H126" s="188"/>
      <c r="I126" s="188"/>
      <c r="J126" s="136" t="s">
        <v>129</v>
      </c>
      <c r="K126" s="137">
        <v>27.75</v>
      </c>
      <c r="L126" s="189"/>
      <c r="M126" s="189"/>
      <c r="N126" s="189">
        <f t="shared" si="0"/>
        <v>0</v>
      </c>
      <c r="O126" s="189"/>
      <c r="P126" s="189"/>
      <c r="Q126" s="189"/>
      <c r="R126" s="138"/>
      <c r="T126" s="139" t="s">
        <v>5</v>
      </c>
      <c r="U126" s="40" t="s">
        <v>36</v>
      </c>
      <c r="V126" s="140">
        <v>0.299</v>
      </c>
      <c r="W126" s="140">
        <f t="shared" si="1"/>
        <v>8.29725</v>
      </c>
      <c r="X126" s="140">
        <v>0</v>
      </c>
      <c r="Y126" s="140">
        <f t="shared" si="2"/>
        <v>0</v>
      </c>
      <c r="Z126" s="140">
        <v>0</v>
      </c>
      <c r="AA126" s="141">
        <f t="shared" si="3"/>
        <v>0</v>
      </c>
      <c r="AR126" s="17" t="s">
        <v>130</v>
      </c>
      <c r="AT126" s="17" t="s">
        <v>126</v>
      </c>
      <c r="AU126" s="17" t="s">
        <v>90</v>
      </c>
      <c r="AY126" s="17" t="s">
        <v>125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7" t="s">
        <v>79</v>
      </c>
      <c r="BK126" s="142">
        <f t="shared" si="9"/>
        <v>0</v>
      </c>
      <c r="BL126" s="17" t="s">
        <v>130</v>
      </c>
      <c r="BM126" s="17" t="s">
        <v>150</v>
      </c>
    </row>
    <row r="127" spans="2:65" s="1" customFormat="1" ht="22.5" customHeight="1">
      <c r="B127" s="133"/>
      <c r="C127" s="134" t="s">
        <v>151</v>
      </c>
      <c r="D127" s="134" t="s">
        <v>126</v>
      </c>
      <c r="E127" s="135" t="s">
        <v>152</v>
      </c>
      <c r="F127" s="188" t="s">
        <v>153</v>
      </c>
      <c r="G127" s="188"/>
      <c r="H127" s="188"/>
      <c r="I127" s="188"/>
      <c r="J127" s="136" t="s">
        <v>154</v>
      </c>
      <c r="K127" s="137">
        <v>1</v>
      </c>
      <c r="L127" s="189"/>
      <c r="M127" s="189"/>
      <c r="N127" s="189">
        <f t="shared" si="0"/>
        <v>0</v>
      </c>
      <c r="O127" s="189"/>
      <c r="P127" s="189"/>
      <c r="Q127" s="189"/>
      <c r="R127" s="138"/>
      <c r="T127" s="139" t="s">
        <v>5</v>
      </c>
      <c r="U127" s="40" t="s">
        <v>36</v>
      </c>
      <c r="V127" s="140">
        <v>0</v>
      </c>
      <c r="W127" s="140">
        <f t="shared" si="1"/>
        <v>0</v>
      </c>
      <c r="X127" s="140">
        <v>0</v>
      </c>
      <c r="Y127" s="140">
        <f t="shared" si="2"/>
        <v>0</v>
      </c>
      <c r="Z127" s="140">
        <v>0</v>
      </c>
      <c r="AA127" s="141">
        <f t="shared" si="3"/>
        <v>0</v>
      </c>
      <c r="AR127" s="17" t="s">
        <v>130</v>
      </c>
      <c r="AT127" s="17" t="s">
        <v>126</v>
      </c>
      <c r="AU127" s="17" t="s">
        <v>90</v>
      </c>
      <c r="AY127" s="17" t="s">
        <v>125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7" t="s">
        <v>79</v>
      </c>
      <c r="BK127" s="142">
        <f t="shared" si="9"/>
        <v>0</v>
      </c>
      <c r="BL127" s="17" t="s">
        <v>130</v>
      </c>
      <c r="BM127" s="17" t="s">
        <v>155</v>
      </c>
    </row>
    <row r="128" spans="2:65" s="1" customFormat="1" ht="22.5" customHeight="1">
      <c r="B128" s="133"/>
      <c r="C128" s="134" t="s">
        <v>156</v>
      </c>
      <c r="D128" s="134" t="s">
        <v>126</v>
      </c>
      <c r="E128" s="135" t="s">
        <v>157</v>
      </c>
      <c r="F128" s="188" t="s">
        <v>158</v>
      </c>
      <c r="G128" s="188"/>
      <c r="H128" s="188"/>
      <c r="I128" s="188"/>
      <c r="J128" s="136" t="s">
        <v>154</v>
      </c>
      <c r="K128" s="137">
        <v>1</v>
      </c>
      <c r="L128" s="189"/>
      <c r="M128" s="189"/>
      <c r="N128" s="189">
        <f t="shared" si="0"/>
        <v>0</v>
      </c>
      <c r="O128" s="189"/>
      <c r="P128" s="189"/>
      <c r="Q128" s="189"/>
      <c r="R128" s="138"/>
      <c r="T128" s="139" t="s">
        <v>5</v>
      </c>
      <c r="U128" s="40" t="s">
        <v>36</v>
      </c>
      <c r="V128" s="140">
        <v>0</v>
      </c>
      <c r="W128" s="140">
        <f t="shared" si="1"/>
        <v>0</v>
      </c>
      <c r="X128" s="140">
        <v>0</v>
      </c>
      <c r="Y128" s="140">
        <f t="shared" si="2"/>
        <v>0</v>
      </c>
      <c r="Z128" s="140">
        <v>0</v>
      </c>
      <c r="AA128" s="141">
        <f t="shared" si="3"/>
        <v>0</v>
      </c>
      <c r="AR128" s="17" t="s">
        <v>130</v>
      </c>
      <c r="AT128" s="17" t="s">
        <v>126</v>
      </c>
      <c r="AU128" s="17" t="s">
        <v>90</v>
      </c>
      <c r="AY128" s="17" t="s">
        <v>125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7" t="s">
        <v>79</v>
      </c>
      <c r="BK128" s="142">
        <f t="shared" si="9"/>
        <v>0</v>
      </c>
      <c r="BL128" s="17" t="s">
        <v>130</v>
      </c>
      <c r="BM128" s="17" t="s">
        <v>159</v>
      </c>
    </row>
    <row r="129" spans="2:65" s="1" customFormat="1" ht="22.5" customHeight="1">
      <c r="B129" s="133"/>
      <c r="C129" s="134" t="s">
        <v>160</v>
      </c>
      <c r="D129" s="134" t="s">
        <v>126</v>
      </c>
      <c r="E129" s="135" t="s">
        <v>161</v>
      </c>
      <c r="F129" s="188" t="s">
        <v>162</v>
      </c>
      <c r="G129" s="188"/>
      <c r="H129" s="188"/>
      <c r="I129" s="188"/>
      <c r="J129" s="136" t="s">
        <v>163</v>
      </c>
      <c r="K129" s="137">
        <v>23.5</v>
      </c>
      <c r="L129" s="189"/>
      <c r="M129" s="189"/>
      <c r="N129" s="189">
        <f t="shared" si="0"/>
        <v>0</v>
      </c>
      <c r="O129" s="189"/>
      <c r="P129" s="189"/>
      <c r="Q129" s="189"/>
      <c r="R129" s="138"/>
      <c r="T129" s="139" t="s">
        <v>5</v>
      </c>
      <c r="U129" s="40" t="s">
        <v>36</v>
      </c>
      <c r="V129" s="140">
        <v>0</v>
      </c>
      <c r="W129" s="140">
        <f t="shared" si="1"/>
        <v>0</v>
      </c>
      <c r="X129" s="140">
        <v>0</v>
      </c>
      <c r="Y129" s="140">
        <f t="shared" si="2"/>
        <v>0</v>
      </c>
      <c r="Z129" s="140">
        <v>0</v>
      </c>
      <c r="AA129" s="141">
        <f t="shared" si="3"/>
        <v>0</v>
      </c>
      <c r="AR129" s="17" t="s">
        <v>130</v>
      </c>
      <c r="AT129" s="17" t="s">
        <v>126</v>
      </c>
      <c r="AU129" s="17" t="s">
        <v>90</v>
      </c>
      <c r="AY129" s="17" t="s">
        <v>125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7" t="s">
        <v>79</v>
      </c>
      <c r="BK129" s="142">
        <f t="shared" si="9"/>
        <v>0</v>
      </c>
      <c r="BL129" s="17" t="s">
        <v>130</v>
      </c>
      <c r="BM129" s="17" t="s">
        <v>164</v>
      </c>
    </row>
    <row r="130" spans="2:63" s="9" customFormat="1" ht="29.85" customHeight="1">
      <c r="B130" s="122"/>
      <c r="C130" s="123"/>
      <c r="D130" s="132" t="s">
        <v>103</v>
      </c>
      <c r="E130" s="132"/>
      <c r="F130" s="132"/>
      <c r="G130" s="132"/>
      <c r="H130" s="132"/>
      <c r="I130" s="132"/>
      <c r="J130" s="132"/>
      <c r="K130" s="132"/>
      <c r="L130" s="132"/>
      <c r="M130" s="132"/>
      <c r="N130" s="196">
        <f>BK130</f>
        <v>0</v>
      </c>
      <c r="O130" s="197"/>
      <c r="P130" s="197"/>
      <c r="Q130" s="197"/>
      <c r="R130" s="125"/>
      <c r="T130" s="126"/>
      <c r="U130" s="123"/>
      <c r="V130" s="123"/>
      <c r="W130" s="127">
        <f>SUM(W131:W136)</f>
        <v>216.92997</v>
      </c>
      <c r="X130" s="123"/>
      <c r="Y130" s="127">
        <f>SUM(Y131:Y136)</f>
        <v>66.0981831</v>
      </c>
      <c r="Z130" s="123"/>
      <c r="AA130" s="128">
        <f>SUM(AA131:AA136)</f>
        <v>0</v>
      </c>
      <c r="AR130" s="129" t="s">
        <v>79</v>
      </c>
      <c r="AT130" s="130" t="s">
        <v>70</v>
      </c>
      <c r="AU130" s="130" t="s">
        <v>79</v>
      </c>
      <c r="AY130" s="129" t="s">
        <v>125</v>
      </c>
      <c r="BK130" s="131">
        <f>SUM(BK131:BK136)</f>
        <v>0</v>
      </c>
    </row>
    <row r="131" spans="2:65" s="1" customFormat="1" ht="31.5" customHeight="1">
      <c r="B131" s="133"/>
      <c r="C131" s="134" t="s">
        <v>165</v>
      </c>
      <c r="D131" s="134" t="s">
        <v>126</v>
      </c>
      <c r="E131" s="135" t="s">
        <v>166</v>
      </c>
      <c r="F131" s="188" t="s">
        <v>167</v>
      </c>
      <c r="G131" s="188"/>
      <c r="H131" s="188"/>
      <c r="I131" s="188"/>
      <c r="J131" s="136" t="s">
        <v>129</v>
      </c>
      <c r="K131" s="137">
        <v>3.21</v>
      </c>
      <c r="L131" s="189"/>
      <c r="M131" s="189"/>
      <c r="N131" s="189">
        <f aca="true" t="shared" si="10" ref="N131:N136">ROUND(L131*K131,2)</f>
        <v>0</v>
      </c>
      <c r="O131" s="189"/>
      <c r="P131" s="189"/>
      <c r="Q131" s="189"/>
      <c r="R131" s="138"/>
      <c r="T131" s="139" t="s">
        <v>5</v>
      </c>
      <c r="U131" s="40" t="s">
        <v>36</v>
      </c>
      <c r="V131" s="140">
        <v>0.985</v>
      </c>
      <c r="W131" s="140">
        <f aca="true" t="shared" si="11" ref="W131:W136">V131*K131</f>
        <v>3.16185</v>
      </c>
      <c r="X131" s="140">
        <v>1.98</v>
      </c>
      <c r="Y131" s="140">
        <f aca="true" t="shared" si="12" ref="Y131:Y136">X131*K131</f>
        <v>6.3557999999999995</v>
      </c>
      <c r="Z131" s="140">
        <v>0</v>
      </c>
      <c r="AA131" s="141">
        <f aca="true" t="shared" si="13" ref="AA131:AA136">Z131*K131</f>
        <v>0</v>
      </c>
      <c r="AR131" s="17" t="s">
        <v>130</v>
      </c>
      <c r="AT131" s="17" t="s">
        <v>126</v>
      </c>
      <c r="AU131" s="17" t="s">
        <v>90</v>
      </c>
      <c r="AY131" s="17" t="s">
        <v>125</v>
      </c>
      <c r="BE131" s="142">
        <f aca="true" t="shared" si="14" ref="BE131:BE136">IF(U131="základní",N131,0)</f>
        <v>0</v>
      </c>
      <c r="BF131" s="142">
        <f aca="true" t="shared" si="15" ref="BF131:BF136">IF(U131="snížená",N131,0)</f>
        <v>0</v>
      </c>
      <c r="BG131" s="142">
        <f aca="true" t="shared" si="16" ref="BG131:BG136">IF(U131="zákl. přenesená",N131,0)</f>
        <v>0</v>
      </c>
      <c r="BH131" s="142">
        <f aca="true" t="shared" si="17" ref="BH131:BH136">IF(U131="sníž. přenesená",N131,0)</f>
        <v>0</v>
      </c>
      <c r="BI131" s="142">
        <f aca="true" t="shared" si="18" ref="BI131:BI136">IF(U131="nulová",N131,0)</f>
        <v>0</v>
      </c>
      <c r="BJ131" s="17" t="s">
        <v>79</v>
      </c>
      <c r="BK131" s="142">
        <f aca="true" t="shared" si="19" ref="BK131:BK136">ROUND(L131*K131,2)</f>
        <v>0</v>
      </c>
      <c r="BL131" s="17" t="s">
        <v>130</v>
      </c>
      <c r="BM131" s="17" t="s">
        <v>168</v>
      </c>
    </row>
    <row r="132" spans="2:65" s="1" customFormat="1" ht="22.5" customHeight="1">
      <c r="B132" s="133"/>
      <c r="C132" s="134" t="s">
        <v>169</v>
      </c>
      <c r="D132" s="134" t="s">
        <v>126</v>
      </c>
      <c r="E132" s="135" t="s">
        <v>170</v>
      </c>
      <c r="F132" s="188" t="s">
        <v>171</v>
      </c>
      <c r="G132" s="188"/>
      <c r="H132" s="188"/>
      <c r="I132" s="188"/>
      <c r="J132" s="136" t="s">
        <v>129</v>
      </c>
      <c r="K132" s="137">
        <v>6.63</v>
      </c>
      <c r="L132" s="189"/>
      <c r="M132" s="189"/>
      <c r="N132" s="189">
        <f t="shared" si="10"/>
        <v>0</v>
      </c>
      <c r="O132" s="189"/>
      <c r="P132" s="189"/>
      <c r="Q132" s="189"/>
      <c r="R132" s="138"/>
      <c r="T132" s="139" t="s">
        <v>5</v>
      </c>
      <c r="U132" s="40" t="s">
        <v>36</v>
      </c>
      <c r="V132" s="140">
        <v>0.696</v>
      </c>
      <c r="W132" s="140">
        <f t="shared" si="11"/>
        <v>4.6144799999999995</v>
      </c>
      <c r="X132" s="140">
        <v>2.45329</v>
      </c>
      <c r="Y132" s="140">
        <f t="shared" si="12"/>
        <v>16.2653127</v>
      </c>
      <c r="Z132" s="140">
        <v>0</v>
      </c>
      <c r="AA132" s="141">
        <f t="shared" si="13"/>
        <v>0</v>
      </c>
      <c r="AR132" s="17" t="s">
        <v>130</v>
      </c>
      <c r="AT132" s="17" t="s">
        <v>126</v>
      </c>
      <c r="AU132" s="17" t="s">
        <v>90</v>
      </c>
      <c r="AY132" s="17" t="s">
        <v>125</v>
      </c>
      <c r="BE132" s="142">
        <f t="shared" si="14"/>
        <v>0</v>
      </c>
      <c r="BF132" s="142">
        <f t="shared" si="15"/>
        <v>0</v>
      </c>
      <c r="BG132" s="142">
        <f t="shared" si="16"/>
        <v>0</v>
      </c>
      <c r="BH132" s="142">
        <f t="shared" si="17"/>
        <v>0</v>
      </c>
      <c r="BI132" s="142">
        <f t="shared" si="18"/>
        <v>0</v>
      </c>
      <c r="BJ132" s="17" t="s">
        <v>79</v>
      </c>
      <c r="BK132" s="142">
        <f t="shared" si="19"/>
        <v>0</v>
      </c>
      <c r="BL132" s="17" t="s">
        <v>130</v>
      </c>
      <c r="BM132" s="17" t="s">
        <v>172</v>
      </c>
    </row>
    <row r="133" spans="2:65" s="1" customFormat="1" ht="22.5" customHeight="1">
      <c r="B133" s="133"/>
      <c r="C133" s="134" t="s">
        <v>173</v>
      </c>
      <c r="D133" s="134" t="s">
        <v>126</v>
      </c>
      <c r="E133" s="135" t="s">
        <v>174</v>
      </c>
      <c r="F133" s="188" t="s">
        <v>175</v>
      </c>
      <c r="G133" s="188"/>
      <c r="H133" s="188"/>
      <c r="I133" s="188"/>
      <c r="J133" s="136" t="s">
        <v>176</v>
      </c>
      <c r="K133" s="137">
        <v>53.04</v>
      </c>
      <c r="L133" s="189"/>
      <c r="M133" s="189"/>
      <c r="N133" s="189">
        <f t="shared" si="10"/>
        <v>0</v>
      </c>
      <c r="O133" s="189"/>
      <c r="P133" s="189"/>
      <c r="Q133" s="189"/>
      <c r="R133" s="138"/>
      <c r="T133" s="139" t="s">
        <v>5</v>
      </c>
      <c r="U133" s="40" t="s">
        <v>36</v>
      </c>
      <c r="V133" s="140">
        <v>0.536</v>
      </c>
      <c r="W133" s="140">
        <f t="shared" si="11"/>
        <v>28.42944</v>
      </c>
      <c r="X133" s="140">
        <v>0.00109</v>
      </c>
      <c r="Y133" s="140">
        <f t="shared" si="12"/>
        <v>0.0578136</v>
      </c>
      <c r="Z133" s="140">
        <v>0</v>
      </c>
      <c r="AA133" s="141">
        <f t="shared" si="13"/>
        <v>0</v>
      </c>
      <c r="AR133" s="17" t="s">
        <v>130</v>
      </c>
      <c r="AT133" s="17" t="s">
        <v>126</v>
      </c>
      <c r="AU133" s="17" t="s">
        <v>90</v>
      </c>
      <c r="AY133" s="17" t="s">
        <v>125</v>
      </c>
      <c r="BE133" s="142">
        <f t="shared" si="14"/>
        <v>0</v>
      </c>
      <c r="BF133" s="142">
        <f t="shared" si="15"/>
        <v>0</v>
      </c>
      <c r="BG133" s="142">
        <f t="shared" si="16"/>
        <v>0</v>
      </c>
      <c r="BH133" s="142">
        <f t="shared" si="17"/>
        <v>0</v>
      </c>
      <c r="BI133" s="142">
        <f t="shared" si="18"/>
        <v>0</v>
      </c>
      <c r="BJ133" s="17" t="s">
        <v>79</v>
      </c>
      <c r="BK133" s="142">
        <f t="shared" si="19"/>
        <v>0</v>
      </c>
      <c r="BL133" s="17" t="s">
        <v>130</v>
      </c>
      <c r="BM133" s="17" t="s">
        <v>177</v>
      </c>
    </row>
    <row r="134" spans="2:65" s="1" customFormat="1" ht="31.5" customHeight="1">
      <c r="B134" s="133"/>
      <c r="C134" s="134" t="s">
        <v>178</v>
      </c>
      <c r="D134" s="134" t="s">
        <v>126</v>
      </c>
      <c r="E134" s="135" t="s">
        <v>179</v>
      </c>
      <c r="F134" s="188" t="s">
        <v>180</v>
      </c>
      <c r="G134" s="188"/>
      <c r="H134" s="188"/>
      <c r="I134" s="188"/>
      <c r="J134" s="136" t="s">
        <v>176</v>
      </c>
      <c r="K134" s="137">
        <v>53.04</v>
      </c>
      <c r="L134" s="189"/>
      <c r="M134" s="189"/>
      <c r="N134" s="189">
        <f t="shared" si="10"/>
        <v>0</v>
      </c>
      <c r="O134" s="189"/>
      <c r="P134" s="189"/>
      <c r="Q134" s="189"/>
      <c r="R134" s="138"/>
      <c r="T134" s="139" t="s">
        <v>5</v>
      </c>
      <c r="U134" s="40" t="s">
        <v>36</v>
      </c>
      <c r="V134" s="140">
        <v>0.283</v>
      </c>
      <c r="W134" s="140">
        <f t="shared" si="11"/>
        <v>15.010319999999998</v>
      </c>
      <c r="X134" s="140">
        <v>0</v>
      </c>
      <c r="Y134" s="140">
        <f t="shared" si="12"/>
        <v>0</v>
      </c>
      <c r="Z134" s="140">
        <v>0</v>
      </c>
      <c r="AA134" s="141">
        <f t="shared" si="13"/>
        <v>0</v>
      </c>
      <c r="AR134" s="17" t="s">
        <v>130</v>
      </c>
      <c r="AT134" s="17" t="s">
        <v>126</v>
      </c>
      <c r="AU134" s="17" t="s">
        <v>90</v>
      </c>
      <c r="AY134" s="17" t="s">
        <v>125</v>
      </c>
      <c r="BE134" s="142">
        <f t="shared" si="14"/>
        <v>0</v>
      </c>
      <c r="BF134" s="142">
        <f t="shared" si="15"/>
        <v>0</v>
      </c>
      <c r="BG134" s="142">
        <f t="shared" si="16"/>
        <v>0</v>
      </c>
      <c r="BH134" s="142">
        <f t="shared" si="17"/>
        <v>0</v>
      </c>
      <c r="BI134" s="142">
        <f t="shared" si="18"/>
        <v>0</v>
      </c>
      <c r="BJ134" s="17" t="s">
        <v>79</v>
      </c>
      <c r="BK134" s="142">
        <f t="shared" si="19"/>
        <v>0</v>
      </c>
      <c r="BL134" s="17" t="s">
        <v>130</v>
      </c>
      <c r="BM134" s="17" t="s">
        <v>181</v>
      </c>
    </row>
    <row r="135" spans="2:65" s="1" customFormat="1" ht="22.5" customHeight="1">
      <c r="B135" s="133"/>
      <c r="C135" s="134" t="s">
        <v>182</v>
      </c>
      <c r="D135" s="134" t="s">
        <v>126</v>
      </c>
      <c r="E135" s="135" t="s">
        <v>183</v>
      </c>
      <c r="F135" s="188" t="s">
        <v>184</v>
      </c>
      <c r="G135" s="188"/>
      <c r="H135" s="188"/>
      <c r="I135" s="188"/>
      <c r="J135" s="136" t="s">
        <v>145</v>
      </c>
      <c r="K135" s="137">
        <v>0.28</v>
      </c>
      <c r="L135" s="189"/>
      <c r="M135" s="189"/>
      <c r="N135" s="189">
        <f t="shared" si="10"/>
        <v>0</v>
      </c>
      <c r="O135" s="189"/>
      <c r="P135" s="189"/>
      <c r="Q135" s="189"/>
      <c r="R135" s="138"/>
      <c r="T135" s="139" t="s">
        <v>5</v>
      </c>
      <c r="U135" s="40" t="s">
        <v>36</v>
      </c>
      <c r="V135" s="140">
        <v>15.231</v>
      </c>
      <c r="W135" s="140">
        <f t="shared" si="11"/>
        <v>4.26468</v>
      </c>
      <c r="X135" s="140">
        <v>1.05306</v>
      </c>
      <c r="Y135" s="140">
        <f t="shared" si="12"/>
        <v>0.2948568000000001</v>
      </c>
      <c r="Z135" s="140">
        <v>0</v>
      </c>
      <c r="AA135" s="141">
        <f t="shared" si="13"/>
        <v>0</v>
      </c>
      <c r="AR135" s="17" t="s">
        <v>130</v>
      </c>
      <c r="AT135" s="17" t="s">
        <v>126</v>
      </c>
      <c r="AU135" s="17" t="s">
        <v>90</v>
      </c>
      <c r="AY135" s="17" t="s">
        <v>125</v>
      </c>
      <c r="BE135" s="142">
        <f t="shared" si="14"/>
        <v>0</v>
      </c>
      <c r="BF135" s="142">
        <f t="shared" si="15"/>
        <v>0</v>
      </c>
      <c r="BG135" s="142">
        <f t="shared" si="16"/>
        <v>0</v>
      </c>
      <c r="BH135" s="142">
        <f t="shared" si="17"/>
        <v>0</v>
      </c>
      <c r="BI135" s="142">
        <f t="shared" si="18"/>
        <v>0</v>
      </c>
      <c r="BJ135" s="17" t="s">
        <v>79</v>
      </c>
      <c r="BK135" s="142">
        <f t="shared" si="19"/>
        <v>0</v>
      </c>
      <c r="BL135" s="17" t="s">
        <v>130</v>
      </c>
      <c r="BM135" s="17" t="s">
        <v>185</v>
      </c>
    </row>
    <row r="136" spans="2:65" s="1" customFormat="1" ht="44.25" customHeight="1">
      <c r="B136" s="133"/>
      <c r="C136" s="134" t="s">
        <v>11</v>
      </c>
      <c r="D136" s="134" t="s">
        <v>126</v>
      </c>
      <c r="E136" s="135" t="s">
        <v>186</v>
      </c>
      <c r="F136" s="188" t="s">
        <v>187</v>
      </c>
      <c r="G136" s="188"/>
      <c r="H136" s="188"/>
      <c r="I136" s="188"/>
      <c r="J136" s="136" t="s">
        <v>129</v>
      </c>
      <c r="K136" s="137">
        <v>16.2</v>
      </c>
      <c r="L136" s="189"/>
      <c r="M136" s="189"/>
      <c r="N136" s="189">
        <f t="shared" si="10"/>
        <v>0</v>
      </c>
      <c r="O136" s="189"/>
      <c r="P136" s="189"/>
      <c r="Q136" s="189"/>
      <c r="R136" s="138"/>
      <c r="T136" s="139" t="s">
        <v>5</v>
      </c>
      <c r="U136" s="40" t="s">
        <v>36</v>
      </c>
      <c r="V136" s="140">
        <v>9.966</v>
      </c>
      <c r="W136" s="140">
        <f t="shared" si="11"/>
        <v>161.4492</v>
      </c>
      <c r="X136" s="140">
        <v>2.662</v>
      </c>
      <c r="Y136" s="140">
        <f t="shared" si="12"/>
        <v>43.124399999999994</v>
      </c>
      <c r="Z136" s="140">
        <v>0</v>
      </c>
      <c r="AA136" s="141">
        <f t="shared" si="13"/>
        <v>0</v>
      </c>
      <c r="AR136" s="17" t="s">
        <v>130</v>
      </c>
      <c r="AT136" s="17" t="s">
        <v>126</v>
      </c>
      <c r="AU136" s="17" t="s">
        <v>90</v>
      </c>
      <c r="AY136" s="17" t="s">
        <v>125</v>
      </c>
      <c r="BE136" s="142">
        <f t="shared" si="14"/>
        <v>0</v>
      </c>
      <c r="BF136" s="142">
        <f t="shared" si="15"/>
        <v>0</v>
      </c>
      <c r="BG136" s="142">
        <f t="shared" si="16"/>
        <v>0</v>
      </c>
      <c r="BH136" s="142">
        <f t="shared" si="17"/>
        <v>0</v>
      </c>
      <c r="BI136" s="142">
        <f t="shared" si="18"/>
        <v>0</v>
      </c>
      <c r="BJ136" s="17" t="s">
        <v>79</v>
      </c>
      <c r="BK136" s="142">
        <f t="shared" si="19"/>
        <v>0</v>
      </c>
      <c r="BL136" s="17" t="s">
        <v>130</v>
      </c>
      <c r="BM136" s="17" t="s">
        <v>188</v>
      </c>
    </row>
    <row r="137" spans="2:63" s="9" customFormat="1" ht="29.85" customHeight="1">
      <c r="B137" s="122"/>
      <c r="C137" s="123"/>
      <c r="D137" s="132" t="s">
        <v>104</v>
      </c>
      <c r="E137" s="132"/>
      <c r="F137" s="132"/>
      <c r="G137" s="132"/>
      <c r="H137" s="132"/>
      <c r="I137" s="132"/>
      <c r="J137" s="132"/>
      <c r="K137" s="132"/>
      <c r="L137" s="132"/>
      <c r="M137" s="132"/>
      <c r="N137" s="196">
        <f>BK137</f>
        <v>0</v>
      </c>
      <c r="O137" s="197"/>
      <c r="P137" s="197"/>
      <c r="Q137" s="197"/>
      <c r="R137" s="125"/>
      <c r="T137" s="126"/>
      <c r="U137" s="123"/>
      <c r="V137" s="123"/>
      <c r="W137" s="127">
        <f>SUM(W138:W140)</f>
        <v>167.32420000000002</v>
      </c>
      <c r="X137" s="123"/>
      <c r="Y137" s="127">
        <f>SUM(Y138:Y140)</f>
        <v>33.308712</v>
      </c>
      <c r="Z137" s="123"/>
      <c r="AA137" s="128">
        <f>SUM(AA138:AA140)</f>
        <v>0</v>
      </c>
      <c r="AR137" s="129" t="s">
        <v>79</v>
      </c>
      <c r="AT137" s="130" t="s">
        <v>70</v>
      </c>
      <c r="AU137" s="130" t="s">
        <v>79</v>
      </c>
      <c r="AY137" s="129" t="s">
        <v>125</v>
      </c>
      <c r="BK137" s="131">
        <f>SUM(BK138:BK140)</f>
        <v>0</v>
      </c>
    </row>
    <row r="138" spans="2:65" s="1" customFormat="1" ht="44.25" customHeight="1">
      <c r="B138" s="133"/>
      <c r="C138" s="134" t="s">
        <v>189</v>
      </c>
      <c r="D138" s="134" t="s">
        <v>126</v>
      </c>
      <c r="E138" s="135" t="s">
        <v>190</v>
      </c>
      <c r="F138" s="188" t="s">
        <v>191</v>
      </c>
      <c r="G138" s="188"/>
      <c r="H138" s="188"/>
      <c r="I138" s="188"/>
      <c r="J138" s="136" t="s">
        <v>129</v>
      </c>
      <c r="K138" s="137">
        <v>11.05</v>
      </c>
      <c r="L138" s="189"/>
      <c r="M138" s="189"/>
      <c r="N138" s="189">
        <f>ROUND(L138*K138,2)</f>
        <v>0</v>
      </c>
      <c r="O138" s="189"/>
      <c r="P138" s="189"/>
      <c r="Q138" s="189"/>
      <c r="R138" s="138"/>
      <c r="T138" s="139" t="s">
        <v>5</v>
      </c>
      <c r="U138" s="40" t="s">
        <v>36</v>
      </c>
      <c r="V138" s="140">
        <v>9.718</v>
      </c>
      <c r="W138" s="140">
        <f>V138*K138</f>
        <v>107.38390000000001</v>
      </c>
      <c r="X138" s="140">
        <v>2.662</v>
      </c>
      <c r="Y138" s="140">
        <f>X138*K138</f>
        <v>29.415100000000002</v>
      </c>
      <c r="Z138" s="140">
        <v>0</v>
      </c>
      <c r="AA138" s="141">
        <f>Z138*K138</f>
        <v>0</v>
      </c>
      <c r="AR138" s="17" t="s">
        <v>130</v>
      </c>
      <c r="AT138" s="17" t="s">
        <v>126</v>
      </c>
      <c r="AU138" s="17" t="s">
        <v>90</v>
      </c>
      <c r="AY138" s="17" t="s">
        <v>125</v>
      </c>
      <c r="BE138" s="142">
        <f>IF(U138="základní",N138,0)</f>
        <v>0</v>
      </c>
      <c r="BF138" s="142">
        <f>IF(U138="snížená",N138,0)</f>
        <v>0</v>
      </c>
      <c r="BG138" s="142">
        <f>IF(U138="zákl. přenesená",N138,0)</f>
        <v>0</v>
      </c>
      <c r="BH138" s="142">
        <f>IF(U138="sníž. přenesená",N138,0)</f>
        <v>0</v>
      </c>
      <c r="BI138" s="142">
        <f>IF(U138="nulová",N138,0)</f>
        <v>0</v>
      </c>
      <c r="BJ138" s="17" t="s">
        <v>79</v>
      </c>
      <c r="BK138" s="142">
        <f>ROUND(L138*K138,2)</f>
        <v>0</v>
      </c>
      <c r="BL138" s="17" t="s">
        <v>130</v>
      </c>
      <c r="BM138" s="17" t="s">
        <v>192</v>
      </c>
    </row>
    <row r="139" spans="2:65" s="1" customFormat="1" ht="31.5" customHeight="1">
      <c r="B139" s="133"/>
      <c r="C139" s="134" t="s">
        <v>193</v>
      </c>
      <c r="D139" s="134" t="s">
        <v>126</v>
      </c>
      <c r="E139" s="135" t="s">
        <v>194</v>
      </c>
      <c r="F139" s="188" t="s">
        <v>195</v>
      </c>
      <c r="G139" s="188"/>
      <c r="H139" s="188"/>
      <c r="I139" s="188"/>
      <c r="J139" s="136" t="s">
        <v>129</v>
      </c>
      <c r="K139" s="137">
        <v>11.05</v>
      </c>
      <c r="L139" s="189"/>
      <c r="M139" s="189"/>
      <c r="N139" s="189">
        <f>ROUND(L139*K139,2)</f>
        <v>0</v>
      </c>
      <c r="O139" s="189"/>
      <c r="P139" s="189"/>
      <c r="Q139" s="189"/>
      <c r="R139" s="138"/>
      <c r="T139" s="139" t="s">
        <v>5</v>
      </c>
      <c r="U139" s="40" t="s">
        <v>36</v>
      </c>
      <c r="V139" s="140">
        <v>4.802</v>
      </c>
      <c r="W139" s="140">
        <f>V139*K139</f>
        <v>53.0621</v>
      </c>
      <c r="X139" s="140">
        <v>0</v>
      </c>
      <c r="Y139" s="140">
        <f>X139*K139</f>
        <v>0</v>
      </c>
      <c r="Z139" s="140">
        <v>0</v>
      </c>
      <c r="AA139" s="141">
        <f>Z139*K139</f>
        <v>0</v>
      </c>
      <c r="AR139" s="17" t="s">
        <v>130</v>
      </c>
      <c r="AT139" s="17" t="s">
        <v>126</v>
      </c>
      <c r="AU139" s="17" t="s">
        <v>90</v>
      </c>
      <c r="AY139" s="17" t="s">
        <v>125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17" t="s">
        <v>79</v>
      </c>
      <c r="BK139" s="142">
        <f>ROUND(L139*K139,2)</f>
        <v>0</v>
      </c>
      <c r="BL139" s="17" t="s">
        <v>130</v>
      </c>
      <c r="BM139" s="17" t="s">
        <v>196</v>
      </c>
    </row>
    <row r="140" spans="2:65" s="1" customFormat="1" ht="31.5" customHeight="1">
      <c r="B140" s="133"/>
      <c r="C140" s="134" t="s">
        <v>197</v>
      </c>
      <c r="D140" s="134" t="s">
        <v>126</v>
      </c>
      <c r="E140" s="135" t="s">
        <v>198</v>
      </c>
      <c r="F140" s="188" t="s">
        <v>199</v>
      </c>
      <c r="G140" s="188"/>
      <c r="H140" s="188"/>
      <c r="I140" s="188"/>
      <c r="J140" s="136" t="s">
        <v>129</v>
      </c>
      <c r="K140" s="137">
        <v>1.7</v>
      </c>
      <c r="L140" s="189"/>
      <c r="M140" s="189"/>
      <c r="N140" s="189">
        <f>ROUND(L140*K140,2)</f>
        <v>0</v>
      </c>
      <c r="O140" s="189"/>
      <c r="P140" s="189"/>
      <c r="Q140" s="189"/>
      <c r="R140" s="138"/>
      <c r="T140" s="139" t="s">
        <v>5</v>
      </c>
      <c r="U140" s="40" t="s">
        <v>36</v>
      </c>
      <c r="V140" s="140">
        <v>4.046</v>
      </c>
      <c r="W140" s="140">
        <f>V140*K140</f>
        <v>6.8782000000000005</v>
      </c>
      <c r="X140" s="140">
        <v>2.29036</v>
      </c>
      <c r="Y140" s="140">
        <f>X140*K140</f>
        <v>3.893612</v>
      </c>
      <c r="Z140" s="140">
        <v>0</v>
      </c>
      <c r="AA140" s="141">
        <f>Z140*K140</f>
        <v>0</v>
      </c>
      <c r="AR140" s="17" t="s">
        <v>130</v>
      </c>
      <c r="AT140" s="17" t="s">
        <v>126</v>
      </c>
      <c r="AU140" s="17" t="s">
        <v>90</v>
      </c>
      <c r="AY140" s="17" t="s">
        <v>125</v>
      </c>
      <c r="BE140" s="142">
        <f>IF(U140="základní",N140,0)</f>
        <v>0</v>
      </c>
      <c r="BF140" s="142">
        <f>IF(U140="snížená",N140,0)</f>
        <v>0</v>
      </c>
      <c r="BG140" s="142">
        <f>IF(U140="zákl. přenesená",N140,0)</f>
        <v>0</v>
      </c>
      <c r="BH140" s="142">
        <f>IF(U140="sníž. přenesená",N140,0)</f>
        <v>0</v>
      </c>
      <c r="BI140" s="142">
        <f>IF(U140="nulová",N140,0)</f>
        <v>0</v>
      </c>
      <c r="BJ140" s="17" t="s">
        <v>79</v>
      </c>
      <c r="BK140" s="142">
        <f>ROUND(L140*K140,2)</f>
        <v>0</v>
      </c>
      <c r="BL140" s="17" t="s">
        <v>130</v>
      </c>
      <c r="BM140" s="17" t="s">
        <v>200</v>
      </c>
    </row>
    <row r="141" spans="2:63" s="9" customFormat="1" ht="29.85" customHeight="1">
      <c r="B141" s="122"/>
      <c r="C141" s="123"/>
      <c r="D141" s="132" t="s">
        <v>105</v>
      </c>
      <c r="E141" s="132"/>
      <c r="F141" s="132"/>
      <c r="G141" s="132"/>
      <c r="H141" s="132"/>
      <c r="I141" s="132"/>
      <c r="J141" s="132"/>
      <c r="K141" s="132"/>
      <c r="L141" s="132"/>
      <c r="M141" s="132"/>
      <c r="N141" s="196">
        <f>BK141</f>
        <v>0</v>
      </c>
      <c r="O141" s="197"/>
      <c r="P141" s="197"/>
      <c r="Q141" s="197"/>
      <c r="R141" s="125"/>
      <c r="T141" s="126"/>
      <c r="U141" s="123"/>
      <c r="V141" s="123"/>
      <c r="W141" s="127">
        <f>SUM(W142:W144)</f>
        <v>1.5210000000000001</v>
      </c>
      <c r="X141" s="123"/>
      <c r="Y141" s="127">
        <f>SUM(Y142:Y144)</f>
        <v>7.001855</v>
      </c>
      <c r="Z141" s="123"/>
      <c r="AA141" s="128">
        <f>SUM(AA142:AA144)</f>
        <v>0</v>
      </c>
      <c r="AR141" s="129" t="s">
        <v>79</v>
      </c>
      <c r="AT141" s="130" t="s">
        <v>70</v>
      </c>
      <c r="AU141" s="130" t="s">
        <v>79</v>
      </c>
      <c r="AY141" s="129" t="s">
        <v>125</v>
      </c>
      <c r="BK141" s="131">
        <f>SUM(BK142:BK144)</f>
        <v>0</v>
      </c>
    </row>
    <row r="142" spans="2:65" s="1" customFormat="1" ht="31.5" customHeight="1">
      <c r="B142" s="133"/>
      <c r="C142" s="134" t="s">
        <v>201</v>
      </c>
      <c r="D142" s="134" t="s">
        <v>126</v>
      </c>
      <c r="E142" s="135" t="s">
        <v>202</v>
      </c>
      <c r="F142" s="188" t="s">
        <v>203</v>
      </c>
      <c r="G142" s="188"/>
      <c r="H142" s="188"/>
      <c r="I142" s="188"/>
      <c r="J142" s="136" t="s">
        <v>163</v>
      </c>
      <c r="K142" s="137">
        <v>6.5</v>
      </c>
      <c r="L142" s="189"/>
      <c r="M142" s="189"/>
      <c r="N142" s="189">
        <f>ROUND(L142*K142,2)</f>
        <v>0</v>
      </c>
      <c r="O142" s="189"/>
      <c r="P142" s="189"/>
      <c r="Q142" s="189"/>
      <c r="R142" s="138"/>
      <c r="T142" s="139" t="s">
        <v>5</v>
      </c>
      <c r="U142" s="40" t="s">
        <v>36</v>
      </c>
      <c r="V142" s="140">
        <v>0.234</v>
      </c>
      <c r="W142" s="140">
        <f>V142*K142</f>
        <v>1.5210000000000001</v>
      </c>
      <c r="X142" s="140">
        <v>0.14067</v>
      </c>
      <c r="Y142" s="140">
        <f>X142*K142</f>
        <v>0.9143549999999999</v>
      </c>
      <c r="Z142" s="140">
        <v>0</v>
      </c>
      <c r="AA142" s="141">
        <f>Z142*K142</f>
        <v>0</v>
      </c>
      <c r="AR142" s="17" t="s">
        <v>130</v>
      </c>
      <c r="AT142" s="17" t="s">
        <v>126</v>
      </c>
      <c r="AU142" s="17" t="s">
        <v>90</v>
      </c>
      <c r="AY142" s="17" t="s">
        <v>125</v>
      </c>
      <c r="BE142" s="142">
        <f>IF(U142="základní",N142,0)</f>
        <v>0</v>
      </c>
      <c r="BF142" s="142">
        <f>IF(U142="snížená",N142,0)</f>
        <v>0</v>
      </c>
      <c r="BG142" s="142">
        <f>IF(U142="zákl. přenesená",N142,0)</f>
        <v>0</v>
      </c>
      <c r="BH142" s="142">
        <f>IF(U142="sníž. přenesená",N142,0)</f>
        <v>0</v>
      </c>
      <c r="BI142" s="142">
        <f>IF(U142="nulová",N142,0)</f>
        <v>0</v>
      </c>
      <c r="BJ142" s="17" t="s">
        <v>79</v>
      </c>
      <c r="BK142" s="142">
        <f>ROUND(L142*K142,2)</f>
        <v>0</v>
      </c>
      <c r="BL142" s="17" t="s">
        <v>130</v>
      </c>
      <c r="BM142" s="17" t="s">
        <v>204</v>
      </c>
    </row>
    <row r="143" spans="2:65" s="1" customFormat="1" ht="22.5" customHeight="1">
      <c r="B143" s="133"/>
      <c r="C143" s="143" t="s">
        <v>205</v>
      </c>
      <c r="D143" s="143" t="s">
        <v>206</v>
      </c>
      <c r="E143" s="144" t="s">
        <v>207</v>
      </c>
      <c r="F143" s="200" t="s">
        <v>208</v>
      </c>
      <c r="G143" s="200"/>
      <c r="H143" s="200"/>
      <c r="I143" s="200"/>
      <c r="J143" s="145" t="s">
        <v>163</v>
      </c>
      <c r="K143" s="146">
        <v>7</v>
      </c>
      <c r="L143" s="201"/>
      <c r="M143" s="201"/>
      <c r="N143" s="201">
        <f>ROUND(L143*K143,2)</f>
        <v>0</v>
      </c>
      <c r="O143" s="189"/>
      <c r="P143" s="189"/>
      <c r="Q143" s="189"/>
      <c r="R143" s="138"/>
      <c r="T143" s="139" t="s">
        <v>5</v>
      </c>
      <c r="U143" s="40" t="s">
        <v>36</v>
      </c>
      <c r="V143" s="140">
        <v>0</v>
      </c>
      <c r="W143" s="140">
        <f>V143*K143</f>
        <v>0</v>
      </c>
      <c r="X143" s="140">
        <v>0.2</v>
      </c>
      <c r="Y143" s="140">
        <f>X143*K143</f>
        <v>1.4000000000000001</v>
      </c>
      <c r="Z143" s="140">
        <v>0</v>
      </c>
      <c r="AA143" s="141">
        <f>Z143*K143</f>
        <v>0</v>
      </c>
      <c r="AR143" s="17" t="s">
        <v>156</v>
      </c>
      <c r="AT143" s="17" t="s">
        <v>206</v>
      </c>
      <c r="AU143" s="17" t="s">
        <v>90</v>
      </c>
      <c r="AY143" s="17" t="s">
        <v>125</v>
      </c>
      <c r="BE143" s="142">
        <f>IF(U143="základní",N143,0)</f>
        <v>0</v>
      </c>
      <c r="BF143" s="142">
        <f>IF(U143="snížená",N143,0)</f>
        <v>0</v>
      </c>
      <c r="BG143" s="142">
        <f>IF(U143="zákl. přenesená",N143,0)</f>
        <v>0</v>
      </c>
      <c r="BH143" s="142">
        <f>IF(U143="sníž. přenesená",N143,0)</f>
        <v>0</v>
      </c>
      <c r="BI143" s="142">
        <f>IF(U143="nulová",N143,0)</f>
        <v>0</v>
      </c>
      <c r="BJ143" s="17" t="s">
        <v>79</v>
      </c>
      <c r="BK143" s="142">
        <f>ROUND(L143*K143,2)</f>
        <v>0</v>
      </c>
      <c r="BL143" s="17" t="s">
        <v>130</v>
      </c>
      <c r="BM143" s="17" t="s">
        <v>209</v>
      </c>
    </row>
    <row r="144" spans="2:65" s="1" customFormat="1" ht="22.5" customHeight="1">
      <c r="B144" s="133"/>
      <c r="C144" s="134" t="s">
        <v>10</v>
      </c>
      <c r="D144" s="134" t="s">
        <v>126</v>
      </c>
      <c r="E144" s="135" t="s">
        <v>210</v>
      </c>
      <c r="F144" s="188" t="s">
        <v>211</v>
      </c>
      <c r="G144" s="188"/>
      <c r="H144" s="188"/>
      <c r="I144" s="188"/>
      <c r="J144" s="136" t="s">
        <v>176</v>
      </c>
      <c r="K144" s="137">
        <v>18.75</v>
      </c>
      <c r="L144" s="189"/>
      <c r="M144" s="189"/>
      <c r="N144" s="189">
        <f>ROUND(L144*K144,2)</f>
        <v>0</v>
      </c>
      <c r="O144" s="189"/>
      <c r="P144" s="189"/>
      <c r="Q144" s="189"/>
      <c r="R144" s="138"/>
      <c r="T144" s="139" t="s">
        <v>5</v>
      </c>
      <c r="U144" s="40" t="s">
        <v>36</v>
      </c>
      <c r="V144" s="140">
        <v>0</v>
      </c>
      <c r="W144" s="140">
        <f>V144*K144</f>
        <v>0</v>
      </c>
      <c r="X144" s="140">
        <v>0.25</v>
      </c>
      <c r="Y144" s="140">
        <f>X144*K144</f>
        <v>4.6875</v>
      </c>
      <c r="Z144" s="140">
        <v>0</v>
      </c>
      <c r="AA144" s="141">
        <f>Z144*K144</f>
        <v>0</v>
      </c>
      <c r="AR144" s="17" t="s">
        <v>130</v>
      </c>
      <c r="AT144" s="17" t="s">
        <v>126</v>
      </c>
      <c r="AU144" s="17" t="s">
        <v>90</v>
      </c>
      <c r="AY144" s="17" t="s">
        <v>125</v>
      </c>
      <c r="BE144" s="142">
        <f>IF(U144="základní",N144,0)</f>
        <v>0</v>
      </c>
      <c r="BF144" s="142">
        <f>IF(U144="snížená",N144,0)</f>
        <v>0</v>
      </c>
      <c r="BG144" s="142">
        <f>IF(U144="zákl. přenesená",N144,0)</f>
        <v>0</v>
      </c>
      <c r="BH144" s="142">
        <f>IF(U144="sníž. přenesená",N144,0)</f>
        <v>0</v>
      </c>
      <c r="BI144" s="142">
        <f>IF(U144="nulová",N144,0)</f>
        <v>0</v>
      </c>
      <c r="BJ144" s="17" t="s">
        <v>79</v>
      </c>
      <c r="BK144" s="142">
        <f>ROUND(L144*K144,2)</f>
        <v>0</v>
      </c>
      <c r="BL144" s="17" t="s">
        <v>130</v>
      </c>
      <c r="BM144" s="17" t="s">
        <v>212</v>
      </c>
    </row>
    <row r="145" spans="2:63" s="9" customFormat="1" ht="29.85" customHeight="1">
      <c r="B145" s="122"/>
      <c r="C145" s="123"/>
      <c r="D145" s="132" t="s">
        <v>106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96">
        <f>BK145</f>
        <v>0</v>
      </c>
      <c r="O145" s="197"/>
      <c r="P145" s="197"/>
      <c r="Q145" s="197"/>
      <c r="R145" s="125"/>
      <c r="T145" s="126"/>
      <c r="U145" s="123"/>
      <c r="V145" s="123"/>
      <c r="W145" s="127">
        <f>SUM(W146:W147)</f>
        <v>17.5415</v>
      </c>
      <c r="X145" s="123"/>
      <c r="Y145" s="127">
        <f>SUM(Y146:Y147)</f>
        <v>11.564269999999999</v>
      </c>
      <c r="Z145" s="123"/>
      <c r="AA145" s="128">
        <f>SUM(AA146:AA147)</f>
        <v>0</v>
      </c>
      <c r="AR145" s="129" t="s">
        <v>79</v>
      </c>
      <c r="AT145" s="130" t="s">
        <v>70</v>
      </c>
      <c r="AU145" s="130" t="s">
        <v>79</v>
      </c>
      <c r="AY145" s="129" t="s">
        <v>125</v>
      </c>
      <c r="BK145" s="131">
        <f>SUM(BK146:BK147)</f>
        <v>0</v>
      </c>
    </row>
    <row r="146" spans="2:65" s="1" customFormat="1" ht="31.5" customHeight="1">
      <c r="B146" s="133"/>
      <c r="C146" s="134" t="s">
        <v>213</v>
      </c>
      <c r="D146" s="134" t="s">
        <v>126</v>
      </c>
      <c r="E146" s="135" t="s">
        <v>214</v>
      </c>
      <c r="F146" s="188" t="s">
        <v>215</v>
      </c>
      <c r="G146" s="188"/>
      <c r="H146" s="188"/>
      <c r="I146" s="188"/>
      <c r="J146" s="136" t="s">
        <v>176</v>
      </c>
      <c r="K146" s="137">
        <v>26.5</v>
      </c>
      <c r="L146" s="189"/>
      <c r="M146" s="189"/>
      <c r="N146" s="189">
        <f>ROUND(L146*K146,2)</f>
        <v>0</v>
      </c>
      <c r="O146" s="189"/>
      <c r="P146" s="189"/>
      <c r="Q146" s="189"/>
      <c r="R146" s="138"/>
      <c r="T146" s="139" t="s">
        <v>5</v>
      </c>
      <c r="U146" s="40" t="s">
        <v>36</v>
      </c>
      <c r="V146" s="140">
        <v>0.508</v>
      </c>
      <c r="W146" s="140">
        <f>V146*K146</f>
        <v>13.462</v>
      </c>
      <c r="X146" s="140">
        <v>0.28362</v>
      </c>
      <c r="Y146" s="140">
        <f>X146*K146</f>
        <v>7.515929999999999</v>
      </c>
      <c r="Z146" s="140">
        <v>0</v>
      </c>
      <c r="AA146" s="141">
        <f>Z146*K146</f>
        <v>0</v>
      </c>
      <c r="AR146" s="17" t="s">
        <v>130</v>
      </c>
      <c r="AT146" s="17" t="s">
        <v>126</v>
      </c>
      <c r="AU146" s="17" t="s">
        <v>90</v>
      </c>
      <c r="AY146" s="17" t="s">
        <v>125</v>
      </c>
      <c r="BE146" s="142">
        <f>IF(U146="základní",N146,0)</f>
        <v>0</v>
      </c>
      <c r="BF146" s="142">
        <f>IF(U146="snížená",N146,0)</f>
        <v>0</v>
      </c>
      <c r="BG146" s="142">
        <f>IF(U146="zákl. přenesená",N146,0)</f>
        <v>0</v>
      </c>
      <c r="BH146" s="142">
        <f>IF(U146="sníž. přenesená",N146,0)</f>
        <v>0</v>
      </c>
      <c r="BI146" s="142">
        <f>IF(U146="nulová",N146,0)</f>
        <v>0</v>
      </c>
      <c r="BJ146" s="17" t="s">
        <v>79</v>
      </c>
      <c r="BK146" s="142">
        <f>ROUND(L146*K146,2)</f>
        <v>0</v>
      </c>
      <c r="BL146" s="17" t="s">
        <v>130</v>
      </c>
      <c r="BM146" s="17" t="s">
        <v>216</v>
      </c>
    </row>
    <row r="147" spans="2:65" s="1" customFormat="1" ht="31.5" customHeight="1">
      <c r="B147" s="133"/>
      <c r="C147" s="134" t="s">
        <v>217</v>
      </c>
      <c r="D147" s="134" t="s">
        <v>126</v>
      </c>
      <c r="E147" s="135" t="s">
        <v>218</v>
      </c>
      <c r="F147" s="188" t="s">
        <v>219</v>
      </c>
      <c r="G147" s="188"/>
      <c r="H147" s="188"/>
      <c r="I147" s="188"/>
      <c r="J147" s="136" t="s">
        <v>163</v>
      </c>
      <c r="K147" s="137">
        <v>20.5</v>
      </c>
      <c r="L147" s="189"/>
      <c r="M147" s="189"/>
      <c r="N147" s="189">
        <f>ROUND(L147*K147,2)</f>
        <v>0</v>
      </c>
      <c r="O147" s="189"/>
      <c r="P147" s="189"/>
      <c r="Q147" s="189"/>
      <c r="R147" s="138"/>
      <c r="T147" s="139" t="s">
        <v>5</v>
      </c>
      <c r="U147" s="40" t="s">
        <v>36</v>
      </c>
      <c r="V147" s="140">
        <v>0.199</v>
      </c>
      <c r="W147" s="140">
        <f>V147*K147</f>
        <v>4.0795</v>
      </c>
      <c r="X147" s="140">
        <v>0.19748</v>
      </c>
      <c r="Y147" s="140">
        <f>X147*K147</f>
        <v>4.04834</v>
      </c>
      <c r="Z147" s="140">
        <v>0</v>
      </c>
      <c r="AA147" s="141">
        <f>Z147*K147</f>
        <v>0</v>
      </c>
      <c r="AR147" s="17" t="s">
        <v>130</v>
      </c>
      <c r="AT147" s="17" t="s">
        <v>126</v>
      </c>
      <c r="AU147" s="17" t="s">
        <v>90</v>
      </c>
      <c r="AY147" s="17" t="s">
        <v>125</v>
      </c>
      <c r="BE147" s="142">
        <f>IF(U147="základní",N147,0)</f>
        <v>0</v>
      </c>
      <c r="BF147" s="142">
        <f>IF(U147="snížená",N147,0)</f>
        <v>0</v>
      </c>
      <c r="BG147" s="142">
        <f>IF(U147="zákl. přenesená",N147,0)</f>
        <v>0</v>
      </c>
      <c r="BH147" s="142">
        <f>IF(U147="sníž. přenesená",N147,0)</f>
        <v>0</v>
      </c>
      <c r="BI147" s="142">
        <f>IF(U147="nulová",N147,0)</f>
        <v>0</v>
      </c>
      <c r="BJ147" s="17" t="s">
        <v>79</v>
      </c>
      <c r="BK147" s="142">
        <f>ROUND(L147*K147,2)</f>
        <v>0</v>
      </c>
      <c r="BL147" s="17" t="s">
        <v>130</v>
      </c>
      <c r="BM147" s="17" t="s">
        <v>220</v>
      </c>
    </row>
    <row r="148" spans="2:63" s="9" customFormat="1" ht="29.85" customHeight="1">
      <c r="B148" s="122"/>
      <c r="C148" s="123"/>
      <c r="D148" s="132" t="s">
        <v>107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96">
        <f>BK148</f>
        <v>0</v>
      </c>
      <c r="O148" s="197"/>
      <c r="P148" s="197"/>
      <c r="Q148" s="197"/>
      <c r="R148" s="125"/>
      <c r="T148" s="126"/>
      <c r="U148" s="123"/>
      <c r="V148" s="123"/>
      <c r="W148" s="127">
        <f>SUM(W149:W155)</f>
        <v>168.08941</v>
      </c>
      <c r="X148" s="123"/>
      <c r="Y148" s="127">
        <f>SUM(Y149:Y155)</f>
        <v>0</v>
      </c>
      <c r="Z148" s="123"/>
      <c r="AA148" s="128">
        <f>SUM(AA149:AA155)</f>
        <v>80.066965</v>
      </c>
      <c r="AR148" s="129" t="s">
        <v>79</v>
      </c>
      <c r="AT148" s="130" t="s">
        <v>70</v>
      </c>
      <c r="AU148" s="130" t="s">
        <v>79</v>
      </c>
      <c r="AY148" s="129" t="s">
        <v>125</v>
      </c>
      <c r="BK148" s="131">
        <f>SUM(BK149:BK155)</f>
        <v>0</v>
      </c>
    </row>
    <row r="149" spans="2:65" s="1" customFormat="1" ht="31.5" customHeight="1">
      <c r="B149" s="133"/>
      <c r="C149" s="134" t="s">
        <v>221</v>
      </c>
      <c r="D149" s="134" t="s">
        <v>126</v>
      </c>
      <c r="E149" s="135" t="s">
        <v>222</v>
      </c>
      <c r="F149" s="188" t="s">
        <v>223</v>
      </c>
      <c r="G149" s="188"/>
      <c r="H149" s="188"/>
      <c r="I149" s="188"/>
      <c r="J149" s="136" t="s">
        <v>129</v>
      </c>
      <c r="K149" s="137">
        <v>15.88</v>
      </c>
      <c r="L149" s="189"/>
      <c r="M149" s="189"/>
      <c r="N149" s="189">
        <f aca="true" t="shared" si="20" ref="N149:N155">ROUND(L149*K149,2)</f>
        <v>0</v>
      </c>
      <c r="O149" s="189"/>
      <c r="P149" s="189"/>
      <c r="Q149" s="189"/>
      <c r="R149" s="138"/>
      <c r="T149" s="139" t="s">
        <v>5</v>
      </c>
      <c r="U149" s="40" t="s">
        <v>36</v>
      </c>
      <c r="V149" s="140">
        <v>1.824</v>
      </c>
      <c r="W149" s="140">
        <f aca="true" t="shared" si="21" ref="W149:W155">V149*K149</f>
        <v>28.965120000000002</v>
      </c>
      <c r="X149" s="140">
        <v>0</v>
      </c>
      <c r="Y149" s="140">
        <f aca="true" t="shared" si="22" ref="Y149:Y155">X149*K149</f>
        <v>0</v>
      </c>
      <c r="Z149" s="140">
        <v>2.5</v>
      </c>
      <c r="AA149" s="141">
        <f aca="true" t="shared" si="23" ref="AA149:AA155">Z149*K149</f>
        <v>39.7</v>
      </c>
      <c r="AR149" s="17" t="s">
        <v>130</v>
      </c>
      <c r="AT149" s="17" t="s">
        <v>126</v>
      </c>
      <c r="AU149" s="17" t="s">
        <v>90</v>
      </c>
      <c r="AY149" s="17" t="s">
        <v>125</v>
      </c>
      <c r="BE149" s="142">
        <f aca="true" t="shared" si="24" ref="BE149:BE155">IF(U149="základní",N149,0)</f>
        <v>0</v>
      </c>
      <c r="BF149" s="142">
        <f aca="true" t="shared" si="25" ref="BF149:BF155">IF(U149="snížená",N149,0)</f>
        <v>0</v>
      </c>
      <c r="BG149" s="142">
        <f aca="true" t="shared" si="26" ref="BG149:BG155">IF(U149="zákl. přenesená",N149,0)</f>
        <v>0</v>
      </c>
      <c r="BH149" s="142">
        <f aca="true" t="shared" si="27" ref="BH149:BH155">IF(U149="sníž. přenesená",N149,0)</f>
        <v>0</v>
      </c>
      <c r="BI149" s="142">
        <f aca="true" t="shared" si="28" ref="BI149:BI155">IF(U149="nulová",N149,0)</f>
        <v>0</v>
      </c>
      <c r="BJ149" s="17" t="s">
        <v>79</v>
      </c>
      <c r="BK149" s="142">
        <f aca="true" t="shared" si="29" ref="BK149:BK155">ROUND(L149*K149,2)</f>
        <v>0</v>
      </c>
      <c r="BL149" s="17" t="s">
        <v>130</v>
      </c>
      <c r="BM149" s="17" t="s">
        <v>224</v>
      </c>
    </row>
    <row r="150" spans="2:65" s="1" customFormat="1" ht="22.5" customHeight="1">
      <c r="B150" s="133"/>
      <c r="C150" s="134" t="s">
        <v>225</v>
      </c>
      <c r="D150" s="134" t="s">
        <v>126</v>
      </c>
      <c r="E150" s="135" t="s">
        <v>226</v>
      </c>
      <c r="F150" s="188" t="s">
        <v>227</v>
      </c>
      <c r="G150" s="188"/>
      <c r="H150" s="188"/>
      <c r="I150" s="188"/>
      <c r="J150" s="136" t="s">
        <v>129</v>
      </c>
      <c r="K150" s="137">
        <v>16.5</v>
      </c>
      <c r="L150" s="189"/>
      <c r="M150" s="189"/>
      <c r="N150" s="189">
        <f t="shared" si="20"/>
        <v>0</v>
      </c>
      <c r="O150" s="189"/>
      <c r="P150" s="189"/>
      <c r="Q150" s="189"/>
      <c r="R150" s="138"/>
      <c r="T150" s="139" t="s">
        <v>5</v>
      </c>
      <c r="U150" s="40" t="s">
        <v>36</v>
      </c>
      <c r="V150" s="140">
        <v>6.436</v>
      </c>
      <c r="W150" s="140">
        <f t="shared" si="21"/>
        <v>106.194</v>
      </c>
      <c r="X150" s="140">
        <v>0</v>
      </c>
      <c r="Y150" s="140">
        <f t="shared" si="22"/>
        <v>0</v>
      </c>
      <c r="Z150" s="140">
        <v>2</v>
      </c>
      <c r="AA150" s="141">
        <f t="shared" si="23"/>
        <v>33</v>
      </c>
      <c r="AR150" s="17" t="s">
        <v>130</v>
      </c>
      <c r="AT150" s="17" t="s">
        <v>126</v>
      </c>
      <c r="AU150" s="17" t="s">
        <v>90</v>
      </c>
      <c r="AY150" s="17" t="s">
        <v>125</v>
      </c>
      <c r="BE150" s="142">
        <f t="shared" si="24"/>
        <v>0</v>
      </c>
      <c r="BF150" s="142">
        <f t="shared" si="25"/>
        <v>0</v>
      </c>
      <c r="BG150" s="142">
        <f t="shared" si="26"/>
        <v>0</v>
      </c>
      <c r="BH150" s="142">
        <f t="shared" si="27"/>
        <v>0</v>
      </c>
      <c r="BI150" s="142">
        <f t="shared" si="28"/>
        <v>0</v>
      </c>
      <c r="BJ150" s="17" t="s">
        <v>79</v>
      </c>
      <c r="BK150" s="142">
        <f t="shared" si="29"/>
        <v>0</v>
      </c>
      <c r="BL150" s="17" t="s">
        <v>130</v>
      </c>
      <c r="BM150" s="17" t="s">
        <v>228</v>
      </c>
    </row>
    <row r="151" spans="2:65" s="1" customFormat="1" ht="31.5" customHeight="1">
      <c r="B151" s="133"/>
      <c r="C151" s="134" t="s">
        <v>229</v>
      </c>
      <c r="D151" s="134" t="s">
        <v>126</v>
      </c>
      <c r="E151" s="135" t="s">
        <v>230</v>
      </c>
      <c r="F151" s="188" t="s">
        <v>231</v>
      </c>
      <c r="G151" s="188"/>
      <c r="H151" s="188"/>
      <c r="I151" s="188"/>
      <c r="J151" s="136" t="s">
        <v>129</v>
      </c>
      <c r="K151" s="137">
        <v>3.37</v>
      </c>
      <c r="L151" s="189"/>
      <c r="M151" s="189"/>
      <c r="N151" s="189">
        <f t="shared" si="20"/>
        <v>0</v>
      </c>
      <c r="O151" s="189"/>
      <c r="P151" s="189"/>
      <c r="Q151" s="189"/>
      <c r="R151" s="138"/>
      <c r="T151" s="139" t="s">
        <v>5</v>
      </c>
      <c r="U151" s="40" t="s">
        <v>36</v>
      </c>
      <c r="V151" s="140">
        <v>1.779</v>
      </c>
      <c r="W151" s="140">
        <f t="shared" si="21"/>
        <v>5.99523</v>
      </c>
      <c r="X151" s="140">
        <v>0</v>
      </c>
      <c r="Y151" s="140">
        <f t="shared" si="22"/>
        <v>0</v>
      </c>
      <c r="Z151" s="140">
        <v>2</v>
      </c>
      <c r="AA151" s="141">
        <f t="shared" si="23"/>
        <v>6.74</v>
      </c>
      <c r="AR151" s="17" t="s">
        <v>130</v>
      </c>
      <c r="AT151" s="17" t="s">
        <v>126</v>
      </c>
      <c r="AU151" s="17" t="s">
        <v>90</v>
      </c>
      <c r="AY151" s="17" t="s">
        <v>125</v>
      </c>
      <c r="BE151" s="142">
        <f t="shared" si="24"/>
        <v>0</v>
      </c>
      <c r="BF151" s="142">
        <f t="shared" si="25"/>
        <v>0</v>
      </c>
      <c r="BG151" s="142">
        <f t="shared" si="26"/>
        <v>0</v>
      </c>
      <c r="BH151" s="142">
        <f t="shared" si="27"/>
        <v>0</v>
      </c>
      <c r="BI151" s="142">
        <f t="shared" si="28"/>
        <v>0</v>
      </c>
      <c r="BJ151" s="17" t="s">
        <v>79</v>
      </c>
      <c r="BK151" s="142">
        <f t="shared" si="29"/>
        <v>0</v>
      </c>
      <c r="BL151" s="17" t="s">
        <v>130</v>
      </c>
      <c r="BM151" s="17" t="s">
        <v>232</v>
      </c>
    </row>
    <row r="152" spans="2:65" s="1" customFormat="1" ht="31.5" customHeight="1">
      <c r="B152" s="133"/>
      <c r="C152" s="134" t="s">
        <v>233</v>
      </c>
      <c r="D152" s="134" t="s">
        <v>126</v>
      </c>
      <c r="E152" s="135" t="s">
        <v>234</v>
      </c>
      <c r="F152" s="188" t="s">
        <v>235</v>
      </c>
      <c r="G152" s="188"/>
      <c r="H152" s="188"/>
      <c r="I152" s="188"/>
      <c r="J152" s="136" t="s">
        <v>163</v>
      </c>
      <c r="K152" s="137">
        <v>67.78</v>
      </c>
      <c r="L152" s="189"/>
      <c r="M152" s="189"/>
      <c r="N152" s="189">
        <f t="shared" si="20"/>
        <v>0</v>
      </c>
      <c r="O152" s="189"/>
      <c r="P152" s="189"/>
      <c r="Q152" s="189"/>
      <c r="R152" s="138"/>
      <c r="T152" s="139" t="s">
        <v>5</v>
      </c>
      <c r="U152" s="40" t="s">
        <v>36</v>
      </c>
      <c r="V152" s="140">
        <v>0.287</v>
      </c>
      <c r="W152" s="140">
        <f t="shared" si="21"/>
        <v>19.452859999999998</v>
      </c>
      <c r="X152" s="140">
        <v>0</v>
      </c>
      <c r="Y152" s="140">
        <f t="shared" si="22"/>
        <v>0</v>
      </c>
      <c r="Z152" s="140">
        <v>0.00925</v>
      </c>
      <c r="AA152" s="141">
        <f t="shared" si="23"/>
        <v>0.626965</v>
      </c>
      <c r="AR152" s="17" t="s">
        <v>130</v>
      </c>
      <c r="AT152" s="17" t="s">
        <v>126</v>
      </c>
      <c r="AU152" s="17" t="s">
        <v>90</v>
      </c>
      <c r="AY152" s="17" t="s">
        <v>125</v>
      </c>
      <c r="BE152" s="142">
        <f t="shared" si="24"/>
        <v>0</v>
      </c>
      <c r="BF152" s="142">
        <f t="shared" si="25"/>
        <v>0</v>
      </c>
      <c r="BG152" s="142">
        <f t="shared" si="26"/>
        <v>0</v>
      </c>
      <c r="BH152" s="142">
        <f t="shared" si="27"/>
        <v>0</v>
      </c>
      <c r="BI152" s="142">
        <f t="shared" si="28"/>
        <v>0</v>
      </c>
      <c r="BJ152" s="17" t="s">
        <v>79</v>
      </c>
      <c r="BK152" s="142">
        <f t="shared" si="29"/>
        <v>0</v>
      </c>
      <c r="BL152" s="17" t="s">
        <v>130</v>
      </c>
      <c r="BM152" s="17" t="s">
        <v>236</v>
      </c>
    </row>
    <row r="153" spans="2:65" s="1" customFormat="1" ht="31.5" customHeight="1">
      <c r="B153" s="133"/>
      <c r="C153" s="134" t="s">
        <v>237</v>
      </c>
      <c r="D153" s="134" t="s">
        <v>126</v>
      </c>
      <c r="E153" s="135" t="s">
        <v>238</v>
      </c>
      <c r="F153" s="188" t="s">
        <v>239</v>
      </c>
      <c r="G153" s="188"/>
      <c r="H153" s="188"/>
      <c r="I153" s="188"/>
      <c r="J153" s="136" t="s">
        <v>145</v>
      </c>
      <c r="K153" s="137">
        <v>41.8</v>
      </c>
      <c r="L153" s="189"/>
      <c r="M153" s="189"/>
      <c r="N153" s="189">
        <f t="shared" si="20"/>
        <v>0</v>
      </c>
      <c r="O153" s="189"/>
      <c r="P153" s="189"/>
      <c r="Q153" s="189"/>
      <c r="R153" s="138"/>
      <c r="T153" s="139" t="s">
        <v>5</v>
      </c>
      <c r="U153" s="40" t="s">
        <v>36</v>
      </c>
      <c r="V153" s="140">
        <v>0.125</v>
      </c>
      <c r="W153" s="140">
        <f t="shared" si="21"/>
        <v>5.225</v>
      </c>
      <c r="X153" s="140">
        <v>0</v>
      </c>
      <c r="Y153" s="140">
        <f t="shared" si="22"/>
        <v>0</v>
      </c>
      <c r="Z153" s="140">
        <v>0</v>
      </c>
      <c r="AA153" s="141">
        <f t="shared" si="23"/>
        <v>0</v>
      </c>
      <c r="AR153" s="17" t="s">
        <v>130</v>
      </c>
      <c r="AT153" s="17" t="s">
        <v>126</v>
      </c>
      <c r="AU153" s="17" t="s">
        <v>90</v>
      </c>
      <c r="AY153" s="17" t="s">
        <v>125</v>
      </c>
      <c r="BE153" s="142">
        <f t="shared" si="24"/>
        <v>0</v>
      </c>
      <c r="BF153" s="142">
        <f t="shared" si="25"/>
        <v>0</v>
      </c>
      <c r="BG153" s="142">
        <f t="shared" si="26"/>
        <v>0</v>
      </c>
      <c r="BH153" s="142">
        <f t="shared" si="27"/>
        <v>0</v>
      </c>
      <c r="BI153" s="142">
        <f t="shared" si="28"/>
        <v>0</v>
      </c>
      <c r="BJ153" s="17" t="s">
        <v>79</v>
      </c>
      <c r="BK153" s="142">
        <f t="shared" si="29"/>
        <v>0</v>
      </c>
      <c r="BL153" s="17" t="s">
        <v>130</v>
      </c>
      <c r="BM153" s="17" t="s">
        <v>240</v>
      </c>
    </row>
    <row r="154" spans="2:65" s="1" customFormat="1" ht="31.5" customHeight="1">
      <c r="B154" s="133"/>
      <c r="C154" s="134" t="s">
        <v>241</v>
      </c>
      <c r="D154" s="134" t="s">
        <v>126</v>
      </c>
      <c r="E154" s="135" t="s">
        <v>242</v>
      </c>
      <c r="F154" s="188" t="s">
        <v>243</v>
      </c>
      <c r="G154" s="188"/>
      <c r="H154" s="188"/>
      <c r="I154" s="188"/>
      <c r="J154" s="136" t="s">
        <v>145</v>
      </c>
      <c r="K154" s="137">
        <v>376.2</v>
      </c>
      <c r="L154" s="189"/>
      <c r="M154" s="189"/>
      <c r="N154" s="189">
        <f t="shared" si="20"/>
        <v>0</v>
      </c>
      <c r="O154" s="189"/>
      <c r="P154" s="189"/>
      <c r="Q154" s="189"/>
      <c r="R154" s="138"/>
      <c r="T154" s="139" t="s">
        <v>5</v>
      </c>
      <c r="U154" s="40" t="s">
        <v>36</v>
      </c>
      <c r="V154" s="140">
        <v>0.006</v>
      </c>
      <c r="W154" s="140">
        <f t="shared" si="21"/>
        <v>2.2572</v>
      </c>
      <c r="X154" s="140">
        <v>0</v>
      </c>
      <c r="Y154" s="140">
        <f t="shared" si="22"/>
        <v>0</v>
      </c>
      <c r="Z154" s="140">
        <v>0</v>
      </c>
      <c r="AA154" s="141">
        <f t="shared" si="23"/>
        <v>0</v>
      </c>
      <c r="AR154" s="17" t="s">
        <v>130</v>
      </c>
      <c r="AT154" s="17" t="s">
        <v>126</v>
      </c>
      <c r="AU154" s="17" t="s">
        <v>90</v>
      </c>
      <c r="AY154" s="17" t="s">
        <v>125</v>
      </c>
      <c r="BE154" s="142">
        <f t="shared" si="24"/>
        <v>0</v>
      </c>
      <c r="BF154" s="142">
        <f t="shared" si="25"/>
        <v>0</v>
      </c>
      <c r="BG154" s="142">
        <f t="shared" si="26"/>
        <v>0</v>
      </c>
      <c r="BH154" s="142">
        <f t="shared" si="27"/>
        <v>0</v>
      </c>
      <c r="BI154" s="142">
        <f t="shared" si="28"/>
        <v>0</v>
      </c>
      <c r="BJ154" s="17" t="s">
        <v>79</v>
      </c>
      <c r="BK154" s="142">
        <f t="shared" si="29"/>
        <v>0</v>
      </c>
      <c r="BL154" s="17" t="s">
        <v>130</v>
      </c>
      <c r="BM154" s="17" t="s">
        <v>244</v>
      </c>
    </row>
    <row r="155" spans="2:65" s="1" customFormat="1" ht="31.5" customHeight="1">
      <c r="B155" s="133"/>
      <c r="C155" s="134" t="s">
        <v>245</v>
      </c>
      <c r="D155" s="134" t="s">
        <v>126</v>
      </c>
      <c r="E155" s="135" t="s">
        <v>246</v>
      </c>
      <c r="F155" s="188" t="s">
        <v>247</v>
      </c>
      <c r="G155" s="188"/>
      <c r="H155" s="188"/>
      <c r="I155" s="188"/>
      <c r="J155" s="136" t="s">
        <v>145</v>
      </c>
      <c r="K155" s="137">
        <v>41.8</v>
      </c>
      <c r="L155" s="189"/>
      <c r="M155" s="189"/>
      <c r="N155" s="189">
        <f t="shared" si="20"/>
        <v>0</v>
      </c>
      <c r="O155" s="189"/>
      <c r="P155" s="189"/>
      <c r="Q155" s="189"/>
      <c r="R155" s="138"/>
      <c r="T155" s="139" t="s">
        <v>5</v>
      </c>
      <c r="U155" s="40" t="s">
        <v>36</v>
      </c>
      <c r="V155" s="140">
        <v>0</v>
      </c>
      <c r="W155" s="140">
        <f t="shared" si="21"/>
        <v>0</v>
      </c>
      <c r="X155" s="140">
        <v>0</v>
      </c>
      <c r="Y155" s="140">
        <f t="shared" si="22"/>
        <v>0</v>
      </c>
      <c r="Z155" s="140">
        <v>0</v>
      </c>
      <c r="AA155" s="141">
        <f t="shared" si="23"/>
        <v>0</v>
      </c>
      <c r="AR155" s="17" t="s">
        <v>130</v>
      </c>
      <c r="AT155" s="17" t="s">
        <v>126</v>
      </c>
      <c r="AU155" s="17" t="s">
        <v>90</v>
      </c>
      <c r="AY155" s="17" t="s">
        <v>125</v>
      </c>
      <c r="BE155" s="142">
        <f t="shared" si="24"/>
        <v>0</v>
      </c>
      <c r="BF155" s="142">
        <f t="shared" si="25"/>
        <v>0</v>
      </c>
      <c r="BG155" s="142">
        <f t="shared" si="26"/>
        <v>0</v>
      </c>
      <c r="BH155" s="142">
        <f t="shared" si="27"/>
        <v>0</v>
      </c>
      <c r="BI155" s="142">
        <f t="shared" si="28"/>
        <v>0</v>
      </c>
      <c r="BJ155" s="17" t="s">
        <v>79</v>
      </c>
      <c r="BK155" s="142">
        <f t="shared" si="29"/>
        <v>0</v>
      </c>
      <c r="BL155" s="17" t="s">
        <v>130</v>
      </c>
      <c r="BM155" s="17" t="s">
        <v>248</v>
      </c>
    </row>
    <row r="156" spans="2:63" s="9" customFormat="1" ht="29.85" customHeight="1">
      <c r="B156" s="122"/>
      <c r="C156" s="123"/>
      <c r="D156" s="132" t="s">
        <v>108</v>
      </c>
      <c r="E156" s="132"/>
      <c r="F156" s="132"/>
      <c r="G156" s="132"/>
      <c r="H156" s="132"/>
      <c r="I156" s="132"/>
      <c r="J156" s="132"/>
      <c r="K156" s="132"/>
      <c r="L156" s="132"/>
      <c r="M156" s="132"/>
      <c r="N156" s="196">
        <f>BK156</f>
        <v>0</v>
      </c>
      <c r="O156" s="197"/>
      <c r="P156" s="197"/>
      <c r="Q156" s="197"/>
      <c r="R156" s="125"/>
      <c r="T156" s="126"/>
      <c r="U156" s="123"/>
      <c r="V156" s="123"/>
      <c r="W156" s="127">
        <f>W157</f>
        <v>76.68245</v>
      </c>
      <c r="X156" s="123"/>
      <c r="Y156" s="127">
        <f>Y157</f>
        <v>0</v>
      </c>
      <c r="Z156" s="123"/>
      <c r="AA156" s="128">
        <f>AA157</f>
        <v>0</v>
      </c>
      <c r="AR156" s="129" t="s">
        <v>79</v>
      </c>
      <c r="AT156" s="130" t="s">
        <v>70</v>
      </c>
      <c r="AU156" s="130" t="s">
        <v>79</v>
      </c>
      <c r="AY156" s="129" t="s">
        <v>125</v>
      </c>
      <c r="BK156" s="131">
        <f>BK157</f>
        <v>0</v>
      </c>
    </row>
    <row r="157" spans="2:65" s="1" customFormat="1" ht="31.5" customHeight="1">
      <c r="B157" s="133"/>
      <c r="C157" s="134" t="s">
        <v>249</v>
      </c>
      <c r="D157" s="134" t="s">
        <v>126</v>
      </c>
      <c r="E157" s="135" t="s">
        <v>250</v>
      </c>
      <c r="F157" s="188" t="s">
        <v>251</v>
      </c>
      <c r="G157" s="188"/>
      <c r="H157" s="188"/>
      <c r="I157" s="188"/>
      <c r="J157" s="136" t="s">
        <v>145</v>
      </c>
      <c r="K157" s="137">
        <v>117.973</v>
      </c>
      <c r="L157" s="189"/>
      <c r="M157" s="189"/>
      <c r="N157" s="189">
        <f>ROUND(L157*K157,2)</f>
        <v>0</v>
      </c>
      <c r="O157" s="189"/>
      <c r="P157" s="189"/>
      <c r="Q157" s="189"/>
      <c r="R157" s="138"/>
      <c r="T157" s="139" t="s">
        <v>5</v>
      </c>
      <c r="U157" s="40" t="s">
        <v>36</v>
      </c>
      <c r="V157" s="140">
        <v>0.65</v>
      </c>
      <c r="W157" s="140">
        <f>V157*K157</f>
        <v>76.68245</v>
      </c>
      <c r="X157" s="140">
        <v>0</v>
      </c>
      <c r="Y157" s="140">
        <f>X157*K157</f>
        <v>0</v>
      </c>
      <c r="Z157" s="140">
        <v>0</v>
      </c>
      <c r="AA157" s="141">
        <f>Z157*K157</f>
        <v>0</v>
      </c>
      <c r="AR157" s="17" t="s">
        <v>130</v>
      </c>
      <c r="AT157" s="17" t="s">
        <v>126</v>
      </c>
      <c r="AU157" s="17" t="s">
        <v>90</v>
      </c>
      <c r="AY157" s="17" t="s">
        <v>125</v>
      </c>
      <c r="BE157" s="142">
        <f>IF(U157="základní",N157,0)</f>
        <v>0</v>
      </c>
      <c r="BF157" s="142">
        <f>IF(U157="snížená",N157,0)</f>
        <v>0</v>
      </c>
      <c r="BG157" s="142">
        <f>IF(U157="zákl. přenesená",N157,0)</f>
        <v>0</v>
      </c>
      <c r="BH157" s="142">
        <f>IF(U157="sníž. přenesená",N157,0)</f>
        <v>0</v>
      </c>
      <c r="BI157" s="142">
        <f>IF(U157="nulová",N157,0)</f>
        <v>0</v>
      </c>
      <c r="BJ157" s="17" t="s">
        <v>79</v>
      </c>
      <c r="BK157" s="142">
        <f>ROUND(L157*K157,2)</f>
        <v>0</v>
      </c>
      <c r="BL157" s="17" t="s">
        <v>130</v>
      </c>
      <c r="BM157" s="17" t="s">
        <v>252</v>
      </c>
    </row>
    <row r="158" spans="2:63" s="9" customFormat="1" ht="37.35" customHeight="1">
      <c r="B158" s="122"/>
      <c r="C158" s="123"/>
      <c r="D158" s="124" t="s">
        <v>109</v>
      </c>
      <c r="E158" s="124"/>
      <c r="F158" s="124"/>
      <c r="G158" s="124"/>
      <c r="H158" s="124"/>
      <c r="I158" s="124"/>
      <c r="J158" s="124"/>
      <c r="K158" s="124"/>
      <c r="L158" s="124"/>
      <c r="M158" s="124"/>
      <c r="N158" s="198">
        <f>BK158</f>
        <v>0</v>
      </c>
      <c r="O158" s="199"/>
      <c r="P158" s="199"/>
      <c r="Q158" s="199"/>
      <c r="R158" s="125"/>
      <c r="T158" s="126"/>
      <c r="U158" s="123"/>
      <c r="V158" s="123"/>
      <c r="W158" s="127">
        <f>SUM(W159:W161)</f>
        <v>0</v>
      </c>
      <c r="X158" s="123"/>
      <c r="Y158" s="127">
        <f>SUM(Y159:Y161)</f>
        <v>0</v>
      </c>
      <c r="Z158" s="123"/>
      <c r="AA158" s="128">
        <f>SUM(AA159:AA161)</f>
        <v>0</v>
      </c>
      <c r="AR158" s="129" t="s">
        <v>142</v>
      </c>
      <c r="AT158" s="130" t="s">
        <v>70</v>
      </c>
      <c r="AU158" s="130" t="s">
        <v>71</v>
      </c>
      <c r="AY158" s="129" t="s">
        <v>125</v>
      </c>
      <c r="BK158" s="131">
        <f>SUM(BK159:BK161)</f>
        <v>0</v>
      </c>
    </row>
    <row r="159" spans="2:65" s="1" customFormat="1" ht="22.5" customHeight="1">
      <c r="B159" s="133"/>
      <c r="C159" s="134" t="s">
        <v>253</v>
      </c>
      <c r="D159" s="134" t="s">
        <v>126</v>
      </c>
      <c r="E159" s="135" t="s">
        <v>254</v>
      </c>
      <c r="F159" s="188" t="s">
        <v>255</v>
      </c>
      <c r="G159" s="188"/>
      <c r="H159" s="188"/>
      <c r="I159" s="188"/>
      <c r="J159" s="136" t="s">
        <v>266</v>
      </c>
      <c r="K159" s="137">
        <v>1</v>
      </c>
      <c r="L159" s="189"/>
      <c r="M159" s="189"/>
      <c r="N159" s="189">
        <f>ROUND(L159*K159,2)</f>
        <v>0</v>
      </c>
      <c r="O159" s="189"/>
      <c r="P159" s="189"/>
      <c r="Q159" s="189"/>
      <c r="R159" s="138"/>
      <c r="T159" s="139" t="s">
        <v>5</v>
      </c>
      <c r="U159" s="40" t="s">
        <v>36</v>
      </c>
      <c r="V159" s="140">
        <v>0</v>
      </c>
      <c r="W159" s="140">
        <f>V159*K159</f>
        <v>0</v>
      </c>
      <c r="X159" s="140">
        <v>0</v>
      </c>
      <c r="Y159" s="140">
        <f>X159*K159</f>
        <v>0</v>
      </c>
      <c r="Z159" s="140">
        <v>0</v>
      </c>
      <c r="AA159" s="141">
        <f>Z159*K159</f>
        <v>0</v>
      </c>
      <c r="AR159" s="17" t="s">
        <v>256</v>
      </c>
      <c r="AT159" s="17" t="s">
        <v>126</v>
      </c>
      <c r="AU159" s="17" t="s">
        <v>79</v>
      </c>
      <c r="AY159" s="17" t="s">
        <v>125</v>
      </c>
      <c r="BE159" s="142">
        <f>IF(U159="základní",N159,0)</f>
        <v>0</v>
      </c>
      <c r="BF159" s="142">
        <f>IF(U159="snížená",N159,0)</f>
        <v>0</v>
      </c>
      <c r="BG159" s="142">
        <f>IF(U159="zákl. přenesená",N159,0)</f>
        <v>0</v>
      </c>
      <c r="BH159" s="142">
        <f>IF(U159="sníž. přenesená",N159,0)</f>
        <v>0</v>
      </c>
      <c r="BI159" s="142">
        <f>IF(U159="nulová",N159,0)</f>
        <v>0</v>
      </c>
      <c r="BJ159" s="17" t="s">
        <v>79</v>
      </c>
      <c r="BK159" s="142">
        <f>ROUND(L159*K159,2)</f>
        <v>0</v>
      </c>
      <c r="BL159" s="17" t="s">
        <v>256</v>
      </c>
      <c r="BM159" s="17" t="s">
        <v>257</v>
      </c>
    </row>
    <row r="160" spans="2:65" s="1" customFormat="1" ht="22.5" customHeight="1">
      <c r="B160" s="133"/>
      <c r="C160" s="134" t="s">
        <v>258</v>
      </c>
      <c r="D160" s="134" t="s">
        <v>126</v>
      </c>
      <c r="E160" s="135" t="s">
        <v>259</v>
      </c>
      <c r="F160" s="188" t="s">
        <v>260</v>
      </c>
      <c r="G160" s="188"/>
      <c r="H160" s="188"/>
      <c r="I160" s="188"/>
      <c r="J160" s="136" t="s">
        <v>266</v>
      </c>
      <c r="K160" s="137">
        <v>1</v>
      </c>
      <c r="L160" s="189"/>
      <c r="M160" s="189"/>
      <c r="N160" s="189">
        <f>ROUND(L160*K160,2)</f>
        <v>0</v>
      </c>
      <c r="O160" s="189"/>
      <c r="P160" s="189"/>
      <c r="Q160" s="189"/>
      <c r="R160" s="138"/>
      <c r="T160" s="139" t="s">
        <v>5</v>
      </c>
      <c r="U160" s="40" t="s">
        <v>36</v>
      </c>
      <c r="V160" s="140">
        <v>0</v>
      </c>
      <c r="W160" s="140">
        <f>V160*K160</f>
        <v>0</v>
      </c>
      <c r="X160" s="140">
        <v>0</v>
      </c>
      <c r="Y160" s="140">
        <f>X160*K160</f>
        <v>0</v>
      </c>
      <c r="Z160" s="140">
        <v>0</v>
      </c>
      <c r="AA160" s="141">
        <f>Z160*K160</f>
        <v>0</v>
      </c>
      <c r="AR160" s="17" t="s">
        <v>256</v>
      </c>
      <c r="AT160" s="17" t="s">
        <v>126</v>
      </c>
      <c r="AU160" s="17" t="s">
        <v>79</v>
      </c>
      <c r="AY160" s="17" t="s">
        <v>125</v>
      </c>
      <c r="BE160" s="142">
        <f>IF(U160="základní",N160,0)</f>
        <v>0</v>
      </c>
      <c r="BF160" s="142">
        <f>IF(U160="snížená",N160,0)</f>
        <v>0</v>
      </c>
      <c r="BG160" s="142">
        <f>IF(U160="zákl. přenesená",N160,0)</f>
        <v>0</v>
      </c>
      <c r="BH160" s="142">
        <f>IF(U160="sníž. přenesená",N160,0)</f>
        <v>0</v>
      </c>
      <c r="BI160" s="142">
        <f>IF(U160="nulová",N160,0)</f>
        <v>0</v>
      </c>
      <c r="BJ160" s="17" t="s">
        <v>79</v>
      </c>
      <c r="BK160" s="142">
        <f>ROUND(L160*K160,2)</f>
        <v>0</v>
      </c>
      <c r="BL160" s="17" t="s">
        <v>256</v>
      </c>
      <c r="BM160" s="17" t="s">
        <v>261</v>
      </c>
    </row>
    <row r="161" spans="2:65" s="1" customFormat="1" ht="31.5" customHeight="1">
      <c r="B161" s="133"/>
      <c r="C161" s="134" t="s">
        <v>262</v>
      </c>
      <c r="D161" s="134" t="s">
        <v>126</v>
      </c>
      <c r="E161" s="135" t="s">
        <v>263</v>
      </c>
      <c r="F161" s="188" t="s">
        <v>264</v>
      </c>
      <c r="G161" s="188"/>
      <c r="H161" s="188"/>
      <c r="I161" s="188"/>
      <c r="J161" s="136" t="s">
        <v>266</v>
      </c>
      <c r="K161" s="137">
        <v>1</v>
      </c>
      <c r="L161" s="189"/>
      <c r="M161" s="189"/>
      <c r="N161" s="189">
        <f>ROUND(L161*K161,2)</f>
        <v>0</v>
      </c>
      <c r="O161" s="189"/>
      <c r="P161" s="189"/>
      <c r="Q161" s="189"/>
      <c r="R161" s="138"/>
      <c r="T161" s="139" t="s">
        <v>5</v>
      </c>
      <c r="U161" s="147" t="s">
        <v>36</v>
      </c>
      <c r="V161" s="148">
        <v>0</v>
      </c>
      <c r="W161" s="148">
        <f>V161*K161</f>
        <v>0</v>
      </c>
      <c r="X161" s="148">
        <v>0</v>
      </c>
      <c r="Y161" s="148">
        <f>X161*K161</f>
        <v>0</v>
      </c>
      <c r="Z161" s="148">
        <v>0</v>
      </c>
      <c r="AA161" s="149">
        <f>Z161*K161</f>
        <v>0</v>
      </c>
      <c r="AR161" s="17" t="s">
        <v>256</v>
      </c>
      <c r="AT161" s="17" t="s">
        <v>126</v>
      </c>
      <c r="AU161" s="17" t="s">
        <v>79</v>
      </c>
      <c r="AY161" s="17" t="s">
        <v>125</v>
      </c>
      <c r="BE161" s="142">
        <f>IF(U161="základní",N161,0)</f>
        <v>0</v>
      </c>
      <c r="BF161" s="142">
        <f>IF(U161="snížená",N161,0)</f>
        <v>0</v>
      </c>
      <c r="BG161" s="142">
        <f>IF(U161="zákl. přenesená",N161,0)</f>
        <v>0</v>
      </c>
      <c r="BH161" s="142">
        <f>IF(U161="sníž. přenesená",N161,0)</f>
        <v>0</v>
      </c>
      <c r="BI161" s="142">
        <f>IF(U161="nulová",N161,0)</f>
        <v>0</v>
      </c>
      <c r="BJ161" s="17" t="s">
        <v>79</v>
      </c>
      <c r="BK161" s="142">
        <f>ROUND(L161*K161,2)</f>
        <v>0</v>
      </c>
      <c r="BL161" s="17" t="s">
        <v>256</v>
      </c>
      <c r="BM161" s="17" t="s">
        <v>265</v>
      </c>
    </row>
    <row r="162" spans="2:18" s="1" customFormat="1" ht="6.95" customHeight="1">
      <c r="B162" s="55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7"/>
    </row>
  </sheetData>
  <mergeCells count="17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H1:K1"/>
    <mergeCell ref="S2:AC2"/>
    <mergeCell ref="F161:I161"/>
    <mergeCell ref="L161:M161"/>
    <mergeCell ref="N161:Q161"/>
    <mergeCell ref="N118:Q118"/>
    <mergeCell ref="N119:Q119"/>
    <mergeCell ref="N120:Q120"/>
    <mergeCell ref="N130:Q130"/>
    <mergeCell ref="N137:Q137"/>
    <mergeCell ref="N141:Q141"/>
    <mergeCell ref="N145:Q145"/>
    <mergeCell ref="N148:Q148"/>
    <mergeCell ref="N156:Q156"/>
    <mergeCell ref="N158:Q158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2017-03-16T15:24:28Z</dcterms:created>
  <dcterms:modified xsi:type="dcterms:W3CDTF">2017-03-16T15:27:40Z</dcterms:modified>
  <cp:category/>
  <cp:version/>
  <cp:contentType/>
  <cp:contentStatus/>
</cp:coreProperties>
</file>