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10350" activeTab="1"/>
  </bookViews>
  <sheets>
    <sheet name="Rekapitulace stavby" sheetId="1" r:id="rId1"/>
    <sheet name="SO 01 - Stavební úpravy" sheetId="2" r:id="rId2"/>
  </sheets>
  <definedNames>
    <definedName name="_xlnm.Print_Area" localSheetId="0">'Rekapitulace stavby'!$C$4:$AP$70,'Rekapitulace stavby'!$C$76:$AP$96</definedName>
    <definedName name="_xlnm.Print_Area" localSheetId="1">'SO 01 - Stavební úpravy'!$C$4:$Q$70,'SO 01 - Stavební úpravy'!$C$76:$Q$115,'SO 01 - Stavební úpravy'!$C$121:$Q$204</definedName>
    <definedName name="_xlnm.Print_Titles" localSheetId="0">'Rekapitulace stavby'!$85:$85</definedName>
    <definedName name="_xlnm.Print_Titles" localSheetId="1">'SO 01 - Stavební úpravy'!$131:$131</definedName>
  </definedNames>
  <calcPr calcId="152511"/>
</workbook>
</file>

<file path=xl/sharedStrings.xml><?xml version="1.0" encoding="utf-8"?>
<sst xmlns="http://schemas.openxmlformats.org/spreadsheetml/2006/main" count="1159" uniqueCount="375">
  <si>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</si>
  <si>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</si>
  <si>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</si>
  <si>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</si>
  <si>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</si>
  <si>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</si>
  <si>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</si>
  <si>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</si>
  <si>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</si>
  <si>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</si>
  <si>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</si>
  <si>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</si>
  <si>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</si>
  <si>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</si>
  <si>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</si>
  <si>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</si>
  <si>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</si>
  <si>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KotBN-fas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</si>
  <si>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</si>
  <si>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</si>
  <si>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obvodového pláště kotelny Bezručova, Benešov</t>
  </si>
  <si>
    <t>JKSO:</t>
  </si>
  <si>
    <t/>
  </si>
  <si>
    <t>CC-CZ:</t>
  </si>
  <si>
    <t>Místo:</t>
  </si>
  <si>
    <t xml:space="preserve"> </t>
  </si>
  <si>
    <t>Datum:</t>
  </si>
  <si>
    <t>6. 6. 2017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</si>
  <si>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</si>
  <si>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</si>
  <si>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</si>
  <si>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</si>
  <si>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</si>
  <si>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</si>
  <si>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</si>
  <si>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</si>
  <si>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</si>
  <si>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</si>
  <si>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</si>
  <si>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</si>
  <si>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</si>
  <si>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</si>
  <si>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</si>
  <si>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</si>
  <si>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</si>
  <si>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</si>
  <si>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</si>
  <si>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</si>
  <si>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</si>
  <si>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</si>
  <si>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</si>
  <si>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</si>
  <si>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</si>
  <si>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</si>
  <si>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</si>
  <si>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</si>
  <si>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</si>
  <si>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</si>
  <si>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</si>
  <si>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</si>
  <si>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</si>
  <si>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</si>
  <si>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</si>
  <si>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</si>
  <si>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</si>
  <si>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</si>
  <si>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</si>
  <si>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</si>
  <si>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</si>
  <si>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</si>
  <si>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</si>
  <si>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</si>
  <si>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</si>
  <si>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</si>
  <si>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</si>
  <si>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</si>
  <si>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</si>
  <si>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</si>
  <si>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</si>
  <si>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{0dfd4d6d-a14f-4b12-aa94-9c7d1dcfca6c}</t>
  </si>
  <si>
    <t>{00000000-0000-0000-0000-000000000000}</t>
  </si>
  <si>
    <t>/</t>
  </si>
  <si>
    <t>SO 01</t>
  </si>
  <si>
    <t>Stavební úpravy</t>
  </si>
  <si>
    <t>1</t>
  </si>
  <si>
    <t>{bab7bf01-32f4-42d4-bf9e-c49adc9e821f}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</si>
  <si>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</si>
  <si>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</si>
  <si>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</si>
  <si>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</si>
  <si>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</si>
  <si>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</si>
  <si>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</si>
  <si>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</si>
  <si>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</si>
  <si>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</si>
  <si>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</si>
  <si>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</si>
  <si>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</si>
  <si>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</si>
  <si>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</si>
  <si>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</si>
  <si>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</si>
  <si>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Stavební úpravy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</si>
  <si>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</si>
  <si>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</si>
  <si>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</si>
  <si>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</si>
  <si>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</si>
  <si>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</si>
  <si>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</si>
  <si>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</si>
  <si>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</si>
  <si>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</t>
  </si>
  <si>
    <t xml:space="preserve">    9 - Ostatní konstrukce a práce</t>
  </si>
  <si>
    <t xml:space="preserve">    96 - Bourání konstrukcí</t>
  </si>
  <si>
    <t xml:space="preserve">    99 - Přesun hmot</t>
  </si>
  <si>
    <t>PSV - Práce a dodávky PSV</t>
  </si>
  <si>
    <t xml:space="preserve">    712 - Povlakové krytiny</t>
  </si>
  <si>
    <t xml:space="preserve">    764 - Konstrukce klempířské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</si>
  <si>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</si>
  <si>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</si>
  <si>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</si>
  <si>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787 - Dokončovací práce - zasklívání</t>
  </si>
  <si>
    <t>M - Práce a dodávky M</t>
  </si>
  <si>
    <t xml:space="preserve">    21-M - Elektromontáže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</si>
  <si>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</si>
  <si>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</si>
  <si>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</si>
  <si>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</si>
  <si>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</si>
  <si>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</si>
  <si>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</si>
  <si>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</si>
  <si>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</si>
  <si>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</si>
  <si>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</si>
  <si>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</si>
  <si>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</si>
  <si>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</si>
  <si>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</si>
  <si>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</si>
  <si>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</si>
  <si>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</si>
  <si>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</si>
  <si>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</si>
  <si>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</si>
  <si>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</si>
  <si>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</si>
  <si>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</si>
  <si>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</si>
  <si>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</si>
  <si>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111209101</t>
  </si>
  <si>
    <t>Prořezání keřů včetně likvidace</t>
  </si>
  <si>
    <t>m2</t>
  </si>
  <si>
    <t>4</t>
  </si>
  <si>
    <t>-919100844</t>
  </si>
  <si>
    <t>938902911</t>
  </si>
  <si>
    <t>Vyčištění okapového chodníku, odstranění zeminy</t>
  </si>
  <si>
    <t>-657955274</t>
  </si>
  <si>
    <t>3</t>
  </si>
  <si>
    <t>162701105</t>
  </si>
  <si>
    <t>Vodorovné přemístění do 10000 m výkopku/sypaniny z horniny tř. 1 až 4</t>
  </si>
  <si>
    <t>m3</t>
  </si>
  <si>
    <t>-901971762</t>
  </si>
  <si>
    <t>171201201</t>
  </si>
  <si>
    <t>Uložení sypaniny na skládky</t>
  </si>
  <si>
    <t>385504559</t>
  </si>
  <si>
    <t>5</t>
  </si>
  <si>
    <t>171201211</t>
  </si>
  <si>
    <t>Poplatek za uložení odpadu ze sypaniny na skládce (skládkovné)</t>
  </si>
  <si>
    <t>t</t>
  </si>
  <si>
    <t>1690911316</t>
  </si>
  <si>
    <t>6</t>
  </si>
  <si>
    <t>346244811</t>
  </si>
  <si>
    <t>Přizdívky izolační tl 65 mm z cihel dl 290 mm pevnosti P 20 na MC 10</t>
  </si>
  <si>
    <t>2004356532</t>
  </si>
  <si>
    <t>7</t>
  </si>
  <si>
    <t>985231359</t>
  </si>
  <si>
    <t>Vyspravení trhlin zdiva aktivovanou maltou š. do 30 mm</t>
  </si>
  <si>
    <t>m</t>
  </si>
  <si>
    <t>182229425</t>
  </si>
  <si>
    <t>8</t>
  </si>
  <si>
    <t>629995101</t>
  </si>
  <si>
    <t>Očištění vnějších ploch tlakovou vodou</t>
  </si>
  <si>
    <t>1987711829</t>
  </si>
  <si>
    <t>9</t>
  </si>
  <si>
    <t>622335103</t>
  </si>
  <si>
    <t>Oprava cementové omítky vnějších ploch v rozsahu do 50% (předpokl. 40%)</t>
  </si>
  <si>
    <t>-194888075</t>
  </si>
  <si>
    <t>10</t>
  </si>
  <si>
    <t>622142001</t>
  </si>
  <si>
    <t>Potažení vnějších ploch sklovláknitým pletivem vtlačeným do tenkovrstvé hmoty včetně penetrace</t>
  </si>
  <si>
    <t>813337534</t>
  </si>
  <si>
    <t>11</t>
  </si>
  <si>
    <t>622531021</t>
  </si>
  <si>
    <t>Tenkovrstvá silikonová zrnitá omítka zrn. 2 mm včetně penetrace vnějších ploch (barevnost dle PD)</t>
  </si>
  <si>
    <t>-1108342745</t>
  </si>
  <si>
    <t>12</t>
  </si>
  <si>
    <t>622511111</t>
  </si>
  <si>
    <t>Tenkovrstvá mozaiková střednězrnná omítka včetně penetrace vnějších ploch (barevnost dle PD)</t>
  </si>
  <si>
    <t>-481323821</t>
  </si>
  <si>
    <t>13</t>
  </si>
  <si>
    <t>624635351</t>
  </si>
  <si>
    <t>Tmelení silikonovým tmelem spáry průřezu do 200mm2</t>
  </si>
  <si>
    <t>-1064795379</t>
  </si>
  <si>
    <t>14</t>
  </si>
  <si>
    <t>629991011</t>
  </si>
  <si>
    <t>Zakrytí výplní otvorů a svislých ploch fólií přilepenou lepící páskou</t>
  </si>
  <si>
    <t>-252273654</t>
  </si>
  <si>
    <t>637211122</t>
  </si>
  <si>
    <t>Okapový chodník z betonových dlaždic tl 50-60 mm kladených do písku se zalitím spár MC</t>
  </si>
  <si>
    <t>863595220</t>
  </si>
  <si>
    <t>16</t>
  </si>
  <si>
    <t>644941111</t>
  </si>
  <si>
    <t>Osazování ventilačních mřížek velikosti do 150 x 150 mm</t>
  </si>
  <si>
    <t>kus</t>
  </si>
  <si>
    <t>-1544691401</t>
  </si>
  <si>
    <t>17</t>
  </si>
  <si>
    <t>M</t>
  </si>
  <si>
    <t>553414100</t>
  </si>
  <si>
    <t>Průvětrník mřížový s klapkami rozm. do 15x15 cm</t>
  </si>
  <si>
    <t>1475104136</t>
  </si>
  <si>
    <t>18</t>
  </si>
  <si>
    <t>941111111</t>
  </si>
  <si>
    <t>Montáž lešení řadového s podlahami v do 10 m</t>
  </si>
  <si>
    <t>-1416631090</t>
  </si>
  <si>
    <t>19</t>
  </si>
  <si>
    <t>941111211</t>
  </si>
  <si>
    <t>Příplatek k lešení řadovému s podlahami v 10 m za první a ZKD den použití</t>
  </si>
  <si>
    <t>-1785953603</t>
  </si>
  <si>
    <t>20</t>
  </si>
  <si>
    <t>941111811</t>
  </si>
  <si>
    <t>Demontáž lešení řadového s podlahami v do 10 m</t>
  </si>
  <si>
    <t>-1023486102</t>
  </si>
  <si>
    <t>978015351</t>
  </si>
  <si>
    <t>Otlučení vnější vápenné nebo vápenocementové vnější omítky stupně členitosti 1 a 2 rozsahu do 40%</t>
  </si>
  <si>
    <t>545871422</t>
  </si>
  <si>
    <t>22</t>
  </si>
  <si>
    <t>962031132</t>
  </si>
  <si>
    <t>Bourání příček, přizdívek z cihel pálených tl do 100 mm</t>
  </si>
  <si>
    <t>980262937</t>
  </si>
  <si>
    <t>23</t>
  </si>
  <si>
    <t>985141111</t>
  </si>
  <si>
    <t>Vyčištění trhlin a dutin ve zdivu š do 30 mm hl do 150 mm</t>
  </si>
  <si>
    <t>493599906</t>
  </si>
  <si>
    <t>24</t>
  </si>
  <si>
    <t>HZS1292</t>
  </si>
  <si>
    <t>Hodinová zúčtovací sazba stavební dělník - ostatní bourání a demontáže (ocel. zábradlí, potrubí apod.)</t>
  </si>
  <si>
    <t>hod</t>
  </si>
  <si>
    <t>897758391</t>
  </si>
  <si>
    <t>25</t>
  </si>
  <si>
    <t>764002811</t>
  </si>
  <si>
    <t>Demontáž okapového plechu do suti</t>
  </si>
  <si>
    <t>428231906</t>
  </si>
  <si>
    <t>26</t>
  </si>
  <si>
    <t>787600802</t>
  </si>
  <si>
    <t>Vysklívání oken a dveří plochy do 3 m2 skla plochého</t>
  </si>
  <si>
    <t>-144270669</t>
  </si>
  <si>
    <t>27</t>
  </si>
  <si>
    <t>997013211</t>
  </si>
  <si>
    <t>Vnitrostaveništní doprava suti a vybouraných hmot pro budovy v do 6 m ručně</t>
  </si>
  <si>
    <t>-194063138</t>
  </si>
  <si>
    <t>28</t>
  </si>
  <si>
    <t>997013511</t>
  </si>
  <si>
    <t>Odvoz suti a vybouraných hmot z meziskládky na skládku do 1 km s naložením a se složením</t>
  </si>
  <si>
    <t>691855856</t>
  </si>
  <si>
    <t>29</t>
  </si>
  <si>
    <t>997013509</t>
  </si>
  <si>
    <t>Příplatek k odvozu suti a vybouraných hmot na skládku ZKD 1 km přes 1 km</t>
  </si>
  <si>
    <t>1458010208</t>
  </si>
  <si>
    <t>30</t>
  </si>
  <si>
    <t>997013831</t>
  </si>
  <si>
    <t>Poplatek za uložení stavebního směsného odpadu na skládce (skládkovné)</t>
  </si>
  <si>
    <t>1308142762</t>
  </si>
  <si>
    <t>31</t>
  </si>
  <si>
    <t>998018001</t>
  </si>
  <si>
    <t>Přesun hmot ruční pro budovy v do 6 m</t>
  </si>
  <si>
    <t>126790039</t>
  </si>
  <si>
    <t>32</t>
  </si>
  <si>
    <t>712341559</t>
  </si>
  <si>
    <t>Provedení povlakové krytiny střech do 10° pásy NAIP přitavením v plné ploše</t>
  </si>
  <si>
    <t>871516916</t>
  </si>
  <si>
    <t>33</t>
  </si>
  <si>
    <t>628522580</t>
  </si>
  <si>
    <t>Pás asfaltovaný modifikovaný SBS např. Elastodek 50 Special dekor</t>
  </si>
  <si>
    <t>-649544872</t>
  </si>
  <si>
    <t>34</t>
  </si>
  <si>
    <t>998712201</t>
  </si>
  <si>
    <t>Přesun hmot procentní pro krytiny povlakové v objektech v do 6 m</t>
  </si>
  <si>
    <t>%</t>
  </si>
  <si>
    <t>-710167171</t>
  </si>
  <si>
    <t>35</t>
  </si>
  <si>
    <t>HZS2151</t>
  </si>
  <si>
    <t>Hodinová zúčtovací sazba klempíř - očištění a vyspravení klempířských prvků</t>
  </si>
  <si>
    <t>-451032019</t>
  </si>
  <si>
    <t>36</t>
  </si>
  <si>
    <t>764212434</t>
  </si>
  <si>
    <t>Oplechování rovné okapové hrany z Pz plechu rš 340 mm</t>
  </si>
  <si>
    <t>916906075</t>
  </si>
  <si>
    <t>37</t>
  </si>
  <si>
    <t>764214405</t>
  </si>
  <si>
    <t>Oplechování horních ploch a nadezdívek z Pz plechu rš 380 mm</t>
  </si>
  <si>
    <t>1747012852</t>
  </si>
  <si>
    <t>38</t>
  </si>
  <si>
    <t>998764201</t>
  </si>
  <si>
    <t>Přesun hmot procentní pro konstrukce klempířské v objektech v do 6 m</t>
  </si>
  <si>
    <t>879312320</t>
  </si>
  <si>
    <t>39</t>
  </si>
  <si>
    <t>HZS2131</t>
  </si>
  <si>
    <t>Hodinová zúčtovací sazba zámečník - očištění a vyspravení kovových prvků a výplní otvorů</t>
  </si>
  <si>
    <t>-844936510</t>
  </si>
  <si>
    <t>40</t>
  </si>
  <si>
    <t>998767201</t>
  </si>
  <si>
    <t>Přesun hmot procentní pro zámečnické konstrukce v objektech v do 6 m</t>
  </si>
  <si>
    <t>-1905008240</t>
  </si>
  <si>
    <t>41</t>
  </si>
  <si>
    <t>781674113</t>
  </si>
  <si>
    <t>Montáž obkladů parapetů šířky do 200 mm z dlaždic keramických lepených flexibilním lepidlem, včetně vyrovnání podkladu</t>
  </si>
  <si>
    <t>-2106284216</t>
  </si>
  <si>
    <t>42</t>
  </si>
  <si>
    <t>597614060</t>
  </si>
  <si>
    <t>Dlaždice keramické mrazuvzdorné</t>
  </si>
  <si>
    <t>1663873488</t>
  </si>
  <si>
    <t>43</t>
  </si>
  <si>
    <t>998781201</t>
  </si>
  <si>
    <t>Přesun hmot procentní pro obklady keramické v objektech v do 6 m</t>
  </si>
  <si>
    <t>1589128316</t>
  </si>
  <si>
    <t>44</t>
  </si>
  <si>
    <t>783414101</t>
  </si>
  <si>
    <t>Základní jednonásobný syntetický nátěr klempířských konstrukcí</t>
  </si>
  <si>
    <t>-986497068</t>
  </si>
  <si>
    <t>45</t>
  </si>
  <si>
    <t>783415101</t>
  </si>
  <si>
    <t>Mezinátěr syntetický jednonásobný mezinátěr klempířských konstrukcí</t>
  </si>
  <si>
    <t>605500365</t>
  </si>
  <si>
    <t>46</t>
  </si>
  <si>
    <t>783417101</t>
  </si>
  <si>
    <t>Krycí jednonásobný syntetický nátěr klempířských konstrukcí</t>
  </si>
  <si>
    <t>2050272557</t>
  </si>
  <si>
    <t>47</t>
  </si>
  <si>
    <t>783314101</t>
  </si>
  <si>
    <t>Základní jednonásobný syntetický nátěr zámečnických konstrukcí</t>
  </si>
  <si>
    <t>837279715</t>
  </si>
  <si>
    <t>48</t>
  </si>
  <si>
    <t>783315101</t>
  </si>
  <si>
    <t>Mezinátěr jednonásobný syntetický standardní zámečnických konstrukcí</t>
  </si>
  <si>
    <t>1866113532</t>
  </si>
  <si>
    <t>49</t>
  </si>
  <si>
    <t>783317101</t>
  </si>
  <si>
    <t>Krycí jednonásobný syntetický standardní nátěr zámečnických konstrukcí</t>
  </si>
  <si>
    <t>36020999</t>
  </si>
  <si>
    <t>50</t>
  </si>
  <si>
    <t>787613526</t>
  </si>
  <si>
    <t>Zasklívání oken a dveří sklem válcovaným s drátěnou vložkou tl do 8 mm</t>
  </si>
  <si>
    <t>391468580</t>
  </si>
  <si>
    <t>51</t>
  </si>
  <si>
    <t>998787201</t>
  </si>
  <si>
    <t>Přesun hmot procentní pro zasklívání v objektech v do 6 m</t>
  </si>
  <si>
    <t>-344019708</t>
  </si>
  <si>
    <t>52</t>
  </si>
  <si>
    <t>HZS2221</t>
  </si>
  <si>
    <t>Hodinová zúčtovací sazba elektrikář - kontrola, příp. úprava kotvení hromosvodu</t>
  </si>
  <si>
    <t>64</t>
  </si>
  <si>
    <t>1809298749</t>
  </si>
  <si>
    <t>53</t>
  </si>
  <si>
    <t>030001000</t>
  </si>
  <si>
    <t>ks</t>
  </si>
  <si>
    <t>1024</t>
  </si>
  <si>
    <t>-418176479</t>
  </si>
  <si>
    <t>54</t>
  </si>
  <si>
    <t>090001000</t>
  </si>
  <si>
    <t>1232183800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</si>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</sst>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4" fontId="29" fillId="0" borderId="16" xfId="0" applyNumberFormat="1" applyFont="1" applyBorder="1" applyAlignment="1" applyProtection="1">
      <alignment vertical="center"/>
      <protection/>
    </xf>
    <xf numFmtId="166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2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A90" sqref="A90:XFD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R2" s="177" t="s">
        <v>8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91" t="s">
        <v>12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22"/>
      <c r="AS4" s="23" t="s">
        <v>13</v>
      </c>
      <c r="BE4" s="24" t="s">
        <v>14</v>
      </c>
      <c r="BS4" s="17" t="s">
        <v>15</v>
      </c>
    </row>
    <row r="5" spans="2:71" ht="14.4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213" t="s">
        <v>17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5"/>
      <c r="AQ5" s="22"/>
      <c r="BE5" s="211" t="s">
        <v>18</v>
      </c>
      <c r="BS5" s="17" t="s">
        <v>9</v>
      </c>
    </row>
    <row r="6" spans="2:71" ht="36.95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215" t="s">
        <v>20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5"/>
      <c r="AQ6" s="22"/>
      <c r="BE6" s="212"/>
      <c r="BS6" s="17" t="s">
        <v>9</v>
      </c>
    </row>
    <row r="7" spans="2:71" ht="14.45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2"/>
      <c r="BE7" s="212"/>
      <c r="BS7" s="17" t="s">
        <v>9</v>
      </c>
    </row>
    <row r="8" spans="2:71" ht="14.45" customHeight="1">
      <c r="B8" s="21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2"/>
      <c r="BE8" s="212"/>
      <c r="BS8" s="17" t="s">
        <v>9</v>
      </c>
    </row>
    <row r="9" spans="2:71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212"/>
      <c r="BS9" s="17" t="s">
        <v>9</v>
      </c>
    </row>
    <row r="10" spans="2:71" ht="14.45" customHeight="1">
      <c r="B10" s="21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2"/>
      <c r="BE10" s="212"/>
      <c r="BS10" s="17" t="s">
        <v>9</v>
      </c>
    </row>
    <row r="11" spans="2:71" ht="18.4" customHeight="1">
      <c r="B11" s="21"/>
      <c r="C11" s="25"/>
      <c r="D11" s="25"/>
      <c r="E11" s="27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30</v>
      </c>
      <c r="AL11" s="25"/>
      <c r="AM11" s="25"/>
      <c r="AN11" s="27" t="s">
        <v>22</v>
      </c>
      <c r="AO11" s="25"/>
      <c r="AP11" s="25"/>
      <c r="AQ11" s="22"/>
      <c r="BE11" s="212"/>
      <c r="BS11" s="17" t="s">
        <v>9</v>
      </c>
    </row>
    <row r="12" spans="2:71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212"/>
      <c r="BS12" s="17" t="s">
        <v>9</v>
      </c>
    </row>
    <row r="13" spans="2:71" ht="14.45" customHeight="1">
      <c r="B13" s="21"/>
      <c r="C13" s="25"/>
      <c r="D13" s="29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32</v>
      </c>
      <c r="AO13" s="25"/>
      <c r="AP13" s="25"/>
      <c r="AQ13" s="22"/>
      <c r="BE13" s="212"/>
      <c r="BS13" s="17" t="s">
        <v>9</v>
      </c>
    </row>
    <row r="14" spans="2:71" ht="15">
      <c r="B14" s="21"/>
      <c r="C14" s="25"/>
      <c r="D14" s="25"/>
      <c r="E14" s="216" t="s">
        <v>32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9" t="s">
        <v>30</v>
      </c>
      <c r="AL14" s="25"/>
      <c r="AM14" s="25"/>
      <c r="AN14" s="31" t="s">
        <v>32</v>
      </c>
      <c r="AO14" s="25"/>
      <c r="AP14" s="25"/>
      <c r="AQ14" s="22"/>
      <c r="BE14" s="212"/>
      <c r="BS14" s="17" t="s">
        <v>9</v>
      </c>
    </row>
    <row r="15" spans="2:71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212"/>
      <c r="BS15" s="17" t="s">
        <v>6</v>
      </c>
    </row>
    <row r="16" spans="2:71" ht="14.45" customHeight="1">
      <c r="B16" s="21"/>
      <c r="C16" s="25"/>
      <c r="D16" s="29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2"/>
      <c r="BE16" s="212"/>
      <c r="BS16" s="17" t="s">
        <v>6</v>
      </c>
    </row>
    <row r="17" spans="2:71" ht="18.4" customHeight="1">
      <c r="B17" s="21"/>
      <c r="C17" s="25"/>
      <c r="D17" s="25"/>
      <c r="E17" s="27" t="s">
        <v>25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30</v>
      </c>
      <c r="AL17" s="25"/>
      <c r="AM17" s="25"/>
      <c r="AN17" s="27" t="s">
        <v>22</v>
      </c>
      <c r="AO17" s="25"/>
      <c r="AP17" s="25"/>
      <c r="AQ17" s="22"/>
      <c r="BE17" s="212"/>
      <c r="BS17" s="17" t="s">
        <v>34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212"/>
      <c r="BS18" s="17" t="s">
        <v>9</v>
      </c>
    </row>
    <row r="19" spans="2:71" ht="14.45" customHeight="1">
      <c r="B19" s="21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2"/>
      <c r="BE19" s="212"/>
      <c r="BS19" s="17" t="s">
        <v>9</v>
      </c>
    </row>
    <row r="20" spans="2:57" ht="18.4" customHeight="1">
      <c r="B20" s="21"/>
      <c r="C20" s="25"/>
      <c r="D20" s="25"/>
      <c r="E20" s="27" t="s">
        <v>25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30</v>
      </c>
      <c r="AL20" s="25"/>
      <c r="AM20" s="25"/>
      <c r="AN20" s="27" t="s">
        <v>22</v>
      </c>
      <c r="AO20" s="25"/>
      <c r="AP20" s="25"/>
      <c r="AQ20" s="22"/>
      <c r="BE20" s="212"/>
    </row>
    <row r="21" spans="2:57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212"/>
    </row>
    <row r="22" spans="2:57" ht="15">
      <c r="B22" s="21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212"/>
    </row>
    <row r="23" spans="2:57" ht="22.5" customHeight="1">
      <c r="B23" s="21"/>
      <c r="C23" s="25"/>
      <c r="D23" s="25"/>
      <c r="E23" s="218" t="s">
        <v>22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5"/>
      <c r="AP23" s="25"/>
      <c r="AQ23" s="22"/>
      <c r="BE23" s="212"/>
    </row>
    <row r="24" spans="2:57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212"/>
    </row>
    <row r="25" spans="2:57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212"/>
    </row>
    <row r="26" spans="2:57" ht="14.45" customHeight="1">
      <c r="B26" s="21"/>
      <c r="C26" s="25"/>
      <c r="D26" s="33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9">
        <f>ROUND(AG87,2)</f>
        <v>0</v>
      </c>
      <c r="AL26" s="214"/>
      <c r="AM26" s="214"/>
      <c r="AN26" s="214"/>
      <c r="AO26" s="214"/>
      <c r="AP26" s="25"/>
      <c r="AQ26" s="22"/>
      <c r="BE26" s="212"/>
    </row>
    <row r="27" spans="2:57" ht="14.45" customHeight="1">
      <c r="B27" s="21"/>
      <c r="C27" s="25"/>
      <c r="D27" s="33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9">
        <f>ROUND(AG90,2)</f>
        <v>0</v>
      </c>
      <c r="AL27" s="219"/>
      <c r="AM27" s="219"/>
      <c r="AN27" s="219"/>
      <c r="AO27" s="219"/>
      <c r="AP27" s="25"/>
      <c r="AQ27" s="22"/>
      <c r="BE27" s="212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2"/>
    </row>
    <row r="29" spans="2:57" s="1" customFormat="1" ht="25.9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0">
        <f>ROUND(AK26+AK27,2)</f>
        <v>0</v>
      </c>
      <c r="AL29" s="221"/>
      <c r="AM29" s="221"/>
      <c r="AN29" s="221"/>
      <c r="AO29" s="221"/>
      <c r="AP29" s="35"/>
      <c r="AQ29" s="36"/>
      <c r="BE29" s="212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2"/>
    </row>
    <row r="31" spans="2:57" s="2" customFormat="1" ht="14.45" customHeight="1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202">
        <v>0.21</v>
      </c>
      <c r="M31" s="203"/>
      <c r="N31" s="203"/>
      <c r="O31" s="203"/>
      <c r="P31" s="40"/>
      <c r="Q31" s="40"/>
      <c r="R31" s="40"/>
      <c r="S31" s="40"/>
      <c r="T31" s="43" t="s">
        <v>42</v>
      </c>
      <c r="U31" s="40"/>
      <c r="V31" s="40"/>
      <c r="W31" s="204">
        <f>ROUND(AZ87+SUM(CD91:CD95),2)</f>
        <v>0</v>
      </c>
      <c r="X31" s="203"/>
      <c r="Y31" s="203"/>
      <c r="Z31" s="203"/>
      <c r="AA31" s="203"/>
      <c r="AB31" s="203"/>
      <c r="AC31" s="203"/>
      <c r="AD31" s="203"/>
      <c r="AE31" s="203"/>
      <c r="AF31" s="40"/>
      <c r="AG31" s="40"/>
      <c r="AH31" s="40"/>
      <c r="AI31" s="40"/>
      <c r="AJ31" s="40"/>
      <c r="AK31" s="204">
        <f>ROUND(AV87+SUM(BY91:BY95),2)</f>
        <v>0</v>
      </c>
      <c r="AL31" s="203"/>
      <c r="AM31" s="203"/>
      <c r="AN31" s="203"/>
      <c r="AO31" s="203"/>
      <c r="AP31" s="40"/>
      <c r="AQ31" s="44"/>
      <c r="BE31" s="212"/>
    </row>
    <row r="32" spans="2:57" s="2" customFormat="1" ht="14.45" customHeight="1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202">
        <v>0.15</v>
      </c>
      <c r="M32" s="203"/>
      <c r="N32" s="203"/>
      <c r="O32" s="203"/>
      <c r="P32" s="40"/>
      <c r="Q32" s="40"/>
      <c r="R32" s="40"/>
      <c r="S32" s="40"/>
      <c r="T32" s="43" t="s">
        <v>42</v>
      </c>
      <c r="U32" s="40"/>
      <c r="V32" s="40"/>
      <c r="W32" s="204">
        <f>ROUND(BA87+SUM(CE91:CE95),2)</f>
        <v>0</v>
      </c>
      <c r="X32" s="203"/>
      <c r="Y32" s="203"/>
      <c r="Z32" s="203"/>
      <c r="AA32" s="203"/>
      <c r="AB32" s="203"/>
      <c r="AC32" s="203"/>
      <c r="AD32" s="203"/>
      <c r="AE32" s="203"/>
      <c r="AF32" s="40"/>
      <c r="AG32" s="40"/>
      <c r="AH32" s="40"/>
      <c r="AI32" s="40"/>
      <c r="AJ32" s="40"/>
      <c r="AK32" s="204">
        <f>ROUND(AW87+SUM(BZ91:BZ95),2)</f>
        <v>0</v>
      </c>
      <c r="AL32" s="203"/>
      <c r="AM32" s="203"/>
      <c r="AN32" s="203"/>
      <c r="AO32" s="203"/>
      <c r="AP32" s="40"/>
      <c r="AQ32" s="44"/>
      <c r="BE32" s="212"/>
    </row>
    <row r="33" spans="2:57" s="2" customFormat="1" ht="14.45" customHeight="1" hidden="1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202">
        <v>0.21</v>
      </c>
      <c r="M33" s="203"/>
      <c r="N33" s="203"/>
      <c r="O33" s="203"/>
      <c r="P33" s="40"/>
      <c r="Q33" s="40"/>
      <c r="R33" s="40"/>
      <c r="S33" s="40"/>
      <c r="T33" s="43" t="s">
        <v>42</v>
      </c>
      <c r="U33" s="40"/>
      <c r="V33" s="40"/>
      <c r="W33" s="204">
        <f>ROUND(BB87+SUM(CF91:CF95),2)</f>
        <v>0</v>
      </c>
      <c r="X33" s="203"/>
      <c r="Y33" s="203"/>
      <c r="Z33" s="203"/>
      <c r="AA33" s="203"/>
      <c r="AB33" s="203"/>
      <c r="AC33" s="203"/>
      <c r="AD33" s="203"/>
      <c r="AE33" s="203"/>
      <c r="AF33" s="40"/>
      <c r="AG33" s="40"/>
      <c r="AH33" s="40"/>
      <c r="AI33" s="40"/>
      <c r="AJ33" s="40"/>
      <c r="AK33" s="204">
        <v>0</v>
      </c>
      <c r="AL33" s="203"/>
      <c r="AM33" s="203"/>
      <c r="AN33" s="203"/>
      <c r="AO33" s="203"/>
      <c r="AP33" s="40"/>
      <c r="AQ33" s="44"/>
      <c r="BE33" s="212"/>
    </row>
    <row r="34" spans="2:57" s="2" customFormat="1" ht="14.45" customHeight="1" hidden="1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202">
        <v>0.15</v>
      </c>
      <c r="M34" s="203"/>
      <c r="N34" s="203"/>
      <c r="O34" s="203"/>
      <c r="P34" s="40"/>
      <c r="Q34" s="40"/>
      <c r="R34" s="40"/>
      <c r="S34" s="40"/>
      <c r="T34" s="43" t="s">
        <v>42</v>
      </c>
      <c r="U34" s="40"/>
      <c r="V34" s="40"/>
      <c r="W34" s="204">
        <f>ROUND(BC87+SUM(CG91:CG95),2)</f>
        <v>0</v>
      </c>
      <c r="X34" s="203"/>
      <c r="Y34" s="203"/>
      <c r="Z34" s="203"/>
      <c r="AA34" s="203"/>
      <c r="AB34" s="203"/>
      <c r="AC34" s="203"/>
      <c r="AD34" s="203"/>
      <c r="AE34" s="203"/>
      <c r="AF34" s="40"/>
      <c r="AG34" s="40"/>
      <c r="AH34" s="40"/>
      <c r="AI34" s="40"/>
      <c r="AJ34" s="40"/>
      <c r="AK34" s="204">
        <v>0</v>
      </c>
      <c r="AL34" s="203"/>
      <c r="AM34" s="203"/>
      <c r="AN34" s="203"/>
      <c r="AO34" s="203"/>
      <c r="AP34" s="40"/>
      <c r="AQ34" s="44"/>
      <c r="BE34" s="212"/>
    </row>
    <row r="35" spans="2:43" s="2" customFormat="1" ht="14.45" customHeight="1" hidden="1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202">
        <v>0</v>
      </c>
      <c r="M35" s="203"/>
      <c r="N35" s="203"/>
      <c r="O35" s="203"/>
      <c r="P35" s="40"/>
      <c r="Q35" s="40"/>
      <c r="R35" s="40"/>
      <c r="S35" s="40"/>
      <c r="T35" s="43" t="s">
        <v>42</v>
      </c>
      <c r="U35" s="40"/>
      <c r="V35" s="40"/>
      <c r="W35" s="204">
        <f>ROUND(BD87+SUM(CH91:CH95),2)</f>
        <v>0</v>
      </c>
      <c r="X35" s="203"/>
      <c r="Y35" s="203"/>
      <c r="Z35" s="203"/>
      <c r="AA35" s="203"/>
      <c r="AB35" s="203"/>
      <c r="AC35" s="203"/>
      <c r="AD35" s="203"/>
      <c r="AE35" s="203"/>
      <c r="AF35" s="40"/>
      <c r="AG35" s="40"/>
      <c r="AH35" s="40"/>
      <c r="AI35" s="40"/>
      <c r="AJ35" s="40"/>
      <c r="AK35" s="204">
        <v>0</v>
      </c>
      <c r="AL35" s="203"/>
      <c r="AM35" s="203"/>
      <c r="AN35" s="203"/>
      <c r="AO35" s="203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205" t="s">
        <v>49</v>
      </c>
      <c r="Y37" s="206"/>
      <c r="Z37" s="206"/>
      <c r="AA37" s="206"/>
      <c r="AB37" s="206"/>
      <c r="AC37" s="47"/>
      <c r="AD37" s="47"/>
      <c r="AE37" s="47"/>
      <c r="AF37" s="47"/>
      <c r="AG37" s="47"/>
      <c r="AH37" s="47"/>
      <c r="AI37" s="47"/>
      <c r="AJ37" s="47"/>
      <c r="AK37" s="207">
        <f>SUM(AK29:AK35)</f>
        <v>0</v>
      </c>
      <c r="AL37" s="206"/>
      <c r="AM37" s="206"/>
      <c r="AN37" s="206"/>
      <c r="AO37" s="208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5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5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5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5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91" t="s">
        <v>56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KotBN-fas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3" t="str">
        <f>K6</f>
        <v>Stavební úpravy obvodového pláště kotelny Bezručova, Benešov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6. 6. 2017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33</v>
      </c>
      <c r="AJ82" s="35"/>
      <c r="AK82" s="35"/>
      <c r="AL82" s="35"/>
      <c r="AM82" s="195" t="str">
        <f>IF(E17="","",E17)</f>
        <v xml:space="preserve"> </v>
      </c>
      <c r="AN82" s="195"/>
      <c r="AO82" s="195"/>
      <c r="AP82" s="195"/>
      <c r="AQ82" s="36"/>
      <c r="AS82" s="196" t="s">
        <v>57</v>
      </c>
      <c r="AT82" s="197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5">
      <c r="B83" s="34"/>
      <c r="C83" s="29" t="s">
        <v>31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195" t="str">
        <f>IF(E20="","",E20)</f>
        <v xml:space="preserve"> </v>
      </c>
      <c r="AN83" s="195"/>
      <c r="AO83" s="195"/>
      <c r="AP83" s="195"/>
      <c r="AQ83" s="36"/>
      <c r="AS83" s="198"/>
      <c r="AT83" s="199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0"/>
      <c r="AT84" s="201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183" t="s">
        <v>58</v>
      </c>
      <c r="D85" s="184"/>
      <c r="E85" s="184"/>
      <c r="F85" s="184"/>
      <c r="G85" s="184"/>
      <c r="H85" s="78"/>
      <c r="I85" s="185" t="s">
        <v>59</v>
      </c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5" t="s">
        <v>60</v>
      </c>
      <c r="AH85" s="184"/>
      <c r="AI85" s="184"/>
      <c r="AJ85" s="184"/>
      <c r="AK85" s="184"/>
      <c r="AL85" s="184"/>
      <c r="AM85" s="184"/>
      <c r="AN85" s="185" t="s">
        <v>61</v>
      </c>
      <c r="AO85" s="184"/>
      <c r="AP85" s="186"/>
      <c r="AQ85" s="36"/>
      <c r="AS85" s="79" t="s">
        <v>62</v>
      </c>
      <c r="AT85" s="80" t="s">
        <v>63</v>
      </c>
      <c r="AU85" s="80" t="s">
        <v>64</v>
      </c>
      <c r="AV85" s="80" t="s">
        <v>65</v>
      </c>
      <c r="AW85" s="80" t="s">
        <v>66</v>
      </c>
      <c r="AX85" s="80" t="s">
        <v>67</v>
      </c>
      <c r="AY85" s="80" t="s">
        <v>68</v>
      </c>
      <c r="AZ85" s="80" t="s">
        <v>69</v>
      </c>
      <c r="BA85" s="80" t="s">
        <v>70</v>
      </c>
      <c r="BB85" s="80" t="s">
        <v>71</v>
      </c>
      <c r="BC85" s="80" t="s">
        <v>72</v>
      </c>
      <c r="BD85" s="81" t="s">
        <v>73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74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190">
        <f>ROUND(AG88,2)</f>
        <v>0</v>
      </c>
      <c r="AH87" s="190"/>
      <c r="AI87" s="190"/>
      <c r="AJ87" s="190"/>
      <c r="AK87" s="190"/>
      <c r="AL87" s="190"/>
      <c r="AM87" s="190"/>
      <c r="AN87" s="175">
        <f>SUM(AG87,AT87)</f>
        <v>0</v>
      </c>
      <c r="AO87" s="175"/>
      <c r="AP87" s="175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75</v>
      </c>
      <c r="BT87" s="89" t="s">
        <v>76</v>
      </c>
      <c r="BU87" s="90" t="s">
        <v>77</v>
      </c>
      <c r="BV87" s="89" t="s">
        <v>78</v>
      </c>
      <c r="BW87" s="89" t="s">
        <v>79</v>
      </c>
      <c r="BX87" s="89" t="s">
        <v>80</v>
      </c>
    </row>
    <row r="88" spans="1:76" s="5" customFormat="1" ht="22.5" customHeight="1">
      <c r="A88" s="91" t="s">
        <v>81</v>
      </c>
      <c r="B88" s="92"/>
      <c r="C88" s="93"/>
      <c r="D88" s="189" t="s">
        <v>82</v>
      </c>
      <c r="E88" s="189"/>
      <c r="F88" s="189"/>
      <c r="G88" s="189"/>
      <c r="H88" s="189"/>
      <c r="I88" s="94"/>
      <c r="J88" s="189" t="s">
        <v>83</v>
      </c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7">
        <f>'SO 01 - Stavební úpravy'!M30</f>
        <v>0</v>
      </c>
      <c r="AH88" s="188"/>
      <c r="AI88" s="188"/>
      <c r="AJ88" s="188"/>
      <c r="AK88" s="188"/>
      <c r="AL88" s="188"/>
      <c r="AM88" s="188"/>
      <c r="AN88" s="187">
        <f>SUM(AG88,AT88)</f>
        <v>0</v>
      </c>
      <c r="AO88" s="188"/>
      <c r="AP88" s="188"/>
      <c r="AQ88" s="95"/>
      <c r="AS88" s="96">
        <f>'SO 01 - Stavební úpravy'!M28</f>
        <v>0</v>
      </c>
      <c r="AT88" s="97">
        <f>ROUND(SUM(AV88:AW88),2)</f>
        <v>0</v>
      </c>
      <c r="AU88" s="98">
        <f>'SO 01 - Stavební úpravy'!W132</f>
        <v>0</v>
      </c>
      <c r="AV88" s="97">
        <f>'SO 01 - Stavební úpravy'!M32</f>
        <v>0</v>
      </c>
      <c r="AW88" s="97">
        <f>'SO 01 - Stavební úpravy'!M33</f>
        <v>0</v>
      </c>
      <c r="AX88" s="97">
        <f>'SO 01 - Stavební úpravy'!M34</f>
        <v>0</v>
      </c>
      <c r="AY88" s="97">
        <f>'SO 01 - Stavební úpravy'!M35</f>
        <v>0</v>
      </c>
      <c r="AZ88" s="97">
        <f>'SO 01 - Stavební úpravy'!H32</f>
        <v>0</v>
      </c>
      <c r="BA88" s="97">
        <f>'SO 01 - Stavební úpravy'!H33</f>
        <v>0</v>
      </c>
      <c r="BB88" s="97">
        <f>'SO 01 - Stavební úpravy'!H34</f>
        <v>0</v>
      </c>
      <c r="BC88" s="97">
        <f>'SO 01 - Stavební úpravy'!H35</f>
        <v>0</v>
      </c>
      <c r="BD88" s="99">
        <f>'SO 01 - Stavební úpravy'!H36</f>
        <v>0</v>
      </c>
      <c r="BT88" s="100" t="s">
        <v>84</v>
      </c>
      <c r="BV88" s="100" t="s">
        <v>78</v>
      </c>
      <c r="BW88" s="100" t="s">
        <v>85</v>
      </c>
      <c r="BX88" s="100" t="s">
        <v>79</v>
      </c>
    </row>
    <row r="89" spans="2:43" ht="13.5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2:48" s="1" customFormat="1" ht="30" customHeight="1" hidden="1">
      <c r="B90" s="34"/>
      <c r="C90" s="83" t="s">
        <v>86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75">
        <f>ROUND(SUM(AG91:AG94),2)</f>
        <v>0</v>
      </c>
      <c r="AH90" s="175"/>
      <c r="AI90" s="175"/>
      <c r="AJ90" s="175"/>
      <c r="AK90" s="175"/>
      <c r="AL90" s="175"/>
      <c r="AM90" s="175"/>
      <c r="AN90" s="175">
        <f>ROUND(SUM(AN91:AN94),2)</f>
        <v>0</v>
      </c>
      <c r="AO90" s="175"/>
      <c r="AP90" s="175"/>
      <c r="AQ90" s="36"/>
      <c r="AS90" s="79" t="s">
        <v>87</v>
      </c>
      <c r="AT90" s="80" t="s">
        <v>88</v>
      </c>
      <c r="AU90" s="80" t="s">
        <v>40</v>
      </c>
      <c r="AV90" s="81" t="s">
        <v>63</v>
      </c>
    </row>
    <row r="91" spans="2:89" s="1" customFormat="1" ht="19.9" customHeight="1" hidden="1">
      <c r="B91" s="34"/>
      <c r="C91" s="35"/>
      <c r="D91" s="101" t="s">
        <v>89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81">
        <f>ROUND(AG87*AS91,2)</f>
        <v>0</v>
      </c>
      <c r="AH91" s="182"/>
      <c r="AI91" s="182"/>
      <c r="AJ91" s="182"/>
      <c r="AK91" s="182"/>
      <c r="AL91" s="182"/>
      <c r="AM91" s="182"/>
      <c r="AN91" s="182">
        <f>ROUND(AG91+AV91,2)</f>
        <v>0</v>
      </c>
      <c r="AO91" s="182"/>
      <c r="AP91" s="182"/>
      <c r="AQ91" s="36"/>
      <c r="AS91" s="102">
        <v>0</v>
      </c>
      <c r="AT91" s="103" t="s">
        <v>90</v>
      </c>
      <c r="AU91" s="103" t="s">
        <v>41</v>
      </c>
      <c r="AV91" s="104">
        <f>ROUND(IF(AU91="základní",AG91*L31,IF(AU91="snížená",AG91*L32,0)),2)</f>
        <v>0</v>
      </c>
      <c r="BV91" s="17" t="s">
        <v>91</v>
      </c>
      <c r="BY91" s="105">
        <f>IF(AU91="základní",AV91,0)</f>
        <v>0</v>
      </c>
      <c r="BZ91" s="105">
        <f>IF(AU91="snížená",AV91,0)</f>
        <v>0</v>
      </c>
      <c r="CA91" s="105">
        <v>0</v>
      </c>
      <c r="CB91" s="105">
        <v>0</v>
      </c>
      <c r="CC91" s="105">
        <v>0</v>
      </c>
      <c r="CD91" s="105">
        <f>IF(AU91="základní",AG91,0)</f>
        <v>0</v>
      </c>
      <c r="CE91" s="105">
        <f>IF(AU91="snížená",AG91,0)</f>
        <v>0</v>
      </c>
      <c r="CF91" s="105">
        <f>IF(AU91="zákl. přenesená",AG91,0)</f>
        <v>0</v>
      </c>
      <c r="CG91" s="105">
        <f>IF(AU91="sníž. přenesená",AG91,0)</f>
        <v>0</v>
      </c>
      <c r="CH91" s="105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9" customHeight="1" hidden="1">
      <c r="B92" s="34"/>
      <c r="C92" s="35"/>
      <c r="D92" s="179" t="s">
        <v>92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35"/>
      <c r="AD92" s="35"/>
      <c r="AE92" s="35"/>
      <c r="AF92" s="35"/>
      <c r="AG92" s="181">
        <f>AG87*AS92</f>
        <v>0</v>
      </c>
      <c r="AH92" s="182"/>
      <c r="AI92" s="182"/>
      <c r="AJ92" s="182"/>
      <c r="AK92" s="182"/>
      <c r="AL92" s="182"/>
      <c r="AM92" s="182"/>
      <c r="AN92" s="182">
        <f>AG92+AV92</f>
        <v>0</v>
      </c>
      <c r="AO92" s="182"/>
      <c r="AP92" s="182"/>
      <c r="AQ92" s="36"/>
      <c r="AS92" s="106">
        <v>0</v>
      </c>
      <c r="AT92" s="107" t="s">
        <v>90</v>
      </c>
      <c r="AU92" s="107" t="s">
        <v>41</v>
      </c>
      <c r="AV92" s="108">
        <f>ROUND(IF(AU92="nulová",0,IF(OR(AU92="základní",AU92="zákl. přenesená"),AG92*L31,AG92*L32)),2)</f>
        <v>0</v>
      </c>
      <c r="BV92" s="17" t="s">
        <v>93</v>
      </c>
      <c r="BY92" s="105">
        <f>IF(AU92="základní",AV92,0)</f>
        <v>0</v>
      </c>
      <c r="BZ92" s="105">
        <f>IF(AU92="snížená",AV92,0)</f>
        <v>0</v>
      </c>
      <c r="CA92" s="105">
        <f>IF(AU92="zákl. přenesená",AV92,0)</f>
        <v>0</v>
      </c>
      <c r="CB92" s="105">
        <f>IF(AU92="sníž. přenesená",AV92,0)</f>
        <v>0</v>
      </c>
      <c r="CC92" s="105">
        <f>IF(AU92="nulová",AV92,0)</f>
        <v>0</v>
      </c>
      <c r="CD92" s="105">
        <f>IF(AU92="základní",AG92,0)</f>
        <v>0</v>
      </c>
      <c r="CE92" s="105">
        <f>IF(AU92="snížená",AG92,0)</f>
        <v>0</v>
      </c>
      <c r="CF92" s="105">
        <f>IF(AU92="zákl. přenesená",AG92,0)</f>
        <v>0</v>
      </c>
      <c r="CG92" s="105">
        <f>IF(AU92="sníž. přenesená",AG92,0)</f>
        <v>0</v>
      </c>
      <c r="CH92" s="105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/>
      </c>
    </row>
    <row r="93" spans="2:89" s="1" customFormat="1" ht="19.9" customHeight="1" hidden="1">
      <c r="B93" s="34"/>
      <c r="C93" s="35"/>
      <c r="D93" s="179" t="s">
        <v>92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35"/>
      <c r="AD93" s="35"/>
      <c r="AE93" s="35"/>
      <c r="AF93" s="35"/>
      <c r="AG93" s="181">
        <f>AG87*AS93</f>
        <v>0</v>
      </c>
      <c r="AH93" s="182"/>
      <c r="AI93" s="182"/>
      <c r="AJ93" s="182"/>
      <c r="AK93" s="182"/>
      <c r="AL93" s="182"/>
      <c r="AM93" s="182"/>
      <c r="AN93" s="182">
        <f>AG93+AV93</f>
        <v>0</v>
      </c>
      <c r="AO93" s="182"/>
      <c r="AP93" s="182"/>
      <c r="AQ93" s="36"/>
      <c r="AS93" s="106">
        <v>0</v>
      </c>
      <c r="AT93" s="107" t="s">
        <v>90</v>
      </c>
      <c r="AU93" s="107" t="s">
        <v>41</v>
      </c>
      <c r="AV93" s="108">
        <f>ROUND(IF(AU93="nulová",0,IF(OR(AU93="základní",AU93="zákl. přenesená"),AG93*L31,AG93*L32)),2)</f>
        <v>0</v>
      </c>
      <c r="BV93" s="17" t="s">
        <v>93</v>
      </c>
      <c r="BY93" s="105">
        <f>IF(AU93="základní",AV93,0)</f>
        <v>0</v>
      </c>
      <c r="BZ93" s="105">
        <f>IF(AU93="snížená",AV93,0)</f>
        <v>0</v>
      </c>
      <c r="CA93" s="105">
        <f>IF(AU93="zákl. přenesená",AV93,0)</f>
        <v>0</v>
      </c>
      <c r="CB93" s="105">
        <f>IF(AU93="sníž. přenesená",AV93,0)</f>
        <v>0</v>
      </c>
      <c r="CC93" s="105">
        <f>IF(AU93="nulová",AV93,0)</f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2:89" s="1" customFormat="1" ht="19.9" customHeight="1" hidden="1">
      <c r="B94" s="34"/>
      <c r="C94" s="35"/>
      <c r="D94" s="179" t="s">
        <v>92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35"/>
      <c r="AD94" s="35"/>
      <c r="AE94" s="35"/>
      <c r="AF94" s="35"/>
      <c r="AG94" s="181">
        <f>AG87*AS94</f>
        <v>0</v>
      </c>
      <c r="AH94" s="182"/>
      <c r="AI94" s="182"/>
      <c r="AJ94" s="182"/>
      <c r="AK94" s="182"/>
      <c r="AL94" s="182"/>
      <c r="AM94" s="182"/>
      <c r="AN94" s="182">
        <f>AG94+AV94</f>
        <v>0</v>
      </c>
      <c r="AO94" s="182"/>
      <c r="AP94" s="182"/>
      <c r="AQ94" s="36"/>
      <c r="AS94" s="109">
        <v>0</v>
      </c>
      <c r="AT94" s="110" t="s">
        <v>90</v>
      </c>
      <c r="AU94" s="110" t="s">
        <v>41</v>
      </c>
      <c r="AV94" s="111">
        <f>ROUND(IF(AU94="nulová",0,IF(OR(AU94="základní",AU94="zákl. přenesená"),AG94*L31,AG94*L32)),2)</f>
        <v>0</v>
      </c>
      <c r="BV94" s="17" t="s">
        <v>93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43" s="1" customFormat="1" ht="10.9" customHeight="1" hidden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2" t="s">
        <v>94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76">
        <f>ROUND(AG87+AG90,2)</f>
        <v>0</v>
      </c>
      <c r="AH96" s="176"/>
      <c r="AI96" s="176"/>
      <c r="AJ96" s="176"/>
      <c r="AK96" s="176"/>
      <c r="AL96" s="176"/>
      <c r="AM96" s="176"/>
      <c r="AN96" s="176">
        <f>AN87+AN90</f>
        <v>0</v>
      </c>
      <c r="AO96" s="176"/>
      <c r="AP96" s="176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algorithmName="SHA-512" hashValue="e9458ZqEawa5YkG+CEMmUQr91lrzLxT2wxwQ7Q9i7gkcFtCz41dmCnduKUbUxb9IjtZU1L7wG3ZtqEjdKIXl3Q==" saltValue="l4g9zy5+UYDLmKtp7Q8nSA==" spinCount="100000" sheet="1" objects="1" scenarios="1" formatCells="0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1 - Stavební úpravy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5"/>
  <sheetViews>
    <sheetView showGridLines="0" tabSelected="1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95</v>
      </c>
      <c r="G1" s="13"/>
      <c r="H1" s="228" t="s">
        <v>96</v>
      </c>
      <c r="I1" s="228"/>
      <c r="J1" s="228"/>
      <c r="K1" s="228"/>
      <c r="L1" s="13" t="s">
        <v>97</v>
      </c>
      <c r="M1" s="11"/>
      <c r="N1" s="11"/>
      <c r="O1" s="12" t="s">
        <v>98</v>
      </c>
      <c r="P1" s="11"/>
      <c r="Q1" s="11"/>
      <c r="R1" s="11"/>
      <c r="S1" s="13" t="s">
        <v>99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09" t="s">
        <v>7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177" t="s">
        <v>8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100</v>
      </c>
    </row>
    <row r="4" spans="2:46" ht="36.95" customHeight="1">
      <c r="B4" s="21"/>
      <c r="C4" s="191" t="s">
        <v>101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5.35" customHeight="1">
      <c r="B6" s="21"/>
      <c r="C6" s="25"/>
      <c r="D6" s="29" t="s">
        <v>19</v>
      </c>
      <c r="E6" s="25"/>
      <c r="F6" s="244" t="str">
        <f>'Rekapitulace stavby'!K6</f>
        <v>Stavební úpravy obvodového pláště kotelny Bezručova, Benešov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5"/>
      <c r="R6" s="22"/>
    </row>
    <row r="7" spans="2:18" s="1" customFormat="1" ht="32.85" customHeight="1">
      <c r="B7" s="34"/>
      <c r="C7" s="35"/>
      <c r="D7" s="28" t="s">
        <v>102</v>
      </c>
      <c r="E7" s="35"/>
      <c r="F7" s="215" t="s">
        <v>103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5"/>
      <c r="R7" s="36"/>
    </row>
    <row r="8" spans="2:18" s="1" customFormat="1" ht="14.45" customHeight="1">
      <c r="B8" s="34"/>
      <c r="C8" s="35"/>
      <c r="D8" s="29" t="s">
        <v>21</v>
      </c>
      <c r="E8" s="35"/>
      <c r="F8" s="27" t="s">
        <v>22</v>
      </c>
      <c r="G8" s="35"/>
      <c r="H8" s="35"/>
      <c r="I8" s="35"/>
      <c r="J8" s="35"/>
      <c r="K8" s="35"/>
      <c r="L8" s="35"/>
      <c r="M8" s="29" t="s">
        <v>23</v>
      </c>
      <c r="N8" s="35"/>
      <c r="O8" s="27" t="s">
        <v>22</v>
      </c>
      <c r="P8" s="35"/>
      <c r="Q8" s="35"/>
      <c r="R8" s="36"/>
    </row>
    <row r="9" spans="2:18" s="1" customFormat="1" ht="14.45" customHeight="1">
      <c r="B9" s="34"/>
      <c r="C9" s="35"/>
      <c r="D9" s="29" t="s">
        <v>24</v>
      </c>
      <c r="E9" s="35"/>
      <c r="F9" s="27" t="s">
        <v>25</v>
      </c>
      <c r="G9" s="35"/>
      <c r="H9" s="35"/>
      <c r="I9" s="35"/>
      <c r="J9" s="35"/>
      <c r="K9" s="35"/>
      <c r="L9" s="35"/>
      <c r="M9" s="29" t="s">
        <v>26</v>
      </c>
      <c r="N9" s="35"/>
      <c r="O9" s="260" t="str">
        <f>'Rekapitulace stavby'!AN8</f>
        <v>6. 6. 2017</v>
      </c>
      <c r="P9" s="246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28</v>
      </c>
      <c r="E11" s="35"/>
      <c r="F11" s="35"/>
      <c r="G11" s="35"/>
      <c r="H11" s="35"/>
      <c r="I11" s="35"/>
      <c r="J11" s="35"/>
      <c r="K11" s="35"/>
      <c r="L11" s="35"/>
      <c r="M11" s="29" t="s">
        <v>29</v>
      </c>
      <c r="N11" s="35"/>
      <c r="O11" s="213" t="str">
        <f>IF('Rekapitulace stavby'!AN10="","",'Rekapitulace stavby'!AN10)</f>
        <v/>
      </c>
      <c r="P11" s="213"/>
      <c r="Q11" s="35"/>
      <c r="R11" s="36"/>
    </row>
    <row r="12" spans="2:18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30</v>
      </c>
      <c r="N12" s="35"/>
      <c r="O12" s="213" t="str">
        <f>IF('Rekapitulace stavby'!AN11="","",'Rekapitulace stavby'!AN11)</f>
        <v/>
      </c>
      <c r="P12" s="213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31</v>
      </c>
      <c r="E14" s="35"/>
      <c r="F14" s="35"/>
      <c r="G14" s="35"/>
      <c r="H14" s="35"/>
      <c r="I14" s="35"/>
      <c r="J14" s="35"/>
      <c r="K14" s="35"/>
      <c r="L14" s="35"/>
      <c r="M14" s="29" t="s">
        <v>29</v>
      </c>
      <c r="N14" s="35"/>
      <c r="O14" s="261" t="str">
        <f>IF('Rekapitulace stavby'!AN13="","",'Rekapitulace stavby'!AN13)</f>
        <v>Vyplň údaj</v>
      </c>
      <c r="P14" s="213"/>
      <c r="Q14" s="35"/>
      <c r="R14" s="36"/>
    </row>
    <row r="15" spans="2:18" s="1" customFormat="1" ht="18" customHeight="1">
      <c r="B15" s="34"/>
      <c r="C15" s="35"/>
      <c r="D15" s="35"/>
      <c r="E15" s="261" t="str">
        <f>IF('Rekapitulace stavby'!E14="","",'Rekapitulace stavby'!E14)</f>
        <v>Vyplň údaj</v>
      </c>
      <c r="F15" s="262"/>
      <c r="G15" s="262"/>
      <c r="H15" s="262"/>
      <c r="I15" s="262"/>
      <c r="J15" s="262"/>
      <c r="K15" s="262"/>
      <c r="L15" s="262"/>
      <c r="M15" s="29" t="s">
        <v>30</v>
      </c>
      <c r="N15" s="35"/>
      <c r="O15" s="261" t="str">
        <f>IF('Rekapitulace stavby'!AN14="","",'Rekapitulace stavby'!AN14)</f>
        <v>Vyplň údaj</v>
      </c>
      <c r="P15" s="213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33</v>
      </c>
      <c r="E17" s="35"/>
      <c r="F17" s="35"/>
      <c r="G17" s="35"/>
      <c r="H17" s="35"/>
      <c r="I17" s="35"/>
      <c r="J17" s="35"/>
      <c r="K17" s="35"/>
      <c r="L17" s="35"/>
      <c r="M17" s="29" t="s">
        <v>29</v>
      </c>
      <c r="N17" s="35"/>
      <c r="O17" s="213" t="str">
        <f>IF('Rekapitulace stavby'!AN16="","",'Rekapitulace stavby'!AN16)</f>
        <v/>
      </c>
      <c r="P17" s="213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30</v>
      </c>
      <c r="N18" s="35"/>
      <c r="O18" s="213" t="str">
        <f>IF('Rekapitulace stavby'!AN17="","",'Rekapitulace stavby'!AN17)</f>
        <v/>
      </c>
      <c r="P18" s="213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29</v>
      </c>
      <c r="N20" s="35"/>
      <c r="O20" s="213" t="str">
        <f>IF('Rekapitulace stavby'!AN19="","",'Rekapitulace stavby'!AN19)</f>
        <v/>
      </c>
      <c r="P20" s="213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30</v>
      </c>
      <c r="N21" s="35"/>
      <c r="O21" s="213" t="str">
        <f>IF('Rekapitulace stavby'!AN20="","",'Rekapitulace stavby'!AN20)</f>
        <v/>
      </c>
      <c r="P21" s="213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22</v>
      </c>
      <c r="F24" s="218"/>
      <c r="G24" s="218"/>
      <c r="H24" s="218"/>
      <c r="I24" s="218"/>
      <c r="J24" s="218"/>
      <c r="K24" s="218"/>
      <c r="L24" s="218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104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19"/>
      <c r="O27" s="219"/>
      <c r="P27" s="219"/>
      <c r="Q27" s="35"/>
      <c r="R27" s="36"/>
    </row>
    <row r="28" spans="2:18" s="1" customFormat="1" ht="14.45" customHeight="1">
      <c r="B28" s="34"/>
      <c r="C28" s="35"/>
      <c r="D28" s="33" t="s">
        <v>89</v>
      </c>
      <c r="E28" s="35"/>
      <c r="F28" s="35"/>
      <c r="G28" s="35"/>
      <c r="H28" s="35"/>
      <c r="I28" s="35"/>
      <c r="J28" s="35"/>
      <c r="K28" s="35"/>
      <c r="L28" s="35"/>
      <c r="M28" s="219">
        <f>N107</f>
        <v>0</v>
      </c>
      <c r="N28" s="219"/>
      <c r="O28" s="219"/>
      <c r="P28" s="21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39</v>
      </c>
      <c r="E30" s="35"/>
      <c r="F30" s="35"/>
      <c r="G30" s="35"/>
      <c r="H30" s="35"/>
      <c r="I30" s="35"/>
      <c r="J30" s="35"/>
      <c r="K30" s="35"/>
      <c r="L30" s="35"/>
      <c r="M30" s="259">
        <f>ROUND(M27+M28,2)</f>
        <v>0</v>
      </c>
      <c r="N30" s="243"/>
      <c r="O30" s="243"/>
      <c r="P30" s="243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0.21</v>
      </c>
      <c r="G32" s="117" t="s">
        <v>42</v>
      </c>
      <c r="H32" s="256">
        <f>(SUM(BE107:BE114)+SUM(BE132:BE203))</f>
        <v>0</v>
      </c>
      <c r="I32" s="243"/>
      <c r="J32" s="243"/>
      <c r="K32" s="35"/>
      <c r="L32" s="35"/>
      <c r="M32" s="256">
        <f>ROUND((SUM(BE107:BE114)+SUM(BE132:BE203)),2)*F32</f>
        <v>0</v>
      </c>
      <c r="N32" s="243"/>
      <c r="O32" s="243"/>
      <c r="P32" s="243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0.15</v>
      </c>
      <c r="G33" s="117" t="s">
        <v>42</v>
      </c>
      <c r="H33" s="256">
        <f>(SUM(BF107:BF114)+SUM(BF132:BF203))</f>
        <v>0</v>
      </c>
      <c r="I33" s="243"/>
      <c r="J33" s="243"/>
      <c r="K33" s="35"/>
      <c r="L33" s="35"/>
      <c r="M33" s="256">
        <f>ROUND((SUM(BF107:BF114)+SUM(BF132:BF203)),2)*F33</f>
        <v>0</v>
      </c>
      <c r="N33" s="243"/>
      <c r="O33" s="243"/>
      <c r="P33" s="243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44</v>
      </c>
      <c r="F34" s="42">
        <v>0.21</v>
      </c>
      <c r="G34" s="117" t="s">
        <v>42</v>
      </c>
      <c r="H34" s="256">
        <f>(SUM(BG107:BG114)+SUM(BG132:BG203))</f>
        <v>0</v>
      </c>
      <c r="I34" s="243"/>
      <c r="J34" s="243"/>
      <c r="K34" s="35"/>
      <c r="L34" s="35"/>
      <c r="M34" s="256">
        <v>0</v>
      </c>
      <c r="N34" s="243"/>
      <c r="O34" s="243"/>
      <c r="P34" s="243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45</v>
      </c>
      <c r="F35" s="42">
        <v>0.15</v>
      </c>
      <c r="G35" s="117" t="s">
        <v>42</v>
      </c>
      <c r="H35" s="256">
        <f>(SUM(BH107:BH114)+SUM(BH132:BH203))</f>
        <v>0</v>
      </c>
      <c r="I35" s="243"/>
      <c r="J35" s="243"/>
      <c r="K35" s="35"/>
      <c r="L35" s="35"/>
      <c r="M35" s="256">
        <v>0</v>
      </c>
      <c r="N35" s="243"/>
      <c r="O35" s="243"/>
      <c r="P35" s="243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46</v>
      </c>
      <c r="F36" s="42">
        <v>0</v>
      </c>
      <c r="G36" s="117" t="s">
        <v>42</v>
      </c>
      <c r="H36" s="256">
        <f>(SUM(BI107:BI114)+SUM(BI132:BI203))</f>
        <v>0</v>
      </c>
      <c r="I36" s="243"/>
      <c r="J36" s="243"/>
      <c r="K36" s="35"/>
      <c r="L36" s="35"/>
      <c r="M36" s="256">
        <v>0</v>
      </c>
      <c r="N36" s="243"/>
      <c r="O36" s="243"/>
      <c r="P36" s="243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47</v>
      </c>
      <c r="E38" s="78"/>
      <c r="F38" s="78"/>
      <c r="G38" s="119" t="s">
        <v>48</v>
      </c>
      <c r="H38" s="120" t="s">
        <v>49</v>
      </c>
      <c r="I38" s="78"/>
      <c r="J38" s="78"/>
      <c r="K38" s="78"/>
      <c r="L38" s="257">
        <f>SUM(M30:M36)</f>
        <v>0</v>
      </c>
      <c r="M38" s="257"/>
      <c r="N38" s="257"/>
      <c r="O38" s="257"/>
      <c r="P38" s="258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5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95" customHeight="1">
      <c r="B76" s="34"/>
      <c r="C76" s="191" t="s">
        <v>105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6"/>
      <c r="T76" s="124"/>
      <c r="U76" s="124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4"/>
      <c r="U77" s="124"/>
    </row>
    <row r="78" spans="2:21" s="1" customFormat="1" ht="30" customHeight="1">
      <c r="B78" s="34"/>
      <c r="C78" s="29" t="s">
        <v>19</v>
      </c>
      <c r="D78" s="35"/>
      <c r="E78" s="35"/>
      <c r="F78" s="244" t="str">
        <f>F6</f>
        <v>Stavební úpravy obvodového pláště kotelny Bezručova, Benešov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5"/>
      <c r="R78" s="36"/>
      <c r="T78" s="124"/>
      <c r="U78" s="124"/>
    </row>
    <row r="79" spans="2:21" s="1" customFormat="1" ht="36.95" customHeight="1">
      <c r="B79" s="34"/>
      <c r="C79" s="68" t="s">
        <v>102</v>
      </c>
      <c r="D79" s="35"/>
      <c r="E79" s="35"/>
      <c r="F79" s="193" t="str">
        <f>F7</f>
        <v>SO 01 - Stavební úpravy</v>
      </c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35"/>
      <c r="R79" s="36"/>
      <c r="T79" s="124"/>
      <c r="U79" s="124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4"/>
      <c r="U80" s="124"/>
    </row>
    <row r="81" spans="2:21" s="1" customFormat="1" ht="18" customHeight="1">
      <c r="B81" s="34"/>
      <c r="C81" s="29" t="s">
        <v>24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26</v>
      </c>
      <c r="L81" s="35"/>
      <c r="M81" s="246" t="str">
        <f>IF(O9="","",O9)</f>
        <v>6. 6. 2017</v>
      </c>
      <c r="N81" s="246"/>
      <c r="O81" s="246"/>
      <c r="P81" s="246"/>
      <c r="Q81" s="35"/>
      <c r="R81" s="36"/>
      <c r="T81" s="124"/>
      <c r="U81" s="124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4"/>
      <c r="U82" s="124"/>
    </row>
    <row r="83" spans="2:21" s="1" customFormat="1" ht="15">
      <c r="B83" s="34"/>
      <c r="C83" s="29" t="s">
        <v>28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33</v>
      </c>
      <c r="L83" s="35"/>
      <c r="M83" s="213" t="str">
        <f>E18</f>
        <v xml:space="preserve"> </v>
      </c>
      <c r="N83" s="213"/>
      <c r="O83" s="213"/>
      <c r="P83" s="213"/>
      <c r="Q83" s="213"/>
      <c r="R83" s="36"/>
      <c r="T83" s="124"/>
      <c r="U83" s="124"/>
    </row>
    <row r="84" spans="2:21" s="1" customFormat="1" ht="14.45" customHeight="1">
      <c r="B84" s="34"/>
      <c r="C84" s="29" t="s">
        <v>31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213" t="str">
        <f>E21</f>
        <v xml:space="preserve"> </v>
      </c>
      <c r="N84" s="213"/>
      <c r="O84" s="213"/>
      <c r="P84" s="213"/>
      <c r="Q84" s="213"/>
      <c r="R84" s="36"/>
      <c r="T84" s="124"/>
      <c r="U84" s="124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4"/>
      <c r="U85" s="124"/>
    </row>
    <row r="86" spans="2:21" s="1" customFormat="1" ht="29.25" customHeight="1">
      <c r="B86" s="34"/>
      <c r="C86" s="254" t="s">
        <v>106</v>
      </c>
      <c r="D86" s="255"/>
      <c r="E86" s="255"/>
      <c r="F86" s="255"/>
      <c r="G86" s="255"/>
      <c r="H86" s="113"/>
      <c r="I86" s="113"/>
      <c r="J86" s="113"/>
      <c r="K86" s="113"/>
      <c r="L86" s="113"/>
      <c r="M86" s="113"/>
      <c r="N86" s="254" t="s">
        <v>107</v>
      </c>
      <c r="O86" s="255"/>
      <c r="P86" s="255"/>
      <c r="Q86" s="255"/>
      <c r="R86" s="36"/>
      <c r="T86" s="124"/>
      <c r="U86" s="124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4"/>
      <c r="U87" s="124"/>
    </row>
    <row r="88" spans="2:47" s="1" customFormat="1" ht="29.25" customHeight="1">
      <c r="B88" s="34"/>
      <c r="C88" s="125" t="s">
        <v>108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75">
        <f>N132</f>
        <v>0</v>
      </c>
      <c r="O88" s="252"/>
      <c r="P88" s="252"/>
      <c r="Q88" s="252"/>
      <c r="R88" s="36"/>
      <c r="T88" s="124"/>
      <c r="U88" s="124"/>
      <c r="AU88" s="17" t="s">
        <v>109</v>
      </c>
    </row>
    <row r="89" spans="2:21" s="6" customFormat="1" ht="24.95" customHeight="1">
      <c r="B89" s="126"/>
      <c r="C89" s="127"/>
      <c r="D89" s="128" t="s">
        <v>110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32">
        <f>N133</f>
        <v>0</v>
      </c>
      <c r="O89" s="251"/>
      <c r="P89" s="251"/>
      <c r="Q89" s="251"/>
      <c r="R89" s="129"/>
      <c r="T89" s="130"/>
      <c r="U89" s="130"/>
    </row>
    <row r="90" spans="2:21" s="7" customFormat="1" ht="19.9" customHeight="1">
      <c r="B90" s="131"/>
      <c r="C90" s="132"/>
      <c r="D90" s="101" t="s">
        <v>111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82">
        <f>N134</f>
        <v>0</v>
      </c>
      <c r="O90" s="250"/>
      <c r="P90" s="250"/>
      <c r="Q90" s="250"/>
      <c r="R90" s="133"/>
      <c r="T90" s="134"/>
      <c r="U90" s="134"/>
    </row>
    <row r="91" spans="2:21" s="7" customFormat="1" ht="19.9" customHeight="1">
      <c r="B91" s="131"/>
      <c r="C91" s="132"/>
      <c r="D91" s="101" t="s">
        <v>112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82">
        <f>N140</f>
        <v>0</v>
      </c>
      <c r="O91" s="250"/>
      <c r="P91" s="250"/>
      <c r="Q91" s="250"/>
      <c r="R91" s="133"/>
      <c r="T91" s="134"/>
      <c r="U91" s="134"/>
    </row>
    <row r="92" spans="2:21" s="7" customFormat="1" ht="19.9" customHeight="1">
      <c r="B92" s="131"/>
      <c r="C92" s="132"/>
      <c r="D92" s="101" t="s">
        <v>113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82">
        <f>N143</f>
        <v>0</v>
      </c>
      <c r="O92" s="250"/>
      <c r="P92" s="250"/>
      <c r="Q92" s="250"/>
      <c r="R92" s="133"/>
      <c r="T92" s="134"/>
      <c r="U92" s="134"/>
    </row>
    <row r="93" spans="2:21" s="7" customFormat="1" ht="19.9" customHeight="1">
      <c r="B93" s="131"/>
      <c r="C93" s="132"/>
      <c r="D93" s="101" t="s">
        <v>114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82">
        <f>N154</f>
        <v>0</v>
      </c>
      <c r="O93" s="250"/>
      <c r="P93" s="250"/>
      <c r="Q93" s="250"/>
      <c r="R93" s="133"/>
      <c r="T93" s="134"/>
      <c r="U93" s="134"/>
    </row>
    <row r="94" spans="2:21" s="7" customFormat="1" ht="19.9" customHeight="1">
      <c r="B94" s="131"/>
      <c r="C94" s="132"/>
      <c r="D94" s="101" t="s">
        <v>115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82">
        <f>N158</f>
        <v>0</v>
      </c>
      <c r="O94" s="250"/>
      <c r="P94" s="250"/>
      <c r="Q94" s="250"/>
      <c r="R94" s="133"/>
      <c r="T94" s="134"/>
      <c r="U94" s="134"/>
    </row>
    <row r="95" spans="2:21" s="7" customFormat="1" ht="19.9" customHeight="1">
      <c r="B95" s="131"/>
      <c r="C95" s="132"/>
      <c r="D95" s="101" t="s">
        <v>116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82">
        <f>N169</f>
        <v>0</v>
      </c>
      <c r="O95" s="250"/>
      <c r="P95" s="250"/>
      <c r="Q95" s="250"/>
      <c r="R95" s="133"/>
      <c r="T95" s="134"/>
      <c r="U95" s="134"/>
    </row>
    <row r="96" spans="2:21" s="6" customFormat="1" ht="24.95" customHeight="1">
      <c r="B96" s="126"/>
      <c r="C96" s="127"/>
      <c r="D96" s="128" t="s">
        <v>117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32">
        <f>N171</f>
        <v>0</v>
      </c>
      <c r="O96" s="251"/>
      <c r="P96" s="251"/>
      <c r="Q96" s="251"/>
      <c r="R96" s="129"/>
      <c r="T96" s="130"/>
      <c r="U96" s="130"/>
    </row>
    <row r="97" spans="2:21" s="7" customFormat="1" ht="19.9" customHeight="1">
      <c r="B97" s="131"/>
      <c r="C97" s="132"/>
      <c r="D97" s="101" t="s">
        <v>118</v>
      </c>
      <c r="E97" s="132"/>
      <c r="F97" s="132"/>
      <c r="G97" s="132"/>
      <c r="H97" s="132"/>
      <c r="I97" s="132"/>
      <c r="J97" s="132"/>
      <c r="K97" s="132"/>
      <c r="L97" s="132"/>
      <c r="M97" s="132"/>
      <c r="N97" s="182">
        <f>N172</f>
        <v>0</v>
      </c>
      <c r="O97" s="250"/>
      <c r="P97" s="250"/>
      <c r="Q97" s="250"/>
      <c r="R97" s="133"/>
      <c r="T97" s="134"/>
      <c r="U97" s="134"/>
    </row>
    <row r="98" spans="2:21" s="7" customFormat="1" ht="19.9" customHeight="1">
      <c r="B98" s="131"/>
      <c r="C98" s="132"/>
      <c r="D98" s="101" t="s">
        <v>119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82">
        <f>N176</f>
        <v>0</v>
      </c>
      <c r="O98" s="250"/>
      <c r="P98" s="250"/>
      <c r="Q98" s="250"/>
      <c r="R98" s="133"/>
      <c r="T98" s="134"/>
      <c r="U98" s="134"/>
    </row>
    <row r="99" spans="2:21" s="7" customFormat="1" ht="19.9" customHeight="1">
      <c r="B99" s="131"/>
      <c r="C99" s="132"/>
      <c r="D99" s="101" t="s">
        <v>120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82">
        <f>N181</f>
        <v>0</v>
      </c>
      <c r="O99" s="250"/>
      <c r="P99" s="250"/>
      <c r="Q99" s="250"/>
      <c r="R99" s="133"/>
      <c r="T99" s="134"/>
      <c r="U99" s="134"/>
    </row>
    <row r="100" spans="2:21" s="7" customFormat="1" ht="19.9" customHeight="1">
      <c r="B100" s="131"/>
      <c r="C100" s="132"/>
      <c r="D100" s="101" t="s">
        <v>121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82">
        <f>N184</f>
        <v>0</v>
      </c>
      <c r="O100" s="250"/>
      <c r="P100" s="250"/>
      <c r="Q100" s="250"/>
      <c r="R100" s="133"/>
      <c r="T100" s="134"/>
      <c r="U100" s="134"/>
    </row>
    <row r="101" spans="2:21" s="7" customFormat="1" ht="19.9" customHeight="1">
      <c r="B101" s="131"/>
      <c r="C101" s="132"/>
      <c r="D101" s="101" t="s">
        <v>122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82">
        <f>N188</f>
        <v>0</v>
      </c>
      <c r="O101" s="250"/>
      <c r="P101" s="250"/>
      <c r="Q101" s="250"/>
      <c r="R101" s="133"/>
      <c r="T101" s="134"/>
      <c r="U101" s="134"/>
    </row>
    <row r="102" spans="2:21" s="7" customFormat="1" ht="19.9" customHeight="1">
      <c r="B102" s="131"/>
      <c r="C102" s="132"/>
      <c r="D102" s="101" t="s">
        <v>123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182">
        <f>N195</f>
        <v>0</v>
      </c>
      <c r="O102" s="250"/>
      <c r="P102" s="250"/>
      <c r="Q102" s="250"/>
      <c r="R102" s="133"/>
      <c r="T102" s="134"/>
      <c r="U102" s="134"/>
    </row>
    <row r="103" spans="2:21" s="6" customFormat="1" ht="24.95" customHeight="1">
      <c r="B103" s="126"/>
      <c r="C103" s="127"/>
      <c r="D103" s="128" t="s">
        <v>124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232">
        <f>N198</f>
        <v>0</v>
      </c>
      <c r="O103" s="251"/>
      <c r="P103" s="251"/>
      <c r="Q103" s="251"/>
      <c r="R103" s="129"/>
      <c r="T103" s="130"/>
      <c r="U103" s="130"/>
    </row>
    <row r="104" spans="2:21" s="7" customFormat="1" ht="19.9" customHeight="1">
      <c r="B104" s="131"/>
      <c r="C104" s="132"/>
      <c r="D104" s="101" t="s">
        <v>125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82">
        <f>N199</f>
        <v>0</v>
      </c>
      <c r="O104" s="250"/>
      <c r="P104" s="250"/>
      <c r="Q104" s="250"/>
      <c r="R104" s="133"/>
      <c r="T104" s="134"/>
      <c r="U104" s="134"/>
    </row>
    <row r="105" spans="2:21" s="6" customFormat="1" ht="24.95" customHeight="1">
      <c r="B105" s="126"/>
      <c r="C105" s="127"/>
      <c r="D105" s="128" t="s">
        <v>126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32">
        <f>N201</f>
        <v>0</v>
      </c>
      <c r="O105" s="251"/>
      <c r="P105" s="251"/>
      <c r="Q105" s="251"/>
      <c r="R105" s="129"/>
      <c r="T105" s="130"/>
      <c r="U105" s="130"/>
    </row>
    <row r="106" spans="2:21" s="1" customFormat="1" ht="21.7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T106" s="124"/>
      <c r="U106" s="124"/>
    </row>
    <row r="107" spans="2:21" s="1" customFormat="1" ht="29.25" customHeight="1" hidden="1">
      <c r="B107" s="34"/>
      <c r="C107" s="125" t="s">
        <v>127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52">
        <f>ROUND(N108+N109+N110+N111+N112+N113,2)</f>
        <v>0</v>
      </c>
      <c r="O107" s="253"/>
      <c r="P107" s="253"/>
      <c r="Q107" s="253"/>
      <c r="R107" s="36"/>
      <c r="T107" s="135"/>
      <c r="U107" s="136" t="s">
        <v>40</v>
      </c>
    </row>
    <row r="108" spans="2:65" s="1" customFormat="1" ht="18" customHeight="1" hidden="1">
      <c r="B108" s="34"/>
      <c r="C108" s="35"/>
      <c r="D108" s="179" t="s">
        <v>128</v>
      </c>
      <c r="E108" s="180"/>
      <c r="F108" s="180"/>
      <c r="G108" s="180"/>
      <c r="H108" s="180"/>
      <c r="I108" s="35"/>
      <c r="J108" s="35"/>
      <c r="K108" s="35"/>
      <c r="L108" s="35"/>
      <c r="M108" s="35"/>
      <c r="N108" s="181">
        <f>ROUND(N88*T108,2)</f>
        <v>0</v>
      </c>
      <c r="O108" s="182"/>
      <c r="P108" s="182"/>
      <c r="Q108" s="182"/>
      <c r="R108" s="36"/>
      <c r="S108" s="137"/>
      <c r="T108" s="138"/>
      <c r="U108" s="139" t="s">
        <v>41</v>
      </c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1" t="s">
        <v>129</v>
      </c>
      <c r="AZ108" s="140"/>
      <c r="BA108" s="140"/>
      <c r="BB108" s="140"/>
      <c r="BC108" s="140"/>
      <c r="BD108" s="140"/>
      <c r="BE108" s="142">
        <f aca="true" t="shared" si="0" ref="BE108:BE113">IF(U108="základní",N108,0)</f>
        <v>0</v>
      </c>
      <c r="BF108" s="142">
        <f aca="true" t="shared" si="1" ref="BF108:BF113">IF(U108="snížená",N108,0)</f>
        <v>0</v>
      </c>
      <c r="BG108" s="142">
        <f aca="true" t="shared" si="2" ref="BG108:BG113">IF(U108="zákl. přenesená",N108,0)</f>
        <v>0</v>
      </c>
      <c r="BH108" s="142">
        <f aca="true" t="shared" si="3" ref="BH108:BH113">IF(U108="sníž. přenesená",N108,0)</f>
        <v>0</v>
      </c>
      <c r="BI108" s="142">
        <f aca="true" t="shared" si="4" ref="BI108:BI113">IF(U108="nulová",N108,0)</f>
        <v>0</v>
      </c>
      <c r="BJ108" s="141" t="s">
        <v>84</v>
      </c>
      <c r="BK108" s="140"/>
      <c r="BL108" s="140"/>
      <c r="BM108" s="140"/>
    </row>
    <row r="109" spans="2:65" s="1" customFormat="1" ht="18" customHeight="1" hidden="1">
      <c r="B109" s="34"/>
      <c r="C109" s="35"/>
      <c r="D109" s="179" t="s">
        <v>130</v>
      </c>
      <c r="E109" s="180"/>
      <c r="F109" s="180"/>
      <c r="G109" s="180"/>
      <c r="H109" s="180"/>
      <c r="I109" s="35"/>
      <c r="J109" s="35"/>
      <c r="K109" s="35"/>
      <c r="L109" s="35"/>
      <c r="M109" s="35"/>
      <c r="N109" s="181">
        <f>ROUND(N88*T109,2)</f>
        <v>0</v>
      </c>
      <c r="O109" s="182"/>
      <c r="P109" s="182"/>
      <c r="Q109" s="182"/>
      <c r="R109" s="36"/>
      <c r="S109" s="137"/>
      <c r="T109" s="138"/>
      <c r="U109" s="139" t="s">
        <v>41</v>
      </c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1" t="s">
        <v>129</v>
      </c>
      <c r="AZ109" s="140"/>
      <c r="BA109" s="140"/>
      <c r="BB109" s="140"/>
      <c r="BC109" s="140"/>
      <c r="BD109" s="140"/>
      <c r="BE109" s="142">
        <f t="shared" si="0"/>
        <v>0</v>
      </c>
      <c r="BF109" s="142">
        <f t="shared" si="1"/>
        <v>0</v>
      </c>
      <c r="BG109" s="142">
        <f t="shared" si="2"/>
        <v>0</v>
      </c>
      <c r="BH109" s="142">
        <f t="shared" si="3"/>
        <v>0</v>
      </c>
      <c r="BI109" s="142">
        <f t="shared" si="4"/>
        <v>0</v>
      </c>
      <c r="BJ109" s="141" t="s">
        <v>84</v>
      </c>
      <c r="BK109" s="140"/>
      <c r="BL109" s="140"/>
      <c r="BM109" s="140"/>
    </row>
    <row r="110" spans="2:65" s="1" customFormat="1" ht="18" customHeight="1" hidden="1">
      <c r="B110" s="34"/>
      <c r="C110" s="35"/>
      <c r="D110" s="179" t="s">
        <v>131</v>
      </c>
      <c r="E110" s="180"/>
      <c r="F110" s="180"/>
      <c r="G110" s="180"/>
      <c r="H110" s="180"/>
      <c r="I110" s="35"/>
      <c r="J110" s="35"/>
      <c r="K110" s="35"/>
      <c r="L110" s="35"/>
      <c r="M110" s="35"/>
      <c r="N110" s="181">
        <f>ROUND(N88*T110,2)</f>
        <v>0</v>
      </c>
      <c r="O110" s="182"/>
      <c r="P110" s="182"/>
      <c r="Q110" s="182"/>
      <c r="R110" s="36"/>
      <c r="S110" s="137"/>
      <c r="T110" s="138"/>
      <c r="U110" s="139" t="s">
        <v>41</v>
      </c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1" t="s">
        <v>129</v>
      </c>
      <c r="AZ110" s="140"/>
      <c r="BA110" s="140"/>
      <c r="BB110" s="140"/>
      <c r="BC110" s="140"/>
      <c r="BD110" s="140"/>
      <c r="BE110" s="142">
        <f t="shared" si="0"/>
        <v>0</v>
      </c>
      <c r="BF110" s="142">
        <f t="shared" si="1"/>
        <v>0</v>
      </c>
      <c r="BG110" s="142">
        <f t="shared" si="2"/>
        <v>0</v>
      </c>
      <c r="BH110" s="142">
        <f t="shared" si="3"/>
        <v>0</v>
      </c>
      <c r="BI110" s="142">
        <f t="shared" si="4"/>
        <v>0</v>
      </c>
      <c r="BJ110" s="141" t="s">
        <v>84</v>
      </c>
      <c r="BK110" s="140"/>
      <c r="BL110" s="140"/>
      <c r="BM110" s="140"/>
    </row>
    <row r="111" spans="2:65" s="1" customFormat="1" ht="18" customHeight="1" hidden="1">
      <c r="B111" s="34"/>
      <c r="C111" s="35"/>
      <c r="D111" s="179" t="s">
        <v>132</v>
      </c>
      <c r="E111" s="180"/>
      <c r="F111" s="180"/>
      <c r="G111" s="180"/>
      <c r="H111" s="180"/>
      <c r="I111" s="35"/>
      <c r="J111" s="35"/>
      <c r="K111" s="35"/>
      <c r="L111" s="35"/>
      <c r="M111" s="35"/>
      <c r="N111" s="181">
        <f>ROUND(N88*T111,2)</f>
        <v>0</v>
      </c>
      <c r="O111" s="182"/>
      <c r="P111" s="182"/>
      <c r="Q111" s="182"/>
      <c r="R111" s="36"/>
      <c r="S111" s="137"/>
      <c r="T111" s="138"/>
      <c r="U111" s="139" t="s">
        <v>41</v>
      </c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1" t="s">
        <v>129</v>
      </c>
      <c r="AZ111" s="140"/>
      <c r="BA111" s="140"/>
      <c r="BB111" s="140"/>
      <c r="BC111" s="140"/>
      <c r="BD111" s="140"/>
      <c r="BE111" s="142">
        <f t="shared" si="0"/>
        <v>0</v>
      </c>
      <c r="BF111" s="142">
        <f t="shared" si="1"/>
        <v>0</v>
      </c>
      <c r="BG111" s="142">
        <f t="shared" si="2"/>
        <v>0</v>
      </c>
      <c r="BH111" s="142">
        <f t="shared" si="3"/>
        <v>0</v>
      </c>
      <c r="BI111" s="142">
        <f t="shared" si="4"/>
        <v>0</v>
      </c>
      <c r="BJ111" s="141" t="s">
        <v>84</v>
      </c>
      <c r="BK111" s="140"/>
      <c r="BL111" s="140"/>
      <c r="BM111" s="140"/>
    </row>
    <row r="112" spans="2:65" s="1" customFormat="1" ht="18" customHeight="1" hidden="1">
      <c r="B112" s="34"/>
      <c r="C112" s="35"/>
      <c r="D112" s="179" t="s">
        <v>133</v>
      </c>
      <c r="E112" s="180"/>
      <c r="F112" s="180"/>
      <c r="G112" s="180"/>
      <c r="H112" s="180"/>
      <c r="I112" s="35"/>
      <c r="J112" s="35"/>
      <c r="K112" s="35"/>
      <c r="L112" s="35"/>
      <c r="M112" s="35"/>
      <c r="N112" s="181">
        <f>ROUND(N88*T112,2)</f>
        <v>0</v>
      </c>
      <c r="O112" s="182"/>
      <c r="P112" s="182"/>
      <c r="Q112" s="182"/>
      <c r="R112" s="36"/>
      <c r="S112" s="137"/>
      <c r="T112" s="138"/>
      <c r="U112" s="139" t="s">
        <v>41</v>
      </c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1" t="s">
        <v>129</v>
      </c>
      <c r="AZ112" s="140"/>
      <c r="BA112" s="140"/>
      <c r="BB112" s="140"/>
      <c r="BC112" s="140"/>
      <c r="BD112" s="140"/>
      <c r="BE112" s="142">
        <f t="shared" si="0"/>
        <v>0</v>
      </c>
      <c r="BF112" s="142">
        <f t="shared" si="1"/>
        <v>0</v>
      </c>
      <c r="BG112" s="142">
        <f t="shared" si="2"/>
        <v>0</v>
      </c>
      <c r="BH112" s="142">
        <f t="shared" si="3"/>
        <v>0</v>
      </c>
      <c r="BI112" s="142">
        <f t="shared" si="4"/>
        <v>0</v>
      </c>
      <c r="BJ112" s="141" t="s">
        <v>84</v>
      </c>
      <c r="BK112" s="140"/>
      <c r="BL112" s="140"/>
      <c r="BM112" s="140"/>
    </row>
    <row r="113" spans="2:65" s="1" customFormat="1" ht="18" customHeight="1" hidden="1">
      <c r="B113" s="34"/>
      <c r="C113" s="35"/>
      <c r="D113" s="101" t="s">
        <v>134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181">
        <f>ROUND(N88*T113,2)</f>
        <v>0</v>
      </c>
      <c r="O113" s="182"/>
      <c r="P113" s="182"/>
      <c r="Q113" s="182"/>
      <c r="R113" s="36"/>
      <c r="S113" s="137"/>
      <c r="T113" s="143"/>
      <c r="U113" s="144" t="s">
        <v>41</v>
      </c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1" t="s">
        <v>135</v>
      </c>
      <c r="AZ113" s="140"/>
      <c r="BA113" s="140"/>
      <c r="BB113" s="140"/>
      <c r="BC113" s="140"/>
      <c r="BD113" s="140"/>
      <c r="BE113" s="142">
        <f t="shared" si="0"/>
        <v>0</v>
      </c>
      <c r="BF113" s="142">
        <f t="shared" si="1"/>
        <v>0</v>
      </c>
      <c r="BG113" s="142">
        <f t="shared" si="2"/>
        <v>0</v>
      </c>
      <c r="BH113" s="142">
        <f t="shared" si="3"/>
        <v>0</v>
      </c>
      <c r="BI113" s="142">
        <f t="shared" si="4"/>
        <v>0</v>
      </c>
      <c r="BJ113" s="141" t="s">
        <v>84</v>
      </c>
      <c r="BK113" s="140"/>
      <c r="BL113" s="140"/>
      <c r="BM113" s="140"/>
    </row>
    <row r="114" spans="2:21" s="1" customFormat="1" ht="13.5" hidden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T114" s="124"/>
      <c r="U114" s="124"/>
    </row>
    <row r="115" spans="2:21" s="1" customFormat="1" ht="29.25" customHeight="1">
      <c r="B115" s="34"/>
      <c r="C115" s="112" t="s">
        <v>94</v>
      </c>
      <c r="D115" s="113"/>
      <c r="E115" s="113"/>
      <c r="F115" s="113"/>
      <c r="G115" s="113"/>
      <c r="H115" s="113"/>
      <c r="I115" s="113"/>
      <c r="J115" s="113"/>
      <c r="K115" s="113"/>
      <c r="L115" s="176">
        <f>ROUND(SUM(N88+N107),2)</f>
        <v>0</v>
      </c>
      <c r="M115" s="176"/>
      <c r="N115" s="176"/>
      <c r="O115" s="176"/>
      <c r="P115" s="176"/>
      <c r="Q115" s="176"/>
      <c r="R115" s="36"/>
      <c r="T115" s="124"/>
      <c r="U115" s="124"/>
    </row>
    <row r="116" spans="2:21" s="1" customFormat="1" ht="6.95" customHeight="1"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  <c r="T116" s="124"/>
      <c r="U116" s="124"/>
    </row>
    <row r="120" spans="2:18" s="1" customFormat="1" ht="6.95" customHeight="1"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3"/>
    </row>
    <row r="121" spans="2:18" s="1" customFormat="1" ht="36.95" customHeight="1">
      <c r="B121" s="34"/>
      <c r="C121" s="191" t="s">
        <v>136</v>
      </c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36"/>
    </row>
    <row r="122" spans="2:18" s="1" customFormat="1" ht="6.9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18" s="1" customFormat="1" ht="30" customHeight="1">
      <c r="B123" s="34"/>
      <c r="C123" s="29" t="s">
        <v>19</v>
      </c>
      <c r="D123" s="35"/>
      <c r="E123" s="35"/>
      <c r="F123" s="244" t="str">
        <f>F6</f>
        <v>Stavební úpravy obvodového pláště kotelny Bezručova, Benešov</v>
      </c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35"/>
      <c r="R123" s="36"/>
    </row>
    <row r="124" spans="2:18" s="1" customFormat="1" ht="36.95" customHeight="1">
      <c r="B124" s="34"/>
      <c r="C124" s="68" t="s">
        <v>102</v>
      </c>
      <c r="D124" s="35"/>
      <c r="E124" s="35"/>
      <c r="F124" s="193" t="str">
        <f>F7</f>
        <v>SO 01 - Stavební úpravy</v>
      </c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35"/>
      <c r="R124" s="36"/>
    </row>
    <row r="125" spans="2:18" s="1" customFormat="1" ht="6.9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18" s="1" customFormat="1" ht="18" customHeight="1">
      <c r="B126" s="34"/>
      <c r="C126" s="29" t="s">
        <v>24</v>
      </c>
      <c r="D126" s="35"/>
      <c r="E126" s="35"/>
      <c r="F126" s="27" t="str">
        <f>F9</f>
        <v xml:space="preserve"> </v>
      </c>
      <c r="G126" s="35"/>
      <c r="H126" s="35"/>
      <c r="I126" s="35"/>
      <c r="J126" s="35"/>
      <c r="K126" s="29" t="s">
        <v>26</v>
      </c>
      <c r="L126" s="35"/>
      <c r="M126" s="246" t="str">
        <f>IF(O9="","",O9)</f>
        <v>6. 6. 2017</v>
      </c>
      <c r="N126" s="246"/>
      <c r="O126" s="246"/>
      <c r="P126" s="246"/>
      <c r="Q126" s="35"/>
      <c r="R126" s="36"/>
    </row>
    <row r="127" spans="2:18" s="1" customFormat="1" ht="6.9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18" s="1" customFormat="1" ht="15">
      <c r="B128" s="34"/>
      <c r="C128" s="29" t="s">
        <v>28</v>
      </c>
      <c r="D128" s="35"/>
      <c r="E128" s="35"/>
      <c r="F128" s="27" t="str">
        <f>E12</f>
        <v xml:space="preserve"> </v>
      </c>
      <c r="G128" s="35"/>
      <c r="H128" s="35"/>
      <c r="I128" s="35"/>
      <c r="J128" s="35"/>
      <c r="K128" s="29" t="s">
        <v>33</v>
      </c>
      <c r="L128" s="35"/>
      <c r="M128" s="213" t="str">
        <f>E18</f>
        <v xml:space="preserve"> </v>
      </c>
      <c r="N128" s="213"/>
      <c r="O128" s="213"/>
      <c r="P128" s="213"/>
      <c r="Q128" s="213"/>
      <c r="R128" s="36"/>
    </row>
    <row r="129" spans="2:18" s="1" customFormat="1" ht="14.45" customHeight="1">
      <c r="B129" s="34"/>
      <c r="C129" s="29" t="s">
        <v>31</v>
      </c>
      <c r="D129" s="35"/>
      <c r="E129" s="35"/>
      <c r="F129" s="27" t="str">
        <f>IF(E15="","",E15)</f>
        <v>Vyplň údaj</v>
      </c>
      <c r="G129" s="35"/>
      <c r="H129" s="35"/>
      <c r="I129" s="35"/>
      <c r="J129" s="35"/>
      <c r="K129" s="29" t="s">
        <v>35</v>
      </c>
      <c r="L129" s="35"/>
      <c r="M129" s="213" t="str">
        <f>E21</f>
        <v xml:space="preserve"> </v>
      </c>
      <c r="N129" s="213"/>
      <c r="O129" s="213"/>
      <c r="P129" s="213"/>
      <c r="Q129" s="213"/>
      <c r="R129" s="36"/>
    </row>
    <row r="130" spans="2:18" s="1" customFormat="1" ht="10.3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27" s="8" customFormat="1" ht="29.25" customHeight="1">
      <c r="B131" s="145"/>
      <c r="C131" s="146" t="s">
        <v>137</v>
      </c>
      <c r="D131" s="147" t="s">
        <v>138</v>
      </c>
      <c r="E131" s="147" t="s">
        <v>58</v>
      </c>
      <c r="F131" s="247" t="s">
        <v>139</v>
      </c>
      <c r="G131" s="247"/>
      <c r="H131" s="247"/>
      <c r="I131" s="247"/>
      <c r="J131" s="147" t="s">
        <v>140</v>
      </c>
      <c r="K131" s="147" t="s">
        <v>141</v>
      </c>
      <c r="L131" s="248" t="s">
        <v>142</v>
      </c>
      <c r="M131" s="248"/>
      <c r="N131" s="247" t="s">
        <v>107</v>
      </c>
      <c r="O131" s="247"/>
      <c r="P131" s="247"/>
      <c r="Q131" s="249"/>
      <c r="R131" s="148"/>
      <c r="T131" s="79" t="s">
        <v>143</v>
      </c>
      <c r="U131" s="80" t="s">
        <v>40</v>
      </c>
      <c r="V131" s="80" t="s">
        <v>144</v>
      </c>
      <c r="W131" s="80" t="s">
        <v>145</v>
      </c>
      <c r="X131" s="80" t="s">
        <v>146</v>
      </c>
      <c r="Y131" s="80" t="s">
        <v>147</v>
      </c>
      <c r="Z131" s="80" t="s">
        <v>148</v>
      </c>
      <c r="AA131" s="81" t="s">
        <v>149</v>
      </c>
    </row>
    <row r="132" spans="2:63" s="1" customFormat="1" ht="29.25" customHeight="1">
      <c r="B132" s="34"/>
      <c r="C132" s="83" t="s">
        <v>104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229">
        <f>BK132</f>
        <v>0</v>
      </c>
      <c r="O132" s="230"/>
      <c r="P132" s="230"/>
      <c r="Q132" s="230"/>
      <c r="R132" s="36"/>
      <c r="T132" s="82"/>
      <c r="U132" s="50"/>
      <c r="V132" s="50"/>
      <c r="W132" s="149">
        <f>W133+W171+W198+W201+W204</f>
        <v>0</v>
      </c>
      <c r="X132" s="50"/>
      <c r="Y132" s="149">
        <f>Y133+Y171+Y198+Y201+Y204</f>
        <v>21.454881200000003</v>
      </c>
      <c r="Z132" s="50"/>
      <c r="AA132" s="150">
        <f>AA133+AA171+AA198+AA201+AA204</f>
        <v>13.053149999999999</v>
      </c>
      <c r="AT132" s="17" t="s">
        <v>75</v>
      </c>
      <c r="AU132" s="17" t="s">
        <v>109</v>
      </c>
      <c r="BK132" s="151">
        <f>BK133+BK171+BK198+BK201+BK204</f>
        <v>0</v>
      </c>
    </row>
    <row r="133" spans="2:63" s="9" customFormat="1" ht="37.35" customHeight="1">
      <c r="B133" s="152"/>
      <c r="C133" s="153"/>
      <c r="D133" s="154" t="s">
        <v>110</v>
      </c>
      <c r="E133" s="154"/>
      <c r="F133" s="154"/>
      <c r="G133" s="154"/>
      <c r="H133" s="154"/>
      <c r="I133" s="154"/>
      <c r="J133" s="154"/>
      <c r="K133" s="154"/>
      <c r="L133" s="154"/>
      <c r="M133" s="154"/>
      <c r="N133" s="231">
        <f>BK133</f>
        <v>0</v>
      </c>
      <c r="O133" s="232"/>
      <c r="P133" s="232"/>
      <c r="Q133" s="232"/>
      <c r="R133" s="155"/>
      <c r="T133" s="156"/>
      <c r="U133" s="153"/>
      <c r="V133" s="153"/>
      <c r="W133" s="157">
        <f>W134+W140+W143+W154+W158+W169</f>
        <v>0</v>
      </c>
      <c r="X133" s="153"/>
      <c r="Y133" s="157">
        <f>Y134+Y140+Y143+Y154+Y158+Y169</f>
        <v>20.376215700000003</v>
      </c>
      <c r="Z133" s="153"/>
      <c r="AA133" s="158">
        <f>AA134+AA140+AA143+AA154+AA158+AA169</f>
        <v>13.053149999999999</v>
      </c>
      <c r="AR133" s="159" t="s">
        <v>84</v>
      </c>
      <c r="AT133" s="160" t="s">
        <v>75</v>
      </c>
      <c r="AU133" s="160" t="s">
        <v>76</v>
      </c>
      <c r="AY133" s="159" t="s">
        <v>150</v>
      </c>
      <c r="BK133" s="161">
        <f>BK134+BK140+BK143+BK154+BK158+BK169</f>
        <v>0</v>
      </c>
    </row>
    <row r="134" spans="2:63" s="9" customFormat="1" ht="19.9" customHeight="1">
      <c r="B134" s="152"/>
      <c r="C134" s="153"/>
      <c r="D134" s="162" t="s">
        <v>111</v>
      </c>
      <c r="E134" s="162"/>
      <c r="F134" s="162"/>
      <c r="G134" s="162"/>
      <c r="H134" s="162"/>
      <c r="I134" s="162"/>
      <c r="J134" s="162"/>
      <c r="K134" s="162"/>
      <c r="L134" s="162"/>
      <c r="M134" s="162"/>
      <c r="N134" s="224">
        <f>BK134</f>
        <v>0</v>
      </c>
      <c r="O134" s="225"/>
      <c r="P134" s="225"/>
      <c r="Q134" s="225"/>
      <c r="R134" s="155"/>
      <c r="T134" s="156"/>
      <c r="U134" s="153"/>
      <c r="V134" s="153"/>
      <c r="W134" s="157">
        <f>SUM(W135:W139)</f>
        <v>0</v>
      </c>
      <c r="X134" s="153"/>
      <c r="Y134" s="157">
        <f>SUM(Y135:Y139)</f>
        <v>0</v>
      </c>
      <c r="Z134" s="153"/>
      <c r="AA134" s="158">
        <f>SUM(AA135:AA139)</f>
        <v>0</v>
      </c>
      <c r="AR134" s="159" t="s">
        <v>84</v>
      </c>
      <c r="AT134" s="160" t="s">
        <v>75</v>
      </c>
      <c r="AU134" s="160" t="s">
        <v>84</v>
      </c>
      <c r="AY134" s="159" t="s">
        <v>150</v>
      </c>
      <c r="BK134" s="161">
        <f>SUM(BK135:BK139)</f>
        <v>0</v>
      </c>
    </row>
    <row r="135" spans="2:65" s="1" customFormat="1" ht="22.5" customHeight="1">
      <c r="B135" s="34"/>
      <c r="C135" s="163" t="s">
        <v>84</v>
      </c>
      <c r="D135" s="163" t="s">
        <v>151</v>
      </c>
      <c r="E135" s="164" t="s">
        <v>152</v>
      </c>
      <c r="F135" s="235" t="s">
        <v>153</v>
      </c>
      <c r="G135" s="235"/>
      <c r="H135" s="235"/>
      <c r="I135" s="235"/>
      <c r="J135" s="165" t="s">
        <v>154</v>
      </c>
      <c r="K135" s="166">
        <v>30</v>
      </c>
      <c r="L135" s="236">
        <v>0</v>
      </c>
      <c r="M135" s="237"/>
      <c r="N135" s="238">
        <f>ROUND(L135*K135,2)</f>
        <v>0</v>
      </c>
      <c r="O135" s="238"/>
      <c r="P135" s="238"/>
      <c r="Q135" s="238"/>
      <c r="R135" s="36"/>
      <c r="T135" s="167" t="s">
        <v>22</v>
      </c>
      <c r="U135" s="43" t="s">
        <v>41</v>
      </c>
      <c r="V135" s="35"/>
      <c r="W135" s="168">
        <f>V135*K135</f>
        <v>0</v>
      </c>
      <c r="X135" s="168">
        <v>0</v>
      </c>
      <c r="Y135" s="168">
        <f>X135*K135</f>
        <v>0</v>
      </c>
      <c r="Z135" s="168">
        <v>0</v>
      </c>
      <c r="AA135" s="169">
        <f>Z135*K135</f>
        <v>0</v>
      </c>
      <c r="AR135" s="17" t="s">
        <v>155</v>
      </c>
      <c r="AT135" s="17" t="s">
        <v>151</v>
      </c>
      <c r="AU135" s="17" t="s">
        <v>100</v>
      </c>
      <c r="AY135" s="17" t="s">
        <v>150</v>
      </c>
      <c r="BE135" s="105">
        <f>IF(U135="základní",N135,0)</f>
        <v>0</v>
      </c>
      <c r="BF135" s="105">
        <f>IF(U135="snížená",N135,0)</f>
        <v>0</v>
      </c>
      <c r="BG135" s="105">
        <f>IF(U135="zákl. přenesená",N135,0)</f>
        <v>0</v>
      </c>
      <c r="BH135" s="105">
        <f>IF(U135="sníž. přenesená",N135,0)</f>
        <v>0</v>
      </c>
      <c r="BI135" s="105">
        <f>IF(U135="nulová",N135,0)</f>
        <v>0</v>
      </c>
      <c r="BJ135" s="17" t="s">
        <v>84</v>
      </c>
      <c r="BK135" s="105">
        <f>ROUND(L135*K135,2)</f>
        <v>0</v>
      </c>
      <c r="BL135" s="17" t="s">
        <v>155</v>
      </c>
      <c r="BM135" s="17" t="s">
        <v>156</v>
      </c>
    </row>
    <row r="136" spans="2:65" s="1" customFormat="1" ht="31.5" customHeight="1">
      <c r="B136" s="34"/>
      <c r="C136" s="163" t="s">
        <v>100</v>
      </c>
      <c r="D136" s="163" t="s">
        <v>151</v>
      </c>
      <c r="E136" s="164" t="s">
        <v>157</v>
      </c>
      <c r="F136" s="235" t="s">
        <v>158</v>
      </c>
      <c r="G136" s="235"/>
      <c r="H136" s="235"/>
      <c r="I136" s="235"/>
      <c r="J136" s="165" t="s">
        <v>154</v>
      </c>
      <c r="K136" s="166">
        <v>30.67</v>
      </c>
      <c r="L136" s="236">
        <v>0</v>
      </c>
      <c r="M136" s="237"/>
      <c r="N136" s="238">
        <f>ROUND(L136*K136,2)</f>
        <v>0</v>
      </c>
      <c r="O136" s="238"/>
      <c r="P136" s="238"/>
      <c r="Q136" s="238"/>
      <c r="R136" s="36"/>
      <c r="T136" s="167" t="s">
        <v>22</v>
      </c>
      <c r="U136" s="43" t="s">
        <v>41</v>
      </c>
      <c r="V136" s="35"/>
      <c r="W136" s="168">
        <f>V136*K136</f>
        <v>0</v>
      </c>
      <c r="X136" s="168">
        <v>0</v>
      </c>
      <c r="Y136" s="168">
        <f>X136*K136</f>
        <v>0</v>
      </c>
      <c r="Z136" s="168">
        <v>0</v>
      </c>
      <c r="AA136" s="169">
        <f>Z136*K136</f>
        <v>0</v>
      </c>
      <c r="AR136" s="17" t="s">
        <v>155</v>
      </c>
      <c r="AT136" s="17" t="s">
        <v>151</v>
      </c>
      <c r="AU136" s="17" t="s">
        <v>100</v>
      </c>
      <c r="AY136" s="17" t="s">
        <v>150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7" t="s">
        <v>84</v>
      </c>
      <c r="BK136" s="105">
        <f>ROUND(L136*K136,2)</f>
        <v>0</v>
      </c>
      <c r="BL136" s="17" t="s">
        <v>155</v>
      </c>
      <c r="BM136" s="17" t="s">
        <v>159</v>
      </c>
    </row>
    <row r="137" spans="2:65" s="1" customFormat="1" ht="31.5" customHeight="1">
      <c r="B137" s="34"/>
      <c r="C137" s="163" t="s">
        <v>160</v>
      </c>
      <c r="D137" s="163" t="s">
        <v>151</v>
      </c>
      <c r="E137" s="164" t="s">
        <v>161</v>
      </c>
      <c r="F137" s="235" t="s">
        <v>162</v>
      </c>
      <c r="G137" s="235"/>
      <c r="H137" s="235"/>
      <c r="I137" s="235"/>
      <c r="J137" s="165" t="s">
        <v>163</v>
      </c>
      <c r="K137" s="166">
        <v>2.5</v>
      </c>
      <c r="L137" s="236">
        <v>0</v>
      </c>
      <c r="M137" s="237"/>
      <c r="N137" s="238">
        <f>ROUND(L137*K137,2)</f>
        <v>0</v>
      </c>
      <c r="O137" s="238"/>
      <c r="P137" s="238"/>
      <c r="Q137" s="238"/>
      <c r="R137" s="36"/>
      <c r="T137" s="167" t="s">
        <v>22</v>
      </c>
      <c r="U137" s="43" t="s">
        <v>41</v>
      </c>
      <c r="V137" s="35"/>
      <c r="W137" s="168">
        <f>V137*K137</f>
        <v>0</v>
      </c>
      <c r="X137" s="168">
        <v>0</v>
      </c>
      <c r="Y137" s="168">
        <f>X137*K137</f>
        <v>0</v>
      </c>
      <c r="Z137" s="168">
        <v>0</v>
      </c>
      <c r="AA137" s="169">
        <f>Z137*K137</f>
        <v>0</v>
      </c>
      <c r="AR137" s="17" t="s">
        <v>155</v>
      </c>
      <c r="AT137" s="17" t="s">
        <v>151</v>
      </c>
      <c r="AU137" s="17" t="s">
        <v>100</v>
      </c>
      <c r="AY137" s="17" t="s">
        <v>150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7" t="s">
        <v>84</v>
      </c>
      <c r="BK137" s="105">
        <f>ROUND(L137*K137,2)</f>
        <v>0</v>
      </c>
      <c r="BL137" s="17" t="s">
        <v>155</v>
      </c>
      <c r="BM137" s="17" t="s">
        <v>164</v>
      </c>
    </row>
    <row r="138" spans="2:65" s="1" customFormat="1" ht="22.5" customHeight="1">
      <c r="B138" s="34"/>
      <c r="C138" s="163" t="s">
        <v>155</v>
      </c>
      <c r="D138" s="163" t="s">
        <v>151</v>
      </c>
      <c r="E138" s="164" t="s">
        <v>165</v>
      </c>
      <c r="F138" s="235" t="s">
        <v>166</v>
      </c>
      <c r="G138" s="235"/>
      <c r="H138" s="235"/>
      <c r="I138" s="235"/>
      <c r="J138" s="165" t="s">
        <v>163</v>
      </c>
      <c r="K138" s="166">
        <v>2.5</v>
      </c>
      <c r="L138" s="236">
        <v>0</v>
      </c>
      <c r="M138" s="237"/>
      <c r="N138" s="238">
        <f>ROUND(L138*K138,2)</f>
        <v>0</v>
      </c>
      <c r="O138" s="238"/>
      <c r="P138" s="238"/>
      <c r="Q138" s="238"/>
      <c r="R138" s="36"/>
      <c r="T138" s="167" t="s">
        <v>22</v>
      </c>
      <c r="U138" s="43" t="s">
        <v>41</v>
      </c>
      <c r="V138" s="35"/>
      <c r="W138" s="168">
        <f>V138*K138</f>
        <v>0</v>
      </c>
      <c r="X138" s="168">
        <v>0</v>
      </c>
      <c r="Y138" s="168">
        <f>X138*K138</f>
        <v>0</v>
      </c>
      <c r="Z138" s="168">
        <v>0</v>
      </c>
      <c r="AA138" s="169">
        <f>Z138*K138</f>
        <v>0</v>
      </c>
      <c r="AR138" s="17" t="s">
        <v>155</v>
      </c>
      <c r="AT138" s="17" t="s">
        <v>151</v>
      </c>
      <c r="AU138" s="17" t="s">
        <v>100</v>
      </c>
      <c r="AY138" s="17" t="s">
        <v>150</v>
      </c>
      <c r="BE138" s="105">
        <f>IF(U138="základní",N138,0)</f>
        <v>0</v>
      </c>
      <c r="BF138" s="105">
        <f>IF(U138="snížená",N138,0)</f>
        <v>0</v>
      </c>
      <c r="BG138" s="105">
        <f>IF(U138="zákl. přenesená",N138,0)</f>
        <v>0</v>
      </c>
      <c r="BH138" s="105">
        <f>IF(U138="sníž. přenesená",N138,0)</f>
        <v>0</v>
      </c>
      <c r="BI138" s="105">
        <f>IF(U138="nulová",N138,0)</f>
        <v>0</v>
      </c>
      <c r="BJ138" s="17" t="s">
        <v>84</v>
      </c>
      <c r="BK138" s="105">
        <f>ROUND(L138*K138,2)</f>
        <v>0</v>
      </c>
      <c r="BL138" s="17" t="s">
        <v>155</v>
      </c>
      <c r="BM138" s="17" t="s">
        <v>167</v>
      </c>
    </row>
    <row r="139" spans="2:65" s="1" customFormat="1" ht="31.5" customHeight="1">
      <c r="B139" s="34"/>
      <c r="C139" s="163" t="s">
        <v>168</v>
      </c>
      <c r="D139" s="163" t="s">
        <v>151</v>
      </c>
      <c r="E139" s="164" t="s">
        <v>169</v>
      </c>
      <c r="F139" s="235" t="s">
        <v>170</v>
      </c>
      <c r="G139" s="235"/>
      <c r="H139" s="235"/>
      <c r="I139" s="235"/>
      <c r="J139" s="165" t="s">
        <v>171</v>
      </c>
      <c r="K139" s="166">
        <v>4.8</v>
      </c>
      <c r="L139" s="236">
        <v>0</v>
      </c>
      <c r="M139" s="237"/>
      <c r="N139" s="238">
        <f>ROUND(L139*K139,2)</f>
        <v>0</v>
      </c>
      <c r="O139" s="238"/>
      <c r="P139" s="238"/>
      <c r="Q139" s="238"/>
      <c r="R139" s="36"/>
      <c r="T139" s="167" t="s">
        <v>22</v>
      </c>
      <c r="U139" s="43" t="s">
        <v>41</v>
      </c>
      <c r="V139" s="35"/>
      <c r="W139" s="168">
        <f>V139*K139</f>
        <v>0</v>
      </c>
      <c r="X139" s="168">
        <v>0</v>
      </c>
      <c r="Y139" s="168">
        <f>X139*K139</f>
        <v>0</v>
      </c>
      <c r="Z139" s="168">
        <v>0</v>
      </c>
      <c r="AA139" s="169">
        <f>Z139*K139</f>
        <v>0</v>
      </c>
      <c r="AR139" s="17" t="s">
        <v>155</v>
      </c>
      <c r="AT139" s="17" t="s">
        <v>151</v>
      </c>
      <c r="AU139" s="17" t="s">
        <v>100</v>
      </c>
      <c r="AY139" s="17" t="s">
        <v>150</v>
      </c>
      <c r="BE139" s="105">
        <f>IF(U139="základní",N139,0)</f>
        <v>0</v>
      </c>
      <c r="BF139" s="105">
        <f>IF(U139="snížená",N139,0)</f>
        <v>0</v>
      </c>
      <c r="BG139" s="105">
        <f>IF(U139="zákl. přenesená",N139,0)</f>
        <v>0</v>
      </c>
      <c r="BH139" s="105">
        <f>IF(U139="sníž. přenesená",N139,0)</f>
        <v>0</v>
      </c>
      <c r="BI139" s="105">
        <f>IF(U139="nulová",N139,0)</f>
        <v>0</v>
      </c>
      <c r="BJ139" s="17" t="s">
        <v>84</v>
      </c>
      <c r="BK139" s="105">
        <f>ROUND(L139*K139,2)</f>
        <v>0</v>
      </c>
      <c r="BL139" s="17" t="s">
        <v>155</v>
      </c>
      <c r="BM139" s="17" t="s">
        <v>172</v>
      </c>
    </row>
    <row r="140" spans="2:63" s="9" customFormat="1" ht="29.85" customHeight="1">
      <c r="B140" s="152"/>
      <c r="C140" s="153"/>
      <c r="D140" s="162" t="s">
        <v>112</v>
      </c>
      <c r="E140" s="162"/>
      <c r="F140" s="162"/>
      <c r="G140" s="162"/>
      <c r="H140" s="162"/>
      <c r="I140" s="162"/>
      <c r="J140" s="162"/>
      <c r="K140" s="162"/>
      <c r="L140" s="162"/>
      <c r="M140" s="162"/>
      <c r="N140" s="233">
        <f>BK140</f>
        <v>0</v>
      </c>
      <c r="O140" s="234"/>
      <c r="P140" s="234"/>
      <c r="Q140" s="234"/>
      <c r="R140" s="155"/>
      <c r="T140" s="156"/>
      <c r="U140" s="153"/>
      <c r="V140" s="153"/>
      <c r="W140" s="157">
        <f>SUM(W141:W142)</f>
        <v>0</v>
      </c>
      <c r="X140" s="153"/>
      <c r="Y140" s="157">
        <f>SUM(Y141:Y142)</f>
        <v>4.361943999999999</v>
      </c>
      <c r="Z140" s="153"/>
      <c r="AA140" s="158">
        <f>SUM(AA141:AA142)</f>
        <v>0</v>
      </c>
      <c r="AR140" s="159" t="s">
        <v>84</v>
      </c>
      <c r="AT140" s="160" t="s">
        <v>75</v>
      </c>
      <c r="AU140" s="160" t="s">
        <v>84</v>
      </c>
      <c r="AY140" s="159" t="s">
        <v>150</v>
      </c>
      <c r="BK140" s="161">
        <f>SUM(BK141:BK142)</f>
        <v>0</v>
      </c>
    </row>
    <row r="141" spans="2:65" s="1" customFormat="1" ht="31.5" customHeight="1">
      <c r="B141" s="34"/>
      <c r="C141" s="163" t="s">
        <v>173</v>
      </c>
      <c r="D141" s="163" t="s">
        <v>151</v>
      </c>
      <c r="E141" s="164" t="s">
        <v>174</v>
      </c>
      <c r="F141" s="235" t="s">
        <v>175</v>
      </c>
      <c r="G141" s="235"/>
      <c r="H141" s="235"/>
      <c r="I141" s="235"/>
      <c r="J141" s="165" t="s">
        <v>154</v>
      </c>
      <c r="K141" s="166">
        <v>23.36</v>
      </c>
      <c r="L141" s="236">
        <v>0</v>
      </c>
      <c r="M141" s="237"/>
      <c r="N141" s="238">
        <f>ROUND(L141*K141,2)</f>
        <v>0</v>
      </c>
      <c r="O141" s="238"/>
      <c r="P141" s="238"/>
      <c r="Q141" s="238"/>
      <c r="R141" s="36"/>
      <c r="T141" s="167" t="s">
        <v>22</v>
      </c>
      <c r="U141" s="43" t="s">
        <v>41</v>
      </c>
      <c r="V141" s="35"/>
      <c r="W141" s="168">
        <f>V141*K141</f>
        <v>0</v>
      </c>
      <c r="X141" s="168">
        <v>0.1604</v>
      </c>
      <c r="Y141" s="168">
        <f>X141*K141</f>
        <v>3.7469439999999996</v>
      </c>
      <c r="Z141" s="168">
        <v>0</v>
      </c>
      <c r="AA141" s="169">
        <f>Z141*K141</f>
        <v>0</v>
      </c>
      <c r="AR141" s="17" t="s">
        <v>155</v>
      </c>
      <c r="AT141" s="17" t="s">
        <v>151</v>
      </c>
      <c r="AU141" s="17" t="s">
        <v>100</v>
      </c>
      <c r="AY141" s="17" t="s">
        <v>150</v>
      </c>
      <c r="BE141" s="105">
        <f>IF(U141="základní",N141,0)</f>
        <v>0</v>
      </c>
      <c r="BF141" s="105">
        <f>IF(U141="snížená",N141,0)</f>
        <v>0</v>
      </c>
      <c r="BG141" s="105">
        <f>IF(U141="zákl. přenesená",N141,0)</f>
        <v>0</v>
      </c>
      <c r="BH141" s="105">
        <f>IF(U141="sníž. přenesená",N141,0)</f>
        <v>0</v>
      </c>
      <c r="BI141" s="105">
        <f>IF(U141="nulová",N141,0)</f>
        <v>0</v>
      </c>
      <c r="BJ141" s="17" t="s">
        <v>84</v>
      </c>
      <c r="BK141" s="105">
        <f>ROUND(L141*K141,2)</f>
        <v>0</v>
      </c>
      <c r="BL141" s="17" t="s">
        <v>155</v>
      </c>
      <c r="BM141" s="17" t="s">
        <v>176</v>
      </c>
    </row>
    <row r="142" spans="2:65" s="1" customFormat="1" ht="31.5" customHeight="1">
      <c r="B142" s="34"/>
      <c r="C142" s="163" t="s">
        <v>177</v>
      </c>
      <c r="D142" s="163" t="s">
        <v>151</v>
      </c>
      <c r="E142" s="164" t="s">
        <v>178</v>
      </c>
      <c r="F142" s="235" t="s">
        <v>179</v>
      </c>
      <c r="G142" s="235"/>
      <c r="H142" s="235"/>
      <c r="I142" s="235"/>
      <c r="J142" s="165" t="s">
        <v>180</v>
      </c>
      <c r="K142" s="166">
        <v>102.5</v>
      </c>
      <c r="L142" s="236">
        <v>0</v>
      </c>
      <c r="M142" s="237"/>
      <c r="N142" s="238">
        <f>ROUND(L142*K142,2)</f>
        <v>0</v>
      </c>
      <c r="O142" s="238"/>
      <c r="P142" s="238"/>
      <c r="Q142" s="238"/>
      <c r="R142" s="36"/>
      <c r="T142" s="167" t="s">
        <v>22</v>
      </c>
      <c r="U142" s="43" t="s">
        <v>41</v>
      </c>
      <c r="V142" s="35"/>
      <c r="W142" s="168">
        <f>V142*K142</f>
        <v>0</v>
      </c>
      <c r="X142" s="168">
        <v>0.006</v>
      </c>
      <c r="Y142" s="168">
        <f>X142*K142</f>
        <v>0.615</v>
      </c>
      <c r="Z142" s="168">
        <v>0</v>
      </c>
      <c r="AA142" s="169">
        <f>Z142*K142</f>
        <v>0</v>
      </c>
      <c r="AR142" s="17" t="s">
        <v>155</v>
      </c>
      <c r="AT142" s="17" t="s">
        <v>151</v>
      </c>
      <c r="AU142" s="17" t="s">
        <v>100</v>
      </c>
      <c r="AY142" s="17" t="s">
        <v>150</v>
      </c>
      <c r="BE142" s="105">
        <f>IF(U142="základní",N142,0)</f>
        <v>0</v>
      </c>
      <c r="BF142" s="105">
        <f>IF(U142="snížená",N142,0)</f>
        <v>0</v>
      </c>
      <c r="BG142" s="105">
        <f>IF(U142="zákl. přenesená",N142,0)</f>
        <v>0</v>
      </c>
      <c r="BH142" s="105">
        <f>IF(U142="sníž. přenesená",N142,0)</f>
        <v>0</v>
      </c>
      <c r="BI142" s="105">
        <f>IF(U142="nulová",N142,0)</f>
        <v>0</v>
      </c>
      <c r="BJ142" s="17" t="s">
        <v>84</v>
      </c>
      <c r="BK142" s="105">
        <f>ROUND(L142*K142,2)</f>
        <v>0</v>
      </c>
      <c r="BL142" s="17" t="s">
        <v>155</v>
      </c>
      <c r="BM142" s="17" t="s">
        <v>181</v>
      </c>
    </row>
    <row r="143" spans="2:63" s="9" customFormat="1" ht="29.85" customHeight="1">
      <c r="B143" s="152"/>
      <c r="C143" s="153"/>
      <c r="D143" s="162" t="s">
        <v>113</v>
      </c>
      <c r="E143" s="162"/>
      <c r="F143" s="162"/>
      <c r="G143" s="162"/>
      <c r="H143" s="162"/>
      <c r="I143" s="162"/>
      <c r="J143" s="162"/>
      <c r="K143" s="162"/>
      <c r="L143" s="162"/>
      <c r="M143" s="162"/>
      <c r="N143" s="233">
        <f>BK143</f>
        <v>0</v>
      </c>
      <c r="O143" s="234"/>
      <c r="P143" s="234"/>
      <c r="Q143" s="234"/>
      <c r="R143" s="155"/>
      <c r="T143" s="156"/>
      <c r="U143" s="153"/>
      <c r="V143" s="153"/>
      <c r="W143" s="157">
        <f>SUM(W144:W153)</f>
        <v>0</v>
      </c>
      <c r="X143" s="153"/>
      <c r="Y143" s="157">
        <f>SUM(Y144:Y153)</f>
        <v>16.014271700000002</v>
      </c>
      <c r="Z143" s="153"/>
      <c r="AA143" s="158">
        <f>SUM(AA144:AA153)</f>
        <v>0</v>
      </c>
      <c r="AR143" s="159" t="s">
        <v>84</v>
      </c>
      <c r="AT143" s="160" t="s">
        <v>75</v>
      </c>
      <c r="AU143" s="160" t="s">
        <v>84</v>
      </c>
      <c r="AY143" s="159" t="s">
        <v>150</v>
      </c>
      <c r="BK143" s="161">
        <f>SUM(BK144:BK153)</f>
        <v>0</v>
      </c>
    </row>
    <row r="144" spans="2:65" s="1" customFormat="1" ht="22.5" customHeight="1">
      <c r="B144" s="34"/>
      <c r="C144" s="163" t="s">
        <v>182</v>
      </c>
      <c r="D144" s="163" t="s">
        <v>151</v>
      </c>
      <c r="E144" s="164" t="s">
        <v>183</v>
      </c>
      <c r="F144" s="235" t="s">
        <v>184</v>
      </c>
      <c r="G144" s="235"/>
      <c r="H144" s="235"/>
      <c r="I144" s="235"/>
      <c r="J144" s="165" t="s">
        <v>154</v>
      </c>
      <c r="K144" s="166">
        <v>418.51</v>
      </c>
      <c r="L144" s="236">
        <v>0</v>
      </c>
      <c r="M144" s="237"/>
      <c r="N144" s="238">
        <f aca="true" t="shared" si="5" ref="N144:N153">ROUND(L144*K144,2)</f>
        <v>0</v>
      </c>
      <c r="O144" s="238"/>
      <c r="P144" s="238"/>
      <c r="Q144" s="238"/>
      <c r="R144" s="36"/>
      <c r="T144" s="167" t="s">
        <v>22</v>
      </c>
      <c r="U144" s="43" t="s">
        <v>41</v>
      </c>
      <c r="V144" s="35"/>
      <c r="W144" s="168">
        <f aca="true" t="shared" si="6" ref="W144:W153">V144*K144</f>
        <v>0</v>
      </c>
      <c r="X144" s="168">
        <v>0</v>
      </c>
      <c r="Y144" s="168">
        <f aca="true" t="shared" si="7" ref="Y144:Y153">X144*K144</f>
        <v>0</v>
      </c>
      <c r="Z144" s="168">
        <v>0</v>
      </c>
      <c r="AA144" s="169">
        <f aca="true" t="shared" si="8" ref="AA144:AA153">Z144*K144</f>
        <v>0</v>
      </c>
      <c r="AR144" s="17" t="s">
        <v>155</v>
      </c>
      <c r="AT144" s="17" t="s">
        <v>151</v>
      </c>
      <c r="AU144" s="17" t="s">
        <v>100</v>
      </c>
      <c r="AY144" s="17" t="s">
        <v>150</v>
      </c>
      <c r="BE144" s="105">
        <f aca="true" t="shared" si="9" ref="BE144:BE153">IF(U144="základní",N144,0)</f>
        <v>0</v>
      </c>
      <c r="BF144" s="105">
        <f aca="true" t="shared" si="10" ref="BF144:BF153">IF(U144="snížená",N144,0)</f>
        <v>0</v>
      </c>
      <c r="BG144" s="105">
        <f aca="true" t="shared" si="11" ref="BG144:BG153">IF(U144="zákl. přenesená",N144,0)</f>
        <v>0</v>
      </c>
      <c r="BH144" s="105">
        <f aca="true" t="shared" si="12" ref="BH144:BH153">IF(U144="sníž. přenesená",N144,0)</f>
        <v>0</v>
      </c>
      <c r="BI144" s="105">
        <f aca="true" t="shared" si="13" ref="BI144:BI153">IF(U144="nulová",N144,0)</f>
        <v>0</v>
      </c>
      <c r="BJ144" s="17" t="s">
        <v>84</v>
      </c>
      <c r="BK144" s="105">
        <f aca="true" t="shared" si="14" ref="BK144:BK153">ROUND(L144*K144,2)</f>
        <v>0</v>
      </c>
      <c r="BL144" s="17" t="s">
        <v>155</v>
      </c>
      <c r="BM144" s="17" t="s">
        <v>185</v>
      </c>
    </row>
    <row r="145" spans="2:65" s="1" customFormat="1" ht="31.5" customHeight="1">
      <c r="B145" s="34"/>
      <c r="C145" s="163" t="s">
        <v>186</v>
      </c>
      <c r="D145" s="163" t="s">
        <v>151</v>
      </c>
      <c r="E145" s="164" t="s">
        <v>187</v>
      </c>
      <c r="F145" s="235" t="s">
        <v>188</v>
      </c>
      <c r="G145" s="235"/>
      <c r="H145" s="235"/>
      <c r="I145" s="235"/>
      <c r="J145" s="165" t="s">
        <v>154</v>
      </c>
      <c r="K145" s="166">
        <v>418.51</v>
      </c>
      <c r="L145" s="236">
        <v>0</v>
      </c>
      <c r="M145" s="237"/>
      <c r="N145" s="238">
        <f t="shared" si="5"/>
        <v>0</v>
      </c>
      <c r="O145" s="238"/>
      <c r="P145" s="238"/>
      <c r="Q145" s="238"/>
      <c r="R145" s="36"/>
      <c r="T145" s="167" t="s">
        <v>22</v>
      </c>
      <c r="U145" s="43" t="s">
        <v>41</v>
      </c>
      <c r="V145" s="35"/>
      <c r="W145" s="168">
        <f t="shared" si="6"/>
        <v>0</v>
      </c>
      <c r="X145" s="168">
        <v>0.02428</v>
      </c>
      <c r="Y145" s="168">
        <f t="shared" si="7"/>
        <v>10.1614228</v>
      </c>
      <c r="Z145" s="168">
        <v>0</v>
      </c>
      <c r="AA145" s="169">
        <f t="shared" si="8"/>
        <v>0</v>
      </c>
      <c r="AR145" s="17" t="s">
        <v>155</v>
      </c>
      <c r="AT145" s="17" t="s">
        <v>151</v>
      </c>
      <c r="AU145" s="17" t="s">
        <v>100</v>
      </c>
      <c r="AY145" s="17" t="s">
        <v>150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7" t="s">
        <v>84</v>
      </c>
      <c r="BK145" s="105">
        <f t="shared" si="14"/>
        <v>0</v>
      </c>
      <c r="BL145" s="17" t="s">
        <v>155</v>
      </c>
      <c r="BM145" s="17" t="s">
        <v>189</v>
      </c>
    </row>
    <row r="146" spans="2:65" s="1" customFormat="1" ht="44.25" customHeight="1">
      <c r="B146" s="34"/>
      <c r="C146" s="163" t="s">
        <v>190</v>
      </c>
      <c r="D146" s="163" t="s">
        <v>151</v>
      </c>
      <c r="E146" s="164" t="s">
        <v>191</v>
      </c>
      <c r="F146" s="235" t="s">
        <v>192</v>
      </c>
      <c r="G146" s="235"/>
      <c r="H146" s="235"/>
      <c r="I146" s="235"/>
      <c r="J146" s="165" t="s">
        <v>154</v>
      </c>
      <c r="K146" s="166">
        <v>418.51</v>
      </c>
      <c r="L146" s="236">
        <v>0</v>
      </c>
      <c r="M146" s="237"/>
      <c r="N146" s="238">
        <f t="shared" si="5"/>
        <v>0</v>
      </c>
      <c r="O146" s="238"/>
      <c r="P146" s="238"/>
      <c r="Q146" s="238"/>
      <c r="R146" s="36"/>
      <c r="T146" s="167" t="s">
        <v>22</v>
      </c>
      <c r="U146" s="43" t="s">
        <v>41</v>
      </c>
      <c r="V146" s="35"/>
      <c r="W146" s="168">
        <f t="shared" si="6"/>
        <v>0</v>
      </c>
      <c r="X146" s="168">
        <v>0.00489</v>
      </c>
      <c r="Y146" s="168">
        <f t="shared" si="7"/>
        <v>2.0465139</v>
      </c>
      <c r="Z146" s="168">
        <v>0</v>
      </c>
      <c r="AA146" s="169">
        <f t="shared" si="8"/>
        <v>0</v>
      </c>
      <c r="AR146" s="17" t="s">
        <v>155</v>
      </c>
      <c r="AT146" s="17" t="s">
        <v>151</v>
      </c>
      <c r="AU146" s="17" t="s">
        <v>100</v>
      </c>
      <c r="AY146" s="17" t="s">
        <v>150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7" t="s">
        <v>84</v>
      </c>
      <c r="BK146" s="105">
        <f t="shared" si="14"/>
        <v>0</v>
      </c>
      <c r="BL146" s="17" t="s">
        <v>155</v>
      </c>
      <c r="BM146" s="17" t="s">
        <v>193</v>
      </c>
    </row>
    <row r="147" spans="2:65" s="1" customFormat="1" ht="44.25" customHeight="1">
      <c r="B147" s="34"/>
      <c r="C147" s="163" t="s">
        <v>194</v>
      </c>
      <c r="D147" s="163" t="s">
        <v>151</v>
      </c>
      <c r="E147" s="164" t="s">
        <v>195</v>
      </c>
      <c r="F147" s="235" t="s">
        <v>196</v>
      </c>
      <c r="G147" s="235"/>
      <c r="H147" s="235"/>
      <c r="I147" s="235"/>
      <c r="J147" s="165" t="s">
        <v>154</v>
      </c>
      <c r="K147" s="166">
        <v>362.72</v>
      </c>
      <c r="L147" s="236">
        <v>0</v>
      </c>
      <c r="M147" s="237"/>
      <c r="N147" s="238">
        <f t="shared" si="5"/>
        <v>0</v>
      </c>
      <c r="O147" s="238"/>
      <c r="P147" s="238"/>
      <c r="Q147" s="238"/>
      <c r="R147" s="36"/>
      <c r="T147" s="167" t="s">
        <v>22</v>
      </c>
      <c r="U147" s="43" t="s">
        <v>41</v>
      </c>
      <c r="V147" s="35"/>
      <c r="W147" s="168">
        <f t="shared" si="6"/>
        <v>0</v>
      </c>
      <c r="X147" s="168">
        <v>0.00348</v>
      </c>
      <c r="Y147" s="168">
        <f t="shared" si="7"/>
        <v>1.2622656</v>
      </c>
      <c r="Z147" s="168">
        <v>0</v>
      </c>
      <c r="AA147" s="169">
        <f t="shared" si="8"/>
        <v>0</v>
      </c>
      <c r="AR147" s="17" t="s">
        <v>155</v>
      </c>
      <c r="AT147" s="17" t="s">
        <v>151</v>
      </c>
      <c r="AU147" s="17" t="s">
        <v>100</v>
      </c>
      <c r="AY147" s="17" t="s">
        <v>150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7" t="s">
        <v>84</v>
      </c>
      <c r="BK147" s="105">
        <f t="shared" si="14"/>
        <v>0</v>
      </c>
      <c r="BL147" s="17" t="s">
        <v>155</v>
      </c>
      <c r="BM147" s="17" t="s">
        <v>197</v>
      </c>
    </row>
    <row r="148" spans="2:65" s="1" customFormat="1" ht="44.25" customHeight="1">
      <c r="B148" s="34"/>
      <c r="C148" s="163" t="s">
        <v>198</v>
      </c>
      <c r="D148" s="163" t="s">
        <v>151</v>
      </c>
      <c r="E148" s="164" t="s">
        <v>199</v>
      </c>
      <c r="F148" s="235" t="s">
        <v>200</v>
      </c>
      <c r="G148" s="235"/>
      <c r="H148" s="235"/>
      <c r="I148" s="235"/>
      <c r="J148" s="165" t="s">
        <v>154</v>
      </c>
      <c r="K148" s="166">
        <v>55.79</v>
      </c>
      <c r="L148" s="236">
        <v>0</v>
      </c>
      <c r="M148" s="237"/>
      <c r="N148" s="238">
        <f t="shared" si="5"/>
        <v>0</v>
      </c>
      <c r="O148" s="238"/>
      <c r="P148" s="238"/>
      <c r="Q148" s="238"/>
      <c r="R148" s="36"/>
      <c r="T148" s="167" t="s">
        <v>22</v>
      </c>
      <c r="U148" s="43" t="s">
        <v>41</v>
      </c>
      <c r="V148" s="35"/>
      <c r="W148" s="168">
        <f t="shared" si="6"/>
        <v>0</v>
      </c>
      <c r="X148" s="168">
        <v>0.00628</v>
      </c>
      <c r="Y148" s="168">
        <f t="shared" si="7"/>
        <v>0.3503612</v>
      </c>
      <c r="Z148" s="168">
        <v>0</v>
      </c>
      <c r="AA148" s="169">
        <f t="shared" si="8"/>
        <v>0</v>
      </c>
      <c r="AR148" s="17" t="s">
        <v>155</v>
      </c>
      <c r="AT148" s="17" t="s">
        <v>151</v>
      </c>
      <c r="AU148" s="17" t="s">
        <v>100</v>
      </c>
      <c r="AY148" s="17" t="s">
        <v>150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7" t="s">
        <v>84</v>
      </c>
      <c r="BK148" s="105">
        <f t="shared" si="14"/>
        <v>0</v>
      </c>
      <c r="BL148" s="17" t="s">
        <v>155</v>
      </c>
      <c r="BM148" s="17" t="s">
        <v>201</v>
      </c>
    </row>
    <row r="149" spans="2:65" s="1" customFormat="1" ht="31.5" customHeight="1">
      <c r="B149" s="34"/>
      <c r="C149" s="163" t="s">
        <v>202</v>
      </c>
      <c r="D149" s="163" t="s">
        <v>151</v>
      </c>
      <c r="E149" s="164" t="s">
        <v>203</v>
      </c>
      <c r="F149" s="235" t="s">
        <v>204</v>
      </c>
      <c r="G149" s="235"/>
      <c r="H149" s="235"/>
      <c r="I149" s="235"/>
      <c r="J149" s="165" t="s">
        <v>180</v>
      </c>
      <c r="K149" s="166">
        <v>69.83</v>
      </c>
      <c r="L149" s="236">
        <v>0</v>
      </c>
      <c r="M149" s="237"/>
      <c r="N149" s="238">
        <f t="shared" si="5"/>
        <v>0</v>
      </c>
      <c r="O149" s="238"/>
      <c r="P149" s="238"/>
      <c r="Q149" s="238"/>
      <c r="R149" s="36"/>
      <c r="T149" s="167" t="s">
        <v>22</v>
      </c>
      <c r="U149" s="43" t="s">
        <v>41</v>
      </c>
      <c r="V149" s="35"/>
      <c r="W149" s="168">
        <f t="shared" si="6"/>
        <v>0</v>
      </c>
      <c r="X149" s="168">
        <v>0.00046</v>
      </c>
      <c r="Y149" s="168">
        <f t="shared" si="7"/>
        <v>0.0321218</v>
      </c>
      <c r="Z149" s="168">
        <v>0</v>
      </c>
      <c r="AA149" s="169">
        <f t="shared" si="8"/>
        <v>0</v>
      </c>
      <c r="AR149" s="17" t="s">
        <v>155</v>
      </c>
      <c r="AT149" s="17" t="s">
        <v>151</v>
      </c>
      <c r="AU149" s="17" t="s">
        <v>100</v>
      </c>
      <c r="AY149" s="17" t="s">
        <v>150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7" t="s">
        <v>84</v>
      </c>
      <c r="BK149" s="105">
        <f t="shared" si="14"/>
        <v>0</v>
      </c>
      <c r="BL149" s="17" t="s">
        <v>155</v>
      </c>
      <c r="BM149" s="17" t="s">
        <v>205</v>
      </c>
    </row>
    <row r="150" spans="2:65" s="1" customFormat="1" ht="31.5" customHeight="1">
      <c r="B150" s="34"/>
      <c r="C150" s="163" t="s">
        <v>206</v>
      </c>
      <c r="D150" s="163" t="s">
        <v>151</v>
      </c>
      <c r="E150" s="164" t="s">
        <v>207</v>
      </c>
      <c r="F150" s="235" t="s">
        <v>208</v>
      </c>
      <c r="G150" s="235"/>
      <c r="H150" s="235"/>
      <c r="I150" s="235"/>
      <c r="J150" s="165" t="s">
        <v>154</v>
      </c>
      <c r="K150" s="166">
        <v>91.97</v>
      </c>
      <c r="L150" s="236">
        <v>0</v>
      </c>
      <c r="M150" s="237"/>
      <c r="N150" s="238">
        <f t="shared" si="5"/>
        <v>0</v>
      </c>
      <c r="O150" s="238"/>
      <c r="P150" s="238"/>
      <c r="Q150" s="238"/>
      <c r="R150" s="36"/>
      <c r="T150" s="167" t="s">
        <v>22</v>
      </c>
      <c r="U150" s="43" t="s">
        <v>41</v>
      </c>
      <c r="V150" s="35"/>
      <c r="W150" s="168">
        <f t="shared" si="6"/>
        <v>0</v>
      </c>
      <c r="X150" s="168">
        <v>0.00012</v>
      </c>
      <c r="Y150" s="168">
        <f t="shared" si="7"/>
        <v>0.0110364</v>
      </c>
      <c r="Z150" s="168">
        <v>0</v>
      </c>
      <c r="AA150" s="169">
        <f t="shared" si="8"/>
        <v>0</v>
      </c>
      <c r="AR150" s="17" t="s">
        <v>155</v>
      </c>
      <c r="AT150" s="17" t="s">
        <v>151</v>
      </c>
      <c r="AU150" s="17" t="s">
        <v>100</v>
      </c>
      <c r="AY150" s="17" t="s">
        <v>150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7" t="s">
        <v>84</v>
      </c>
      <c r="BK150" s="105">
        <f t="shared" si="14"/>
        <v>0</v>
      </c>
      <c r="BL150" s="17" t="s">
        <v>155</v>
      </c>
      <c r="BM150" s="17" t="s">
        <v>209</v>
      </c>
    </row>
    <row r="151" spans="2:65" s="1" customFormat="1" ht="31.5" customHeight="1">
      <c r="B151" s="34"/>
      <c r="C151" s="163" t="s">
        <v>11</v>
      </c>
      <c r="D151" s="163" t="s">
        <v>151</v>
      </c>
      <c r="E151" s="164" t="s">
        <v>210</v>
      </c>
      <c r="F151" s="235" t="s">
        <v>211</v>
      </c>
      <c r="G151" s="235"/>
      <c r="H151" s="235"/>
      <c r="I151" s="235"/>
      <c r="J151" s="165" t="s">
        <v>154</v>
      </c>
      <c r="K151" s="166">
        <v>7.5</v>
      </c>
      <c r="L151" s="236">
        <v>0</v>
      </c>
      <c r="M151" s="237"/>
      <c r="N151" s="238">
        <f t="shared" si="5"/>
        <v>0</v>
      </c>
      <c r="O151" s="238"/>
      <c r="P151" s="238"/>
      <c r="Q151" s="238"/>
      <c r="R151" s="36"/>
      <c r="T151" s="167" t="s">
        <v>22</v>
      </c>
      <c r="U151" s="43" t="s">
        <v>41</v>
      </c>
      <c r="V151" s="35"/>
      <c r="W151" s="168">
        <f t="shared" si="6"/>
        <v>0</v>
      </c>
      <c r="X151" s="168">
        <v>0.28362</v>
      </c>
      <c r="Y151" s="168">
        <f t="shared" si="7"/>
        <v>2.12715</v>
      </c>
      <c r="Z151" s="168">
        <v>0</v>
      </c>
      <c r="AA151" s="169">
        <f t="shared" si="8"/>
        <v>0</v>
      </c>
      <c r="AR151" s="17" t="s">
        <v>155</v>
      </c>
      <c r="AT151" s="17" t="s">
        <v>151</v>
      </c>
      <c r="AU151" s="17" t="s">
        <v>100</v>
      </c>
      <c r="AY151" s="17" t="s">
        <v>150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7" t="s">
        <v>84</v>
      </c>
      <c r="BK151" s="105">
        <f t="shared" si="14"/>
        <v>0</v>
      </c>
      <c r="BL151" s="17" t="s">
        <v>155</v>
      </c>
      <c r="BM151" s="17" t="s">
        <v>212</v>
      </c>
    </row>
    <row r="152" spans="2:65" s="1" customFormat="1" ht="31.5" customHeight="1">
      <c r="B152" s="34"/>
      <c r="C152" s="163" t="s">
        <v>213</v>
      </c>
      <c r="D152" s="163" t="s">
        <v>151</v>
      </c>
      <c r="E152" s="164" t="s">
        <v>214</v>
      </c>
      <c r="F152" s="235" t="s">
        <v>215</v>
      </c>
      <c r="G152" s="235"/>
      <c r="H152" s="235"/>
      <c r="I152" s="235"/>
      <c r="J152" s="165" t="s">
        <v>216</v>
      </c>
      <c r="K152" s="166">
        <v>18</v>
      </c>
      <c r="L152" s="236">
        <v>0</v>
      </c>
      <c r="M152" s="237"/>
      <c r="N152" s="238">
        <f t="shared" si="5"/>
        <v>0</v>
      </c>
      <c r="O152" s="238"/>
      <c r="P152" s="238"/>
      <c r="Q152" s="238"/>
      <c r="R152" s="36"/>
      <c r="T152" s="167" t="s">
        <v>22</v>
      </c>
      <c r="U152" s="43" t="s">
        <v>41</v>
      </c>
      <c r="V152" s="35"/>
      <c r="W152" s="168">
        <f t="shared" si="6"/>
        <v>0</v>
      </c>
      <c r="X152" s="168">
        <v>0</v>
      </c>
      <c r="Y152" s="168">
        <f t="shared" si="7"/>
        <v>0</v>
      </c>
      <c r="Z152" s="168">
        <v>0</v>
      </c>
      <c r="AA152" s="169">
        <f t="shared" si="8"/>
        <v>0</v>
      </c>
      <c r="AR152" s="17" t="s">
        <v>155</v>
      </c>
      <c r="AT152" s="17" t="s">
        <v>151</v>
      </c>
      <c r="AU152" s="17" t="s">
        <v>100</v>
      </c>
      <c r="AY152" s="17" t="s">
        <v>150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7" t="s">
        <v>84</v>
      </c>
      <c r="BK152" s="105">
        <f t="shared" si="14"/>
        <v>0</v>
      </c>
      <c r="BL152" s="17" t="s">
        <v>155</v>
      </c>
      <c r="BM152" s="17" t="s">
        <v>217</v>
      </c>
    </row>
    <row r="153" spans="2:65" s="1" customFormat="1" ht="31.5" customHeight="1">
      <c r="B153" s="34"/>
      <c r="C153" s="170" t="s">
        <v>218</v>
      </c>
      <c r="D153" s="170" t="s">
        <v>219</v>
      </c>
      <c r="E153" s="171" t="s">
        <v>220</v>
      </c>
      <c r="F153" s="239" t="s">
        <v>221</v>
      </c>
      <c r="G153" s="239"/>
      <c r="H153" s="239"/>
      <c r="I153" s="239"/>
      <c r="J153" s="172" t="s">
        <v>216</v>
      </c>
      <c r="K153" s="173">
        <v>18</v>
      </c>
      <c r="L153" s="240">
        <v>0</v>
      </c>
      <c r="M153" s="241"/>
      <c r="N153" s="242">
        <f t="shared" si="5"/>
        <v>0</v>
      </c>
      <c r="O153" s="238"/>
      <c r="P153" s="238"/>
      <c r="Q153" s="238"/>
      <c r="R153" s="36"/>
      <c r="T153" s="167" t="s">
        <v>22</v>
      </c>
      <c r="U153" s="43" t="s">
        <v>41</v>
      </c>
      <c r="V153" s="35"/>
      <c r="W153" s="168">
        <f t="shared" si="6"/>
        <v>0</v>
      </c>
      <c r="X153" s="168">
        <v>0.0013</v>
      </c>
      <c r="Y153" s="168">
        <f t="shared" si="7"/>
        <v>0.023399999999999997</v>
      </c>
      <c r="Z153" s="168">
        <v>0</v>
      </c>
      <c r="AA153" s="169">
        <f t="shared" si="8"/>
        <v>0</v>
      </c>
      <c r="AR153" s="17" t="s">
        <v>182</v>
      </c>
      <c r="AT153" s="17" t="s">
        <v>219</v>
      </c>
      <c r="AU153" s="17" t="s">
        <v>100</v>
      </c>
      <c r="AY153" s="17" t="s">
        <v>150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7" t="s">
        <v>84</v>
      </c>
      <c r="BK153" s="105">
        <f t="shared" si="14"/>
        <v>0</v>
      </c>
      <c r="BL153" s="17" t="s">
        <v>155</v>
      </c>
      <c r="BM153" s="17" t="s">
        <v>222</v>
      </c>
    </row>
    <row r="154" spans="2:63" s="9" customFormat="1" ht="29.85" customHeight="1">
      <c r="B154" s="152"/>
      <c r="C154" s="153"/>
      <c r="D154" s="162" t="s">
        <v>114</v>
      </c>
      <c r="E154" s="162"/>
      <c r="F154" s="162"/>
      <c r="G154" s="162"/>
      <c r="H154" s="162"/>
      <c r="I154" s="162"/>
      <c r="J154" s="162"/>
      <c r="K154" s="162"/>
      <c r="L154" s="162"/>
      <c r="M154" s="162"/>
      <c r="N154" s="233">
        <f>BK154</f>
        <v>0</v>
      </c>
      <c r="O154" s="234"/>
      <c r="P154" s="234"/>
      <c r="Q154" s="234"/>
      <c r="R154" s="155"/>
      <c r="T154" s="156"/>
      <c r="U154" s="153"/>
      <c r="V154" s="153"/>
      <c r="W154" s="157">
        <f>SUM(W155:W157)</f>
        <v>0</v>
      </c>
      <c r="X154" s="153"/>
      <c r="Y154" s="157">
        <f>SUM(Y155:Y157)</f>
        <v>0</v>
      </c>
      <c r="Z154" s="153"/>
      <c r="AA154" s="158">
        <f>SUM(AA155:AA157)</f>
        <v>0</v>
      </c>
      <c r="AR154" s="159" t="s">
        <v>84</v>
      </c>
      <c r="AT154" s="160" t="s">
        <v>75</v>
      </c>
      <c r="AU154" s="160" t="s">
        <v>84</v>
      </c>
      <c r="AY154" s="159" t="s">
        <v>150</v>
      </c>
      <c r="BK154" s="161">
        <f>SUM(BK155:BK157)</f>
        <v>0</v>
      </c>
    </row>
    <row r="155" spans="2:65" s="1" customFormat="1" ht="22.5" customHeight="1">
      <c r="B155" s="34"/>
      <c r="C155" s="163" t="s">
        <v>223</v>
      </c>
      <c r="D155" s="163" t="s">
        <v>151</v>
      </c>
      <c r="E155" s="164" t="s">
        <v>224</v>
      </c>
      <c r="F155" s="235" t="s">
        <v>225</v>
      </c>
      <c r="G155" s="235"/>
      <c r="H155" s="235"/>
      <c r="I155" s="235"/>
      <c r="J155" s="165" t="s">
        <v>154</v>
      </c>
      <c r="K155" s="166">
        <v>384</v>
      </c>
      <c r="L155" s="236">
        <v>0</v>
      </c>
      <c r="M155" s="237"/>
      <c r="N155" s="238">
        <f>ROUND(L155*K155,2)</f>
        <v>0</v>
      </c>
      <c r="O155" s="238"/>
      <c r="P155" s="238"/>
      <c r="Q155" s="238"/>
      <c r="R155" s="36"/>
      <c r="T155" s="167" t="s">
        <v>22</v>
      </c>
      <c r="U155" s="43" t="s">
        <v>41</v>
      </c>
      <c r="V155" s="35"/>
      <c r="W155" s="168">
        <f>V155*K155</f>
        <v>0</v>
      </c>
      <c r="X155" s="168">
        <v>0</v>
      </c>
      <c r="Y155" s="168">
        <f>X155*K155</f>
        <v>0</v>
      </c>
      <c r="Z155" s="168">
        <v>0</v>
      </c>
      <c r="AA155" s="169">
        <f>Z155*K155</f>
        <v>0</v>
      </c>
      <c r="AR155" s="17" t="s">
        <v>155</v>
      </c>
      <c r="AT155" s="17" t="s">
        <v>151</v>
      </c>
      <c r="AU155" s="17" t="s">
        <v>100</v>
      </c>
      <c r="AY155" s="17" t="s">
        <v>150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7" t="s">
        <v>84</v>
      </c>
      <c r="BK155" s="105">
        <f>ROUND(L155*K155,2)</f>
        <v>0</v>
      </c>
      <c r="BL155" s="17" t="s">
        <v>155</v>
      </c>
      <c r="BM155" s="17" t="s">
        <v>226</v>
      </c>
    </row>
    <row r="156" spans="2:65" s="1" customFormat="1" ht="31.5" customHeight="1">
      <c r="B156" s="34"/>
      <c r="C156" s="163" t="s">
        <v>227</v>
      </c>
      <c r="D156" s="163" t="s">
        <v>151</v>
      </c>
      <c r="E156" s="164" t="s">
        <v>228</v>
      </c>
      <c r="F156" s="235" t="s">
        <v>229</v>
      </c>
      <c r="G156" s="235"/>
      <c r="H156" s="235"/>
      <c r="I156" s="235"/>
      <c r="J156" s="165" t="s">
        <v>154</v>
      </c>
      <c r="K156" s="166">
        <v>11520</v>
      </c>
      <c r="L156" s="236">
        <v>0</v>
      </c>
      <c r="M156" s="237"/>
      <c r="N156" s="238">
        <f>ROUND(L156*K156,2)</f>
        <v>0</v>
      </c>
      <c r="O156" s="238"/>
      <c r="P156" s="238"/>
      <c r="Q156" s="238"/>
      <c r="R156" s="36"/>
      <c r="T156" s="167" t="s">
        <v>22</v>
      </c>
      <c r="U156" s="43" t="s">
        <v>41</v>
      </c>
      <c r="V156" s="35"/>
      <c r="W156" s="168">
        <f>V156*K156</f>
        <v>0</v>
      </c>
      <c r="X156" s="168">
        <v>0</v>
      </c>
      <c r="Y156" s="168">
        <f>X156*K156</f>
        <v>0</v>
      </c>
      <c r="Z156" s="168">
        <v>0</v>
      </c>
      <c r="AA156" s="169">
        <f>Z156*K156</f>
        <v>0</v>
      </c>
      <c r="AR156" s="17" t="s">
        <v>155</v>
      </c>
      <c r="AT156" s="17" t="s">
        <v>151</v>
      </c>
      <c r="AU156" s="17" t="s">
        <v>100</v>
      </c>
      <c r="AY156" s="17" t="s">
        <v>150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7" t="s">
        <v>84</v>
      </c>
      <c r="BK156" s="105">
        <f>ROUND(L156*K156,2)</f>
        <v>0</v>
      </c>
      <c r="BL156" s="17" t="s">
        <v>155</v>
      </c>
      <c r="BM156" s="17" t="s">
        <v>230</v>
      </c>
    </row>
    <row r="157" spans="2:65" s="1" customFormat="1" ht="22.5" customHeight="1">
      <c r="B157" s="34"/>
      <c r="C157" s="163" t="s">
        <v>231</v>
      </c>
      <c r="D157" s="163" t="s">
        <v>151</v>
      </c>
      <c r="E157" s="164" t="s">
        <v>232</v>
      </c>
      <c r="F157" s="235" t="s">
        <v>233</v>
      </c>
      <c r="G157" s="235"/>
      <c r="H157" s="235"/>
      <c r="I157" s="235"/>
      <c r="J157" s="165" t="s">
        <v>154</v>
      </c>
      <c r="K157" s="166">
        <v>384</v>
      </c>
      <c r="L157" s="236">
        <v>0</v>
      </c>
      <c r="M157" s="237"/>
      <c r="N157" s="238">
        <f>ROUND(L157*K157,2)</f>
        <v>0</v>
      </c>
      <c r="O157" s="238"/>
      <c r="P157" s="238"/>
      <c r="Q157" s="238"/>
      <c r="R157" s="36"/>
      <c r="T157" s="167" t="s">
        <v>22</v>
      </c>
      <c r="U157" s="43" t="s">
        <v>41</v>
      </c>
      <c r="V157" s="35"/>
      <c r="W157" s="168">
        <f>V157*K157</f>
        <v>0</v>
      </c>
      <c r="X157" s="168">
        <v>0</v>
      </c>
      <c r="Y157" s="168">
        <f>X157*K157</f>
        <v>0</v>
      </c>
      <c r="Z157" s="168">
        <v>0</v>
      </c>
      <c r="AA157" s="169">
        <f>Z157*K157</f>
        <v>0</v>
      </c>
      <c r="AR157" s="17" t="s">
        <v>155</v>
      </c>
      <c r="AT157" s="17" t="s">
        <v>151</v>
      </c>
      <c r="AU157" s="17" t="s">
        <v>100</v>
      </c>
      <c r="AY157" s="17" t="s">
        <v>150</v>
      </c>
      <c r="BE157" s="105">
        <f>IF(U157="základní",N157,0)</f>
        <v>0</v>
      </c>
      <c r="BF157" s="105">
        <f>IF(U157="snížená",N157,0)</f>
        <v>0</v>
      </c>
      <c r="BG157" s="105">
        <f>IF(U157="zákl. přenesená",N157,0)</f>
        <v>0</v>
      </c>
      <c r="BH157" s="105">
        <f>IF(U157="sníž. přenesená",N157,0)</f>
        <v>0</v>
      </c>
      <c r="BI157" s="105">
        <f>IF(U157="nulová",N157,0)</f>
        <v>0</v>
      </c>
      <c r="BJ157" s="17" t="s">
        <v>84</v>
      </c>
      <c r="BK157" s="105">
        <f>ROUND(L157*K157,2)</f>
        <v>0</v>
      </c>
      <c r="BL157" s="17" t="s">
        <v>155</v>
      </c>
      <c r="BM157" s="17" t="s">
        <v>234</v>
      </c>
    </row>
    <row r="158" spans="2:63" s="9" customFormat="1" ht="29.85" customHeight="1">
      <c r="B158" s="152"/>
      <c r="C158" s="153"/>
      <c r="D158" s="162" t="s">
        <v>115</v>
      </c>
      <c r="E158" s="162"/>
      <c r="F158" s="162"/>
      <c r="G158" s="162"/>
      <c r="H158" s="162"/>
      <c r="I158" s="162"/>
      <c r="J158" s="162"/>
      <c r="K158" s="162"/>
      <c r="L158" s="162"/>
      <c r="M158" s="162"/>
      <c r="N158" s="233">
        <f>BK158</f>
        <v>0</v>
      </c>
      <c r="O158" s="234"/>
      <c r="P158" s="234"/>
      <c r="Q158" s="234"/>
      <c r="R158" s="155"/>
      <c r="T158" s="156"/>
      <c r="U158" s="153"/>
      <c r="V158" s="153"/>
      <c r="W158" s="157">
        <f>SUM(W159:W168)</f>
        <v>0</v>
      </c>
      <c r="X158" s="153"/>
      <c r="Y158" s="157">
        <f>SUM(Y159:Y168)</f>
        <v>0</v>
      </c>
      <c r="Z158" s="153"/>
      <c r="AA158" s="158">
        <f>SUM(AA159:AA168)</f>
        <v>13.053149999999999</v>
      </c>
      <c r="AR158" s="159" t="s">
        <v>84</v>
      </c>
      <c r="AT158" s="160" t="s">
        <v>75</v>
      </c>
      <c r="AU158" s="160" t="s">
        <v>84</v>
      </c>
      <c r="AY158" s="159" t="s">
        <v>150</v>
      </c>
      <c r="BK158" s="161">
        <f>SUM(BK159:BK168)</f>
        <v>0</v>
      </c>
    </row>
    <row r="159" spans="2:65" s="1" customFormat="1" ht="44.25" customHeight="1">
      <c r="B159" s="34"/>
      <c r="C159" s="163" t="s">
        <v>10</v>
      </c>
      <c r="D159" s="163" t="s">
        <v>151</v>
      </c>
      <c r="E159" s="164" t="s">
        <v>235</v>
      </c>
      <c r="F159" s="235" t="s">
        <v>236</v>
      </c>
      <c r="G159" s="235"/>
      <c r="H159" s="235"/>
      <c r="I159" s="235"/>
      <c r="J159" s="165" t="s">
        <v>154</v>
      </c>
      <c r="K159" s="166">
        <v>418.51</v>
      </c>
      <c r="L159" s="236">
        <v>0</v>
      </c>
      <c r="M159" s="237"/>
      <c r="N159" s="238">
        <f aca="true" t="shared" si="15" ref="N159:N168">ROUND(L159*K159,2)</f>
        <v>0</v>
      </c>
      <c r="O159" s="238"/>
      <c r="P159" s="238"/>
      <c r="Q159" s="238"/>
      <c r="R159" s="36"/>
      <c r="T159" s="167" t="s">
        <v>22</v>
      </c>
      <c r="U159" s="43" t="s">
        <v>41</v>
      </c>
      <c r="V159" s="35"/>
      <c r="W159" s="168">
        <f aca="true" t="shared" si="16" ref="W159:W168">V159*K159</f>
        <v>0</v>
      </c>
      <c r="X159" s="168">
        <v>0</v>
      </c>
      <c r="Y159" s="168">
        <f aca="true" t="shared" si="17" ref="Y159:Y168">X159*K159</f>
        <v>0</v>
      </c>
      <c r="Z159" s="168">
        <v>0.023</v>
      </c>
      <c r="AA159" s="169">
        <f aca="true" t="shared" si="18" ref="AA159:AA168">Z159*K159</f>
        <v>9.625729999999999</v>
      </c>
      <c r="AR159" s="17" t="s">
        <v>155</v>
      </c>
      <c r="AT159" s="17" t="s">
        <v>151</v>
      </c>
      <c r="AU159" s="17" t="s">
        <v>100</v>
      </c>
      <c r="AY159" s="17" t="s">
        <v>150</v>
      </c>
      <c r="BE159" s="105">
        <f aca="true" t="shared" si="19" ref="BE159:BE168">IF(U159="základní",N159,0)</f>
        <v>0</v>
      </c>
      <c r="BF159" s="105">
        <f aca="true" t="shared" si="20" ref="BF159:BF168">IF(U159="snížená",N159,0)</f>
        <v>0</v>
      </c>
      <c r="BG159" s="105">
        <f aca="true" t="shared" si="21" ref="BG159:BG168">IF(U159="zákl. přenesená",N159,0)</f>
        <v>0</v>
      </c>
      <c r="BH159" s="105">
        <f aca="true" t="shared" si="22" ref="BH159:BH168">IF(U159="sníž. přenesená",N159,0)</f>
        <v>0</v>
      </c>
      <c r="BI159" s="105">
        <f aca="true" t="shared" si="23" ref="BI159:BI168">IF(U159="nulová",N159,0)</f>
        <v>0</v>
      </c>
      <c r="BJ159" s="17" t="s">
        <v>84</v>
      </c>
      <c r="BK159" s="105">
        <f aca="true" t="shared" si="24" ref="BK159:BK168">ROUND(L159*K159,2)</f>
        <v>0</v>
      </c>
      <c r="BL159" s="17" t="s">
        <v>155</v>
      </c>
      <c r="BM159" s="17" t="s">
        <v>237</v>
      </c>
    </row>
    <row r="160" spans="2:65" s="1" customFormat="1" ht="31.5" customHeight="1">
      <c r="B160" s="34"/>
      <c r="C160" s="163" t="s">
        <v>238</v>
      </c>
      <c r="D160" s="163" t="s">
        <v>151</v>
      </c>
      <c r="E160" s="164" t="s">
        <v>239</v>
      </c>
      <c r="F160" s="235" t="s">
        <v>240</v>
      </c>
      <c r="G160" s="235"/>
      <c r="H160" s="235"/>
      <c r="I160" s="235"/>
      <c r="J160" s="165" t="s">
        <v>154</v>
      </c>
      <c r="K160" s="166">
        <v>23.36</v>
      </c>
      <c r="L160" s="236">
        <v>0</v>
      </c>
      <c r="M160" s="237"/>
      <c r="N160" s="238">
        <f t="shared" si="15"/>
        <v>0</v>
      </c>
      <c r="O160" s="238"/>
      <c r="P160" s="238"/>
      <c r="Q160" s="238"/>
      <c r="R160" s="36"/>
      <c r="T160" s="167" t="s">
        <v>22</v>
      </c>
      <c r="U160" s="43" t="s">
        <v>41</v>
      </c>
      <c r="V160" s="35"/>
      <c r="W160" s="168">
        <f t="shared" si="16"/>
        <v>0</v>
      </c>
      <c r="X160" s="168">
        <v>0</v>
      </c>
      <c r="Y160" s="168">
        <f t="shared" si="17"/>
        <v>0</v>
      </c>
      <c r="Z160" s="168">
        <v>0.131</v>
      </c>
      <c r="AA160" s="169">
        <f t="shared" si="18"/>
        <v>3.06016</v>
      </c>
      <c r="AR160" s="17" t="s">
        <v>155</v>
      </c>
      <c r="AT160" s="17" t="s">
        <v>151</v>
      </c>
      <c r="AU160" s="17" t="s">
        <v>100</v>
      </c>
      <c r="AY160" s="17" t="s">
        <v>150</v>
      </c>
      <c r="BE160" s="105">
        <f t="shared" si="19"/>
        <v>0</v>
      </c>
      <c r="BF160" s="105">
        <f t="shared" si="20"/>
        <v>0</v>
      </c>
      <c r="BG160" s="105">
        <f t="shared" si="21"/>
        <v>0</v>
      </c>
      <c r="BH160" s="105">
        <f t="shared" si="22"/>
        <v>0</v>
      </c>
      <c r="BI160" s="105">
        <f t="shared" si="23"/>
        <v>0</v>
      </c>
      <c r="BJ160" s="17" t="s">
        <v>84</v>
      </c>
      <c r="BK160" s="105">
        <f t="shared" si="24"/>
        <v>0</v>
      </c>
      <c r="BL160" s="17" t="s">
        <v>155</v>
      </c>
      <c r="BM160" s="17" t="s">
        <v>241</v>
      </c>
    </row>
    <row r="161" spans="2:65" s="1" customFormat="1" ht="31.5" customHeight="1">
      <c r="B161" s="34"/>
      <c r="C161" s="163" t="s">
        <v>242</v>
      </c>
      <c r="D161" s="163" t="s">
        <v>151</v>
      </c>
      <c r="E161" s="164" t="s">
        <v>243</v>
      </c>
      <c r="F161" s="235" t="s">
        <v>244</v>
      </c>
      <c r="G161" s="235"/>
      <c r="H161" s="235"/>
      <c r="I161" s="235"/>
      <c r="J161" s="165" t="s">
        <v>180</v>
      </c>
      <c r="K161" s="166">
        <v>102.5</v>
      </c>
      <c r="L161" s="236">
        <v>0</v>
      </c>
      <c r="M161" s="237"/>
      <c r="N161" s="238">
        <f t="shared" si="15"/>
        <v>0</v>
      </c>
      <c r="O161" s="238"/>
      <c r="P161" s="238"/>
      <c r="Q161" s="238"/>
      <c r="R161" s="36"/>
      <c r="T161" s="167" t="s">
        <v>22</v>
      </c>
      <c r="U161" s="43" t="s">
        <v>41</v>
      </c>
      <c r="V161" s="35"/>
      <c r="W161" s="168">
        <f t="shared" si="16"/>
        <v>0</v>
      </c>
      <c r="X161" s="168">
        <v>0</v>
      </c>
      <c r="Y161" s="168">
        <f t="shared" si="17"/>
        <v>0</v>
      </c>
      <c r="Z161" s="168">
        <v>0</v>
      </c>
      <c r="AA161" s="169">
        <f t="shared" si="18"/>
        <v>0</v>
      </c>
      <c r="AR161" s="17" t="s">
        <v>155</v>
      </c>
      <c r="AT161" s="17" t="s">
        <v>151</v>
      </c>
      <c r="AU161" s="17" t="s">
        <v>100</v>
      </c>
      <c r="AY161" s="17" t="s">
        <v>150</v>
      </c>
      <c r="BE161" s="105">
        <f t="shared" si="19"/>
        <v>0</v>
      </c>
      <c r="BF161" s="105">
        <f t="shared" si="20"/>
        <v>0</v>
      </c>
      <c r="BG161" s="105">
        <f t="shared" si="21"/>
        <v>0</v>
      </c>
      <c r="BH161" s="105">
        <f t="shared" si="22"/>
        <v>0</v>
      </c>
      <c r="BI161" s="105">
        <f t="shared" si="23"/>
        <v>0</v>
      </c>
      <c r="BJ161" s="17" t="s">
        <v>84</v>
      </c>
      <c r="BK161" s="105">
        <f t="shared" si="24"/>
        <v>0</v>
      </c>
      <c r="BL161" s="17" t="s">
        <v>155</v>
      </c>
      <c r="BM161" s="17" t="s">
        <v>245</v>
      </c>
    </row>
    <row r="162" spans="2:65" s="1" customFormat="1" ht="44.25" customHeight="1">
      <c r="B162" s="34"/>
      <c r="C162" s="163" t="s">
        <v>246</v>
      </c>
      <c r="D162" s="163" t="s">
        <v>151</v>
      </c>
      <c r="E162" s="164" t="s">
        <v>247</v>
      </c>
      <c r="F162" s="235" t="s">
        <v>248</v>
      </c>
      <c r="G162" s="235"/>
      <c r="H162" s="235"/>
      <c r="I162" s="235"/>
      <c r="J162" s="165" t="s">
        <v>249</v>
      </c>
      <c r="K162" s="166">
        <v>24</v>
      </c>
      <c r="L162" s="236">
        <v>0</v>
      </c>
      <c r="M162" s="237"/>
      <c r="N162" s="238">
        <f t="shared" si="15"/>
        <v>0</v>
      </c>
      <c r="O162" s="238"/>
      <c r="P162" s="238"/>
      <c r="Q162" s="238"/>
      <c r="R162" s="36"/>
      <c r="T162" s="167" t="s">
        <v>22</v>
      </c>
      <c r="U162" s="43" t="s">
        <v>41</v>
      </c>
      <c r="V162" s="35"/>
      <c r="W162" s="168">
        <f t="shared" si="16"/>
        <v>0</v>
      </c>
      <c r="X162" s="168">
        <v>0</v>
      </c>
      <c r="Y162" s="168">
        <f t="shared" si="17"/>
        <v>0</v>
      </c>
      <c r="Z162" s="168">
        <v>0</v>
      </c>
      <c r="AA162" s="169">
        <f t="shared" si="18"/>
        <v>0</v>
      </c>
      <c r="AR162" s="17" t="s">
        <v>155</v>
      </c>
      <c r="AT162" s="17" t="s">
        <v>151</v>
      </c>
      <c r="AU162" s="17" t="s">
        <v>100</v>
      </c>
      <c r="AY162" s="17" t="s">
        <v>150</v>
      </c>
      <c r="BE162" s="105">
        <f t="shared" si="19"/>
        <v>0</v>
      </c>
      <c r="BF162" s="105">
        <f t="shared" si="20"/>
        <v>0</v>
      </c>
      <c r="BG162" s="105">
        <f t="shared" si="21"/>
        <v>0</v>
      </c>
      <c r="BH162" s="105">
        <f t="shared" si="22"/>
        <v>0</v>
      </c>
      <c r="BI162" s="105">
        <f t="shared" si="23"/>
        <v>0</v>
      </c>
      <c r="BJ162" s="17" t="s">
        <v>84</v>
      </c>
      <c r="BK162" s="105">
        <f t="shared" si="24"/>
        <v>0</v>
      </c>
      <c r="BL162" s="17" t="s">
        <v>155</v>
      </c>
      <c r="BM162" s="17" t="s">
        <v>250</v>
      </c>
    </row>
    <row r="163" spans="2:65" s="1" customFormat="1" ht="22.5" customHeight="1">
      <c r="B163" s="34"/>
      <c r="C163" s="163" t="s">
        <v>251</v>
      </c>
      <c r="D163" s="163" t="s">
        <v>151</v>
      </c>
      <c r="E163" s="164" t="s">
        <v>252</v>
      </c>
      <c r="F163" s="235" t="s">
        <v>253</v>
      </c>
      <c r="G163" s="235"/>
      <c r="H163" s="235"/>
      <c r="I163" s="235"/>
      <c r="J163" s="165" t="s">
        <v>180</v>
      </c>
      <c r="K163" s="166">
        <v>58</v>
      </c>
      <c r="L163" s="236">
        <v>0</v>
      </c>
      <c r="M163" s="237"/>
      <c r="N163" s="238">
        <f t="shared" si="15"/>
        <v>0</v>
      </c>
      <c r="O163" s="238"/>
      <c r="P163" s="238"/>
      <c r="Q163" s="238"/>
      <c r="R163" s="36"/>
      <c r="T163" s="167" t="s">
        <v>22</v>
      </c>
      <c r="U163" s="43" t="s">
        <v>41</v>
      </c>
      <c r="V163" s="35"/>
      <c r="W163" s="168">
        <f t="shared" si="16"/>
        <v>0</v>
      </c>
      <c r="X163" s="168">
        <v>0</v>
      </c>
      <c r="Y163" s="168">
        <f t="shared" si="17"/>
        <v>0</v>
      </c>
      <c r="Z163" s="168">
        <v>0.00177</v>
      </c>
      <c r="AA163" s="169">
        <f t="shared" si="18"/>
        <v>0.10266</v>
      </c>
      <c r="AR163" s="17" t="s">
        <v>155</v>
      </c>
      <c r="AT163" s="17" t="s">
        <v>151</v>
      </c>
      <c r="AU163" s="17" t="s">
        <v>100</v>
      </c>
      <c r="AY163" s="17" t="s">
        <v>150</v>
      </c>
      <c r="BE163" s="105">
        <f t="shared" si="19"/>
        <v>0</v>
      </c>
      <c r="BF163" s="105">
        <f t="shared" si="20"/>
        <v>0</v>
      </c>
      <c r="BG163" s="105">
        <f t="shared" si="21"/>
        <v>0</v>
      </c>
      <c r="BH163" s="105">
        <f t="shared" si="22"/>
        <v>0</v>
      </c>
      <c r="BI163" s="105">
        <f t="shared" si="23"/>
        <v>0</v>
      </c>
      <c r="BJ163" s="17" t="s">
        <v>84</v>
      </c>
      <c r="BK163" s="105">
        <f t="shared" si="24"/>
        <v>0</v>
      </c>
      <c r="BL163" s="17" t="s">
        <v>155</v>
      </c>
      <c r="BM163" s="17" t="s">
        <v>254</v>
      </c>
    </row>
    <row r="164" spans="2:65" s="1" customFormat="1" ht="31.5" customHeight="1">
      <c r="B164" s="34"/>
      <c r="C164" s="163" t="s">
        <v>255</v>
      </c>
      <c r="D164" s="163" t="s">
        <v>151</v>
      </c>
      <c r="E164" s="164" t="s">
        <v>256</v>
      </c>
      <c r="F164" s="235" t="s">
        <v>257</v>
      </c>
      <c r="G164" s="235"/>
      <c r="H164" s="235"/>
      <c r="I164" s="235"/>
      <c r="J164" s="165" t="s">
        <v>154</v>
      </c>
      <c r="K164" s="166">
        <v>18.9</v>
      </c>
      <c r="L164" s="236">
        <v>0</v>
      </c>
      <c r="M164" s="237"/>
      <c r="N164" s="238">
        <f t="shared" si="15"/>
        <v>0</v>
      </c>
      <c r="O164" s="238"/>
      <c r="P164" s="238"/>
      <c r="Q164" s="238"/>
      <c r="R164" s="36"/>
      <c r="T164" s="167" t="s">
        <v>22</v>
      </c>
      <c r="U164" s="43" t="s">
        <v>41</v>
      </c>
      <c r="V164" s="35"/>
      <c r="W164" s="168">
        <f t="shared" si="16"/>
        <v>0</v>
      </c>
      <c r="X164" s="168">
        <v>0</v>
      </c>
      <c r="Y164" s="168">
        <f t="shared" si="17"/>
        <v>0</v>
      </c>
      <c r="Z164" s="168">
        <v>0.014</v>
      </c>
      <c r="AA164" s="169">
        <f t="shared" si="18"/>
        <v>0.2646</v>
      </c>
      <c r="AR164" s="17" t="s">
        <v>155</v>
      </c>
      <c r="AT164" s="17" t="s">
        <v>151</v>
      </c>
      <c r="AU164" s="17" t="s">
        <v>100</v>
      </c>
      <c r="AY164" s="17" t="s">
        <v>150</v>
      </c>
      <c r="BE164" s="105">
        <f t="shared" si="19"/>
        <v>0</v>
      </c>
      <c r="BF164" s="105">
        <f t="shared" si="20"/>
        <v>0</v>
      </c>
      <c r="BG164" s="105">
        <f t="shared" si="21"/>
        <v>0</v>
      </c>
      <c r="BH164" s="105">
        <f t="shared" si="22"/>
        <v>0</v>
      </c>
      <c r="BI164" s="105">
        <f t="shared" si="23"/>
        <v>0</v>
      </c>
      <c r="BJ164" s="17" t="s">
        <v>84</v>
      </c>
      <c r="BK164" s="105">
        <f t="shared" si="24"/>
        <v>0</v>
      </c>
      <c r="BL164" s="17" t="s">
        <v>155</v>
      </c>
      <c r="BM164" s="17" t="s">
        <v>258</v>
      </c>
    </row>
    <row r="165" spans="2:65" s="1" customFormat="1" ht="31.5" customHeight="1">
      <c r="B165" s="34"/>
      <c r="C165" s="163" t="s">
        <v>259</v>
      </c>
      <c r="D165" s="163" t="s">
        <v>151</v>
      </c>
      <c r="E165" s="164" t="s">
        <v>260</v>
      </c>
      <c r="F165" s="235" t="s">
        <v>261</v>
      </c>
      <c r="G165" s="235"/>
      <c r="H165" s="235"/>
      <c r="I165" s="235"/>
      <c r="J165" s="165" t="s">
        <v>171</v>
      </c>
      <c r="K165" s="166">
        <v>13.053</v>
      </c>
      <c r="L165" s="236">
        <v>0</v>
      </c>
      <c r="M165" s="237"/>
      <c r="N165" s="238">
        <f t="shared" si="15"/>
        <v>0</v>
      </c>
      <c r="O165" s="238"/>
      <c r="P165" s="238"/>
      <c r="Q165" s="238"/>
      <c r="R165" s="36"/>
      <c r="T165" s="167" t="s">
        <v>22</v>
      </c>
      <c r="U165" s="43" t="s">
        <v>41</v>
      </c>
      <c r="V165" s="35"/>
      <c r="W165" s="168">
        <f t="shared" si="16"/>
        <v>0</v>
      </c>
      <c r="X165" s="168">
        <v>0</v>
      </c>
      <c r="Y165" s="168">
        <f t="shared" si="17"/>
        <v>0</v>
      </c>
      <c r="Z165" s="168">
        <v>0</v>
      </c>
      <c r="AA165" s="169">
        <f t="shared" si="18"/>
        <v>0</v>
      </c>
      <c r="AR165" s="17" t="s">
        <v>155</v>
      </c>
      <c r="AT165" s="17" t="s">
        <v>151</v>
      </c>
      <c r="AU165" s="17" t="s">
        <v>100</v>
      </c>
      <c r="AY165" s="17" t="s">
        <v>150</v>
      </c>
      <c r="BE165" s="105">
        <f t="shared" si="19"/>
        <v>0</v>
      </c>
      <c r="BF165" s="105">
        <f t="shared" si="20"/>
        <v>0</v>
      </c>
      <c r="BG165" s="105">
        <f t="shared" si="21"/>
        <v>0</v>
      </c>
      <c r="BH165" s="105">
        <f t="shared" si="22"/>
        <v>0</v>
      </c>
      <c r="BI165" s="105">
        <f t="shared" si="23"/>
        <v>0</v>
      </c>
      <c r="BJ165" s="17" t="s">
        <v>84</v>
      </c>
      <c r="BK165" s="105">
        <f t="shared" si="24"/>
        <v>0</v>
      </c>
      <c r="BL165" s="17" t="s">
        <v>155</v>
      </c>
      <c r="BM165" s="17" t="s">
        <v>262</v>
      </c>
    </row>
    <row r="166" spans="2:65" s="1" customFormat="1" ht="31.5" customHeight="1">
      <c r="B166" s="34"/>
      <c r="C166" s="163" t="s">
        <v>263</v>
      </c>
      <c r="D166" s="163" t="s">
        <v>151</v>
      </c>
      <c r="E166" s="164" t="s">
        <v>264</v>
      </c>
      <c r="F166" s="235" t="s">
        <v>265</v>
      </c>
      <c r="G166" s="235"/>
      <c r="H166" s="235"/>
      <c r="I166" s="235"/>
      <c r="J166" s="165" t="s">
        <v>171</v>
      </c>
      <c r="K166" s="166">
        <v>13.053</v>
      </c>
      <c r="L166" s="236">
        <v>0</v>
      </c>
      <c r="M166" s="237"/>
      <c r="N166" s="238">
        <f t="shared" si="15"/>
        <v>0</v>
      </c>
      <c r="O166" s="238"/>
      <c r="P166" s="238"/>
      <c r="Q166" s="238"/>
      <c r="R166" s="36"/>
      <c r="T166" s="167" t="s">
        <v>22</v>
      </c>
      <c r="U166" s="43" t="s">
        <v>41</v>
      </c>
      <c r="V166" s="35"/>
      <c r="W166" s="168">
        <f t="shared" si="16"/>
        <v>0</v>
      </c>
      <c r="X166" s="168">
        <v>0</v>
      </c>
      <c r="Y166" s="168">
        <f t="shared" si="17"/>
        <v>0</v>
      </c>
      <c r="Z166" s="168">
        <v>0</v>
      </c>
      <c r="AA166" s="169">
        <f t="shared" si="18"/>
        <v>0</v>
      </c>
      <c r="AR166" s="17" t="s">
        <v>155</v>
      </c>
      <c r="AT166" s="17" t="s">
        <v>151</v>
      </c>
      <c r="AU166" s="17" t="s">
        <v>100</v>
      </c>
      <c r="AY166" s="17" t="s">
        <v>150</v>
      </c>
      <c r="BE166" s="105">
        <f t="shared" si="19"/>
        <v>0</v>
      </c>
      <c r="BF166" s="105">
        <f t="shared" si="20"/>
        <v>0</v>
      </c>
      <c r="BG166" s="105">
        <f t="shared" si="21"/>
        <v>0</v>
      </c>
      <c r="BH166" s="105">
        <f t="shared" si="22"/>
        <v>0</v>
      </c>
      <c r="BI166" s="105">
        <f t="shared" si="23"/>
        <v>0</v>
      </c>
      <c r="BJ166" s="17" t="s">
        <v>84</v>
      </c>
      <c r="BK166" s="105">
        <f t="shared" si="24"/>
        <v>0</v>
      </c>
      <c r="BL166" s="17" t="s">
        <v>155</v>
      </c>
      <c r="BM166" s="17" t="s">
        <v>266</v>
      </c>
    </row>
    <row r="167" spans="2:65" s="1" customFormat="1" ht="31.5" customHeight="1">
      <c r="B167" s="34"/>
      <c r="C167" s="163" t="s">
        <v>267</v>
      </c>
      <c r="D167" s="163" t="s">
        <v>151</v>
      </c>
      <c r="E167" s="164" t="s">
        <v>268</v>
      </c>
      <c r="F167" s="235" t="s">
        <v>269</v>
      </c>
      <c r="G167" s="235"/>
      <c r="H167" s="235"/>
      <c r="I167" s="235"/>
      <c r="J167" s="165" t="s">
        <v>171</v>
      </c>
      <c r="K167" s="166">
        <v>117.477</v>
      </c>
      <c r="L167" s="236">
        <v>0</v>
      </c>
      <c r="M167" s="237"/>
      <c r="N167" s="238">
        <f t="shared" si="15"/>
        <v>0</v>
      </c>
      <c r="O167" s="238"/>
      <c r="P167" s="238"/>
      <c r="Q167" s="238"/>
      <c r="R167" s="36"/>
      <c r="T167" s="167" t="s">
        <v>22</v>
      </c>
      <c r="U167" s="43" t="s">
        <v>41</v>
      </c>
      <c r="V167" s="35"/>
      <c r="W167" s="168">
        <f t="shared" si="16"/>
        <v>0</v>
      </c>
      <c r="X167" s="168">
        <v>0</v>
      </c>
      <c r="Y167" s="168">
        <f t="shared" si="17"/>
        <v>0</v>
      </c>
      <c r="Z167" s="168">
        <v>0</v>
      </c>
      <c r="AA167" s="169">
        <f t="shared" si="18"/>
        <v>0</v>
      </c>
      <c r="AR167" s="17" t="s">
        <v>155</v>
      </c>
      <c r="AT167" s="17" t="s">
        <v>151</v>
      </c>
      <c r="AU167" s="17" t="s">
        <v>100</v>
      </c>
      <c r="AY167" s="17" t="s">
        <v>150</v>
      </c>
      <c r="BE167" s="105">
        <f t="shared" si="19"/>
        <v>0</v>
      </c>
      <c r="BF167" s="105">
        <f t="shared" si="20"/>
        <v>0</v>
      </c>
      <c r="BG167" s="105">
        <f t="shared" si="21"/>
        <v>0</v>
      </c>
      <c r="BH167" s="105">
        <f t="shared" si="22"/>
        <v>0</v>
      </c>
      <c r="BI167" s="105">
        <f t="shared" si="23"/>
        <v>0</v>
      </c>
      <c r="BJ167" s="17" t="s">
        <v>84</v>
      </c>
      <c r="BK167" s="105">
        <f t="shared" si="24"/>
        <v>0</v>
      </c>
      <c r="BL167" s="17" t="s">
        <v>155</v>
      </c>
      <c r="BM167" s="17" t="s">
        <v>270</v>
      </c>
    </row>
    <row r="168" spans="2:65" s="1" customFormat="1" ht="31.5" customHeight="1">
      <c r="B168" s="34"/>
      <c r="C168" s="163" t="s">
        <v>271</v>
      </c>
      <c r="D168" s="163" t="s">
        <v>151</v>
      </c>
      <c r="E168" s="164" t="s">
        <v>272</v>
      </c>
      <c r="F168" s="235" t="s">
        <v>273</v>
      </c>
      <c r="G168" s="235"/>
      <c r="H168" s="235"/>
      <c r="I168" s="235"/>
      <c r="J168" s="165" t="s">
        <v>171</v>
      </c>
      <c r="K168" s="166">
        <v>13.053</v>
      </c>
      <c r="L168" s="236">
        <v>0</v>
      </c>
      <c r="M168" s="237"/>
      <c r="N168" s="238">
        <f t="shared" si="15"/>
        <v>0</v>
      </c>
      <c r="O168" s="238"/>
      <c r="P168" s="238"/>
      <c r="Q168" s="238"/>
      <c r="R168" s="36"/>
      <c r="T168" s="167" t="s">
        <v>22</v>
      </c>
      <c r="U168" s="43" t="s">
        <v>41</v>
      </c>
      <c r="V168" s="35"/>
      <c r="W168" s="168">
        <f t="shared" si="16"/>
        <v>0</v>
      </c>
      <c r="X168" s="168">
        <v>0</v>
      </c>
      <c r="Y168" s="168">
        <f t="shared" si="17"/>
        <v>0</v>
      </c>
      <c r="Z168" s="168">
        <v>0</v>
      </c>
      <c r="AA168" s="169">
        <f t="shared" si="18"/>
        <v>0</v>
      </c>
      <c r="AR168" s="17" t="s">
        <v>155</v>
      </c>
      <c r="AT168" s="17" t="s">
        <v>151</v>
      </c>
      <c r="AU168" s="17" t="s">
        <v>100</v>
      </c>
      <c r="AY168" s="17" t="s">
        <v>150</v>
      </c>
      <c r="BE168" s="105">
        <f t="shared" si="19"/>
        <v>0</v>
      </c>
      <c r="BF168" s="105">
        <f t="shared" si="20"/>
        <v>0</v>
      </c>
      <c r="BG168" s="105">
        <f t="shared" si="21"/>
        <v>0</v>
      </c>
      <c r="BH168" s="105">
        <f t="shared" si="22"/>
        <v>0</v>
      </c>
      <c r="BI168" s="105">
        <f t="shared" si="23"/>
        <v>0</v>
      </c>
      <c r="BJ168" s="17" t="s">
        <v>84</v>
      </c>
      <c r="BK168" s="105">
        <f t="shared" si="24"/>
        <v>0</v>
      </c>
      <c r="BL168" s="17" t="s">
        <v>155</v>
      </c>
      <c r="BM168" s="17" t="s">
        <v>274</v>
      </c>
    </row>
    <row r="169" spans="2:63" s="9" customFormat="1" ht="29.85" customHeight="1">
      <c r="B169" s="152"/>
      <c r="C169" s="153"/>
      <c r="D169" s="162" t="s">
        <v>116</v>
      </c>
      <c r="E169" s="162"/>
      <c r="F169" s="162"/>
      <c r="G169" s="162"/>
      <c r="H169" s="162"/>
      <c r="I169" s="162"/>
      <c r="J169" s="162"/>
      <c r="K169" s="162"/>
      <c r="L169" s="162"/>
      <c r="M169" s="162"/>
      <c r="N169" s="233">
        <f>BK169</f>
        <v>0</v>
      </c>
      <c r="O169" s="234"/>
      <c r="P169" s="234"/>
      <c r="Q169" s="234"/>
      <c r="R169" s="155"/>
      <c r="T169" s="156"/>
      <c r="U169" s="153"/>
      <c r="V169" s="153"/>
      <c r="W169" s="157">
        <f>W170</f>
        <v>0</v>
      </c>
      <c r="X169" s="153"/>
      <c r="Y169" s="157">
        <f>Y170</f>
        <v>0</v>
      </c>
      <c r="Z169" s="153"/>
      <c r="AA169" s="158">
        <f>AA170</f>
        <v>0</v>
      </c>
      <c r="AR169" s="159" t="s">
        <v>84</v>
      </c>
      <c r="AT169" s="160" t="s">
        <v>75</v>
      </c>
      <c r="AU169" s="160" t="s">
        <v>84</v>
      </c>
      <c r="AY169" s="159" t="s">
        <v>150</v>
      </c>
      <c r="BK169" s="161">
        <f>BK170</f>
        <v>0</v>
      </c>
    </row>
    <row r="170" spans="2:65" s="1" customFormat="1" ht="22.5" customHeight="1">
      <c r="B170" s="34"/>
      <c r="C170" s="163" t="s">
        <v>275</v>
      </c>
      <c r="D170" s="163" t="s">
        <v>151</v>
      </c>
      <c r="E170" s="164" t="s">
        <v>276</v>
      </c>
      <c r="F170" s="235" t="s">
        <v>277</v>
      </c>
      <c r="G170" s="235"/>
      <c r="H170" s="235"/>
      <c r="I170" s="235"/>
      <c r="J170" s="165" t="s">
        <v>171</v>
      </c>
      <c r="K170" s="166">
        <v>20.376</v>
      </c>
      <c r="L170" s="236">
        <v>0</v>
      </c>
      <c r="M170" s="237"/>
      <c r="N170" s="238">
        <f>ROUND(L170*K170,2)</f>
        <v>0</v>
      </c>
      <c r="O170" s="238"/>
      <c r="P170" s="238"/>
      <c r="Q170" s="238"/>
      <c r="R170" s="36"/>
      <c r="T170" s="167" t="s">
        <v>22</v>
      </c>
      <c r="U170" s="43" t="s">
        <v>41</v>
      </c>
      <c r="V170" s="35"/>
      <c r="W170" s="168">
        <f>V170*K170</f>
        <v>0</v>
      </c>
      <c r="X170" s="168">
        <v>0</v>
      </c>
      <c r="Y170" s="168">
        <f>X170*K170</f>
        <v>0</v>
      </c>
      <c r="Z170" s="168">
        <v>0</v>
      </c>
      <c r="AA170" s="169">
        <f>Z170*K170</f>
        <v>0</v>
      </c>
      <c r="AR170" s="17" t="s">
        <v>155</v>
      </c>
      <c r="AT170" s="17" t="s">
        <v>151</v>
      </c>
      <c r="AU170" s="17" t="s">
        <v>100</v>
      </c>
      <c r="AY170" s="17" t="s">
        <v>150</v>
      </c>
      <c r="BE170" s="105">
        <f>IF(U170="základní",N170,0)</f>
        <v>0</v>
      </c>
      <c r="BF170" s="105">
        <f>IF(U170="snížená",N170,0)</f>
        <v>0</v>
      </c>
      <c r="BG170" s="105">
        <f>IF(U170="zákl. přenesená",N170,0)</f>
        <v>0</v>
      </c>
      <c r="BH170" s="105">
        <f>IF(U170="sníž. přenesená",N170,0)</f>
        <v>0</v>
      </c>
      <c r="BI170" s="105">
        <f>IF(U170="nulová",N170,0)</f>
        <v>0</v>
      </c>
      <c r="BJ170" s="17" t="s">
        <v>84</v>
      </c>
      <c r="BK170" s="105">
        <f>ROUND(L170*K170,2)</f>
        <v>0</v>
      </c>
      <c r="BL170" s="17" t="s">
        <v>155</v>
      </c>
      <c r="BM170" s="17" t="s">
        <v>278</v>
      </c>
    </row>
    <row r="171" spans="2:63" s="9" customFormat="1" ht="37.35" customHeight="1">
      <c r="B171" s="152"/>
      <c r="C171" s="153"/>
      <c r="D171" s="154" t="s">
        <v>117</v>
      </c>
      <c r="E171" s="154"/>
      <c r="F171" s="154"/>
      <c r="G171" s="154"/>
      <c r="H171" s="154"/>
      <c r="I171" s="154"/>
      <c r="J171" s="154"/>
      <c r="K171" s="154"/>
      <c r="L171" s="154"/>
      <c r="M171" s="154"/>
      <c r="N171" s="222">
        <f>BK171</f>
        <v>0</v>
      </c>
      <c r="O171" s="223"/>
      <c r="P171" s="223"/>
      <c r="Q171" s="223"/>
      <c r="R171" s="155"/>
      <c r="T171" s="156"/>
      <c r="U171" s="153"/>
      <c r="V171" s="153"/>
      <c r="W171" s="157">
        <f>W172+W176+W181+W184+W188+W195</f>
        <v>0</v>
      </c>
      <c r="X171" s="153"/>
      <c r="Y171" s="157">
        <f>Y172+Y176+Y181+Y184+Y188+Y195</f>
        <v>1.0786655</v>
      </c>
      <c r="Z171" s="153"/>
      <c r="AA171" s="158">
        <f>AA172+AA176+AA181+AA184+AA188+AA195</f>
        <v>0</v>
      </c>
      <c r="AR171" s="159" t="s">
        <v>100</v>
      </c>
      <c r="AT171" s="160" t="s">
        <v>75</v>
      </c>
      <c r="AU171" s="160" t="s">
        <v>76</v>
      </c>
      <c r="AY171" s="159" t="s">
        <v>150</v>
      </c>
      <c r="BK171" s="161">
        <f>BK172+BK176+BK181+BK184+BK188+BK195</f>
        <v>0</v>
      </c>
    </row>
    <row r="172" spans="2:63" s="9" customFormat="1" ht="19.9" customHeight="1">
      <c r="B172" s="152"/>
      <c r="C172" s="153"/>
      <c r="D172" s="162" t="s">
        <v>118</v>
      </c>
      <c r="E172" s="162"/>
      <c r="F172" s="162"/>
      <c r="G172" s="162"/>
      <c r="H172" s="162"/>
      <c r="I172" s="162"/>
      <c r="J172" s="162"/>
      <c r="K172" s="162"/>
      <c r="L172" s="162"/>
      <c r="M172" s="162"/>
      <c r="N172" s="224">
        <f>BK172</f>
        <v>0</v>
      </c>
      <c r="O172" s="225"/>
      <c r="P172" s="225"/>
      <c r="Q172" s="225"/>
      <c r="R172" s="155"/>
      <c r="T172" s="156"/>
      <c r="U172" s="153"/>
      <c r="V172" s="153"/>
      <c r="W172" s="157">
        <f>SUM(W173:W175)</f>
        <v>0</v>
      </c>
      <c r="X172" s="153"/>
      <c r="Y172" s="157">
        <f>SUM(Y173:Y175)</f>
        <v>0.255635</v>
      </c>
      <c r="Z172" s="153"/>
      <c r="AA172" s="158">
        <f>SUM(AA173:AA175)</f>
        <v>0</v>
      </c>
      <c r="AR172" s="159" t="s">
        <v>100</v>
      </c>
      <c r="AT172" s="160" t="s">
        <v>75</v>
      </c>
      <c r="AU172" s="160" t="s">
        <v>84</v>
      </c>
      <c r="AY172" s="159" t="s">
        <v>150</v>
      </c>
      <c r="BK172" s="161">
        <f>SUM(BK173:BK175)</f>
        <v>0</v>
      </c>
    </row>
    <row r="173" spans="2:65" s="1" customFormat="1" ht="31.5" customHeight="1">
      <c r="B173" s="34"/>
      <c r="C173" s="163" t="s">
        <v>279</v>
      </c>
      <c r="D173" s="163" t="s">
        <v>151</v>
      </c>
      <c r="E173" s="164" t="s">
        <v>280</v>
      </c>
      <c r="F173" s="235" t="s">
        <v>281</v>
      </c>
      <c r="G173" s="235"/>
      <c r="H173" s="235"/>
      <c r="I173" s="235"/>
      <c r="J173" s="165" t="s">
        <v>154</v>
      </c>
      <c r="K173" s="166">
        <v>29</v>
      </c>
      <c r="L173" s="236">
        <v>0</v>
      </c>
      <c r="M173" s="237"/>
      <c r="N173" s="238">
        <f>ROUND(L173*K173,2)</f>
        <v>0</v>
      </c>
      <c r="O173" s="238"/>
      <c r="P173" s="238"/>
      <c r="Q173" s="238"/>
      <c r="R173" s="36"/>
      <c r="T173" s="167" t="s">
        <v>22</v>
      </c>
      <c r="U173" s="43" t="s">
        <v>41</v>
      </c>
      <c r="V173" s="35"/>
      <c r="W173" s="168">
        <f>V173*K173</f>
        <v>0</v>
      </c>
      <c r="X173" s="168">
        <v>0.00088</v>
      </c>
      <c r="Y173" s="168">
        <f>X173*K173</f>
        <v>0.02552</v>
      </c>
      <c r="Z173" s="168">
        <v>0</v>
      </c>
      <c r="AA173" s="169">
        <f>Z173*K173</f>
        <v>0</v>
      </c>
      <c r="AR173" s="17" t="s">
        <v>213</v>
      </c>
      <c r="AT173" s="17" t="s">
        <v>151</v>
      </c>
      <c r="AU173" s="17" t="s">
        <v>100</v>
      </c>
      <c r="AY173" s="17" t="s">
        <v>150</v>
      </c>
      <c r="BE173" s="105">
        <f>IF(U173="základní",N173,0)</f>
        <v>0</v>
      </c>
      <c r="BF173" s="105">
        <f>IF(U173="snížená",N173,0)</f>
        <v>0</v>
      </c>
      <c r="BG173" s="105">
        <f>IF(U173="zákl. přenesená",N173,0)</f>
        <v>0</v>
      </c>
      <c r="BH173" s="105">
        <f>IF(U173="sníž. přenesená",N173,0)</f>
        <v>0</v>
      </c>
      <c r="BI173" s="105">
        <f>IF(U173="nulová",N173,0)</f>
        <v>0</v>
      </c>
      <c r="BJ173" s="17" t="s">
        <v>84</v>
      </c>
      <c r="BK173" s="105">
        <f>ROUND(L173*K173,2)</f>
        <v>0</v>
      </c>
      <c r="BL173" s="17" t="s">
        <v>213</v>
      </c>
      <c r="BM173" s="17" t="s">
        <v>282</v>
      </c>
    </row>
    <row r="174" spans="2:65" s="1" customFormat="1" ht="31.5" customHeight="1">
      <c r="B174" s="34"/>
      <c r="C174" s="170" t="s">
        <v>283</v>
      </c>
      <c r="D174" s="170" t="s">
        <v>219</v>
      </c>
      <c r="E174" s="171" t="s">
        <v>284</v>
      </c>
      <c r="F174" s="239" t="s">
        <v>285</v>
      </c>
      <c r="G174" s="239"/>
      <c r="H174" s="239"/>
      <c r="I174" s="239"/>
      <c r="J174" s="172" t="s">
        <v>154</v>
      </c>
      <c r="K174" s="173">
        <v>33.35</v>
      </c>
      <c r="L174" s="240">
        <v>0</v>
      </c>
      <c r="M174" s="241"/>
      <c r="N174" s="242">
        <f>ROUND(L174*K174,2)</f>
        <v>0</v>
      </c>
      <c r="O174" s="238"/>
      <c r="P174" s="238"/>
      <c r="Q174" s="238"/>
      <c r="R174" s="36"/>
      <c r="T174" s="167" t="s">
        <v>22</v>
      </c>
      <c r="U174" s="43" t="s">
        <v>41</v>
      </c>
      <c r="V174" s="35"/>
      <c r="W174" s="168">
        <f>V174*K174</f>
        <v>0</v>
      </c>
      <c r="X174" s="168">
        <v>0.0069</v>
      </c>
      <c r="Y174" s="168">
        <f>X174*K174</f>
        <v>0.23011500000000001</v>
      </c>
      <c r="Z174" s="168">
        <v>0</v>
      </c>
      <c r="AA174" s="169">
        <f>Z174*K174</f>
        <v>0</v>
      </c>
      <c r="AR174" s="17" t="s">
        <v>279</v>
      </c>
      <c r="AT174" s="17" t="s">
        <v>219</v>
      </c>
      <c r="AU174" s="17" t="s">
        <v>100</v>
      </c>
      <c r="AY174" s="17" t="s">
        <v>150</v>
      </c>
      <c r="BE174" s="105">
        <f>IF(U174="základní",N174,0)</f>
        <v>0</v>
      </c>
      <c r="BF174" s="105">
        <f>IF(U174="snížená",N174,0)</f>
        <v>0</v>
      </c>
      <c r="BG174" s="105">
        <f>IF(U174="zákl. přenesená",N174,0)</f>
        <v>0</v>
      </c>
      <c r="BH174" s="105">
        <f>IF(U174="sníž. přenesená",N174,0)</f>
        <v>0</v>
      </c>
      <c r="BI174" s="105">
        <f>IF(U174="nulová",N174,0)</f>
        <v>0</v>
      </c>
      <c r="BJ174" s="17" t="s">
        <v>84</v>
      </c>
      <c r="BK174" s="105">
        <f>ROUND(L174*K174,2)</f>
        <v>0</v>
      </c>
      <c r="BL174" s="17" t="s">
        <v>213</v>
      </c>
      <c r="BM174" s="17" t="s">
        <v>286</v>
      </c>
    </row>
    <row r="175" spans="2:65" s="1" customFormat="1" ht="31.5" customHeight="1">
      <c r="B175" s="34"/>
      <c r="C175" s="163" t="s">
        <v>287</v>
      </c>
      <c r="D175" s="163" t="s">
        <v>151</v>
      </c>
      <c r="E175" s="164" t="s">
        <v>288</v>
      </c>
      <c r="F175" s="235" t="s">
        <v>289</v>
      </c>
      <c r="G175" s="235"/>
      <c r="H175" s="235"/>
      <c r="I175" s="235"/>
      <c r="J175" s="165" t="s">
        <v>290</v>
      </c>
      <c r="K175" s="174">
        <v>0</v>
      </c>
      <c r="L175" s="236">
        <v>0</v>
      </c>
      <c r="M175" s="237"/>
      <c r="N175" s="238">
        <f>ROUND(L175*K175,2)</f>
        <v>0</v>
      </c>
      <c r="O175" s="238"/>
      <c r="P175" s="238"/>
      <c r="Q175" s="238"/>
      <c r="R175" s="36"/>
      <c r="T175" s="167" t="s">
        <v>22</v>
      </c>
      <c r="U175" s="43" t="s">
        <v>41</v>
      </c>
      <c r="V175" s="35"/>
      <c r="W175" s="168">
        <f>V175*K175</f>
        <v>0</v>
      </c>
      <c r="X175" s="168">
        <v>0</v>
      </c>
      <c r="Y175" s="168">
        <f>X175*K175</f>
        <v>0</v>
      </c>
      <c r="Z175" s="168">
        <v>0</v>
      </c>
      <c r="AA175" s="169">
        <f>Z175*K175</f>
        <v>0</v>
      </c>
      <c r="AR175" s="17" t="s">
        <v>213</v>
      </c>
      <c r="AT175" s="17" t="s">
        <v>151</v>
      </c>
      <c r="AU175" s="17" t="s">
        <v>100</v>
      </c>
      <c r="AY175" s="17" t="s">
        <v>150</v>
      </c>
      <c r="BE175" s="105">
        <f>IF(U175="základní",N175,0)</f>
        <v>0</v>
      </c>
      <c r="BF175" s="105">
        <f>IF(U175="snížená",N175,0)</f>
        <v>0</v>
      </c>
      <c r="BG175" s="105">
        <f>IF(U175="zákl. přenesená",N175,0)</f>
        <v>0</v>
      </c>
      <c r="BH175" s="105">
        <f>IF(U175="sníž. přenesená",N175,0)</f>
        <v>0</v>
      </c>
      <c r="BI175" s="105">
        <f>IF(U175="nulová",N175,0)</f>
        <v>0</v>
      </c>
      <c r="BJ175" s="17" t="s">
        <v>84</v>
      </c>
      <c r="BK175" s="105">
        <f>ROUND(L175*K175,2)</f>
        <v>0</v>
      </c>
      <c r="BL175" s="17" t="s">
        <v>213</v>
      </c>
      <c r="BM175" s="17" t="s">
        <v>291</v>
      </c>
    </row>
    <row r="176" spans="2:63" s="9" customFormat="1" ht="29.85" customHeight="1">
      <c r="B176" s="152"/>
      <c r="C176" s="153"/>
      <c r="D176" s="162" t="s">
        <v>119</v>
      </c>
      <c r="E176" s="162"/>
      <c r="F176" s="162"/>
      <c r="G176" s="162"/>
      <c r="H176" s="162"/>
      <c r="I176" s="162"/>
      <c r="J176" s="162"/>
      <c r="K176" s="162"/>
      <c r="L176" s="162"/>
      <c r="M176" s="162"/>
      <c r="N176" s="233">
        <f>BK176</f>
        <v>0</v>
      </c>
      <c r="O176" s="234"/>
      <c r="P176" s="234"/>
      <c r="Q176" s="234"/>
      <c r="R176" s="155"/>
      <c r="T176" s="156"/>
      <c r="U176" s="153"/>
      <c r="V176" s="153"/>
      <c r="W176" s="157">
        <f>SUM(W177:W180)</f>
        <v>0</v>
      </c>
      <c r="X176" s="153"/>
      <c r="Y176" s="157">
        <f>SUM(Y177:Y180)</f>
        <v>0.22087999999999997</v>
      </c>
      <c r="Z176" s="153"/>
      <c r="AA176" s="158">
        <f>SUM(AA177:AA180)</f>
        <v>0</v>
      </c>
      <c r="AR176" s="159" t="s">
        <v>100</v>
      </c>
      <c r="AT176" s="160" t="s">
        <v>75</v>
      </c>
      <c r="AU176" s="160" t="s">
        <v>84</v>
      </c>
      <c r="AY176" s="159" t="s">
        <v>150</v>
      </c>
      <c r="BK176" s="161">
        <f>SUM(BK177:BK180)</f>
        <v>0</v>
      </c>
    </row>
    <row r="177" spans="2:65" s="1" customFormat="1" ht="31.5" customHeight="1">
      <c r="B177" s="34"/>
      <c r="C177" s="163" t="s">
        <v>292</v>
      </c>
      <c r="D177" s="163" t="s">
        <v>151</v>
      </c>
      <c r="E177" s="164" t="s">
        <v>293</v>
      </c>
      <c r="F177" s="235" t="s">
        <v>294</v>
      </c>
      <c r="G177" s="235"/>
      <c r="H177" s="235"/>
      <c r="I177" s="235"/>
      <c r="J177" s="165" t="s">
        <v>249</v>
      </c>
      <c r="K177" s="166">
        <v>64</v>
      </c>
      <c r="L177" s="236">
        <v>0</v>
      </c>
      <c r="M177" s="237"/>
      <c r="N177" s="238">
        <f>ROUND(L177*K177,2)</f>
        <v>0</v>
      </c>
      <c r="O177" s="238"/>
      <c r="P177" s="238"/>
      <c r="Q177" s="238"/>
      <c r="R177" s="36"/>
      <c r="T177" s="167" t="s">
        <v>22</v>
      </c>
      <c r="U177" s="43" t="s">
        <v>41</v>
      </c>
      <c r="V177" s="35"/>
      <c r="W177" s="168">
        <f>V177*K177</f>
        <v>0</v>
      </c>
      <c r="X177" s="168">
        <v>0</v>
      </c>
      <c r="Y177" s="168">
        <f>X177*K177</f>
        <v>0</v>
      </c>
      <c r="Z177" s="168">
        <v>0</v>
      </c>
      <c r="AA177" s="169">
        <f>Z177*K177</f>
        <v>0</v>
      </c>
      <c r="AR177" s="17" t="s">
        <v>213</v>
      </c>
      <c r="AT177" s="17" t="s">
        <v>151</v>
      </c>
      <c r="AU177" s="17" t="s">
        <v>100</v>
      </c>
      <c r="AY177" s="17" t="s">
        <v>150</v>
      </c>
      <c r="BE177" s="105">
        <f>IF(U177="základní",N177,0)</f>
        <v>0</v>
      </c>
      <c r="BF177" s="105">
        <f>IF(U177="snížená",N177,0)</f>
        <v>0</v>
      </c>
      <c r="BG177" s="105">
        <f>IF(U177="zákl. přenesená",N177,0)</f>
        <v>0</v>
      </c>
      <c r="BH177" s="105">
        <f>IF(U177="sníž. přenesená",N177,0)</f>
        <v>0</v>
      </c>
      <c r="BI177" s="105">
        <f>IF(U177="nulová",N177,0)</f>
        <v>0</v>
      </c>
      <c r="BJ177" s="17" t="s">
        <v>84</v>
      </c>
      <c r="BK177" s="105">
        <f>ROUND(L177*K177,2)</f>
        <v>0</v>
      </c>
      <c r="BL177" s="17" t="s">
        <v>213</v>
      </c>
      <c r="BM177" s="17" t="s">
        <v>295</v>
      </c>
    </row>
    <row r="178" spans="2:65" s="1" customFormat="1" ht="31.5" customHeight="1">
      <c r="B178" s="34"/>
      <c r="C178" s="163" t="s">
        <v>296</v>
      </c>
      <c r="D178" s="163" t="s">
        <v>151</v>
      </c>
      <c r="E178" s="164" t="s">
        <v>297</v>
      </c>
      <c r="F178" s="235" t="s">
        <v>298</v>
      </c>
      <c r="G178" s="235"/>
      <c r="H178" s="235"/>
      <c r="I178" s="235"/>
      <c r="J178" s="165" t="s">
        <v>180</v>
      </c>
      <c r="K178" s="166">
        <v>58</v>
      </c>
      <c r="L178" s="236">
        <v>0</v>
      </c>
      <c r="M178" s="237"/>
      <c r="N178" s="238">
        <f>ROUND(L178*K178,2)</f>
        <v>0</v>
      </c>
      <c r="O178" s="238"/>
      <c r="P178" s="238"/>
      <c r="Q178" s="238"/>
      <c r="R178" s="36"/>
      <c r="T178" s="167" t="s">
        <v>22</v>
      </c>
      <c r="U178" s="43" t="s">
        <v>41</v>
      </c>
      <c r="V178" s="35"/>
      <c r="W178" s="168">
        <f>V178*K178</f>
        <v>0</v>
      </c>
      <c r="X178" s="168">
        <v>0.0018</v>
      </c>
      <c r="Y178" s="168">
        <f>X178*K178</f>
        <v>0.10439999999999999</v>
      </c>
      <c r="Z178" s="168">
        <v>0</v>
      </c>
      <c r="AA178" s="169">
        <f>Z178*K178</f>
        <v>0</v>
      </c>
      <c r="AR178" s="17" t="s">
        <v>213</v>
      </c>
      <c r="AT178" s="17" t="s">
        <v>151</v>
      </c>
      <c r="AU178" s="17" t="s">
        <v>100</v>
      </c>
      <c r="AY178" s="17" t="s">
        <v>150</v>
      </c>
      <c r="BE178" s="105">
        <f>IF(U178="základní",N178,0)</f>
        <v>0</v>
      </c>
      <c r="BF178" s="105">
        <f>IF(U178="snížená",N178,0)</f>
        <v>0</v>
      </c>
      <c r="BG178" s="105">
        <f>IF(U178="zákl. přenesená",N178,0)</f>
        <v>0</v>
      </c>
      <c r="BH178" s="105">
        <f>IF(U178="sníž. přenesená",N178,0)</f>
        <v>0</v>
      </c>
      <c r="BI178" s="105">
        <f>IF(U178="nulová",N178,0)</f>
        <v>0</v>
      </c>
      <c r="BJ178" s="17" t="s">
        <v>84</v>
      </c>
      <c r="BK178" s="105">
        <f>ROUND(L178*K178,2)</f>
        <v>0</v>
      </c>
      <c r="BL178" s="17" t="s">
        <v>213</v>
      </c>
      <c r="BM178" s="17" t="s">
        <v>299</v>
      </c>
    </row>
    <row r="179" spans="2:65" s="1" customFormat="1" ht="31.5" customHeight="1">
      <c r="B179" s="34"/>
      <c r="C179" s="163" t="s">
        <v>300</v>
      </c>
      <c r="D179" s="163" t="s">
        <v>151</v>
      </c>
      <c r="E179" s="164" t="s">
        <v>301</v>
      </c>
      <c r="F179" s="235" t="s">
        <v>302</v>
      </c>
      <c r="G179" s="235"/>
      <c r="H179" s="235"/>
      <c r="I179" s="235"/>
      <c r="J179" s="165" t="s">
        <v>180</v>
      </c>
      <c r="K179" s="166">
        <v>52</v>
      </c>
      <c r="L179" s="236">
        <v>0</v>
      </c>
      <c r="M179" s="237"/>
      <c r="N179" s="238">
        <f>ROUND(L179*K179,2)</f>
        <v>0</v>
      </c>
      <c r="O179" s="238"/>
      <c r="P179" s="238"/>
      <c r="Q179" s="238"/>
      <c r="R179" s="36"/>
      <c r="T179" s="167" t="s">
        <v>22</v>
      </c>
      <c r="U179" s="43" t="s">
        <v>41</v>
      </c>
      <c r="V179" s="35"/>
      <c r="W179" s="168">
        <f>V179*K179</f>
        <v>0</v>
      </c>
      <c r="X179" s="168">
        <v>0.00224</v>
      </c>
      <c r="Y179" s="168">
        <f>X179*K179</f>
        <v>0.11647999999999999</v>
      </c>
      <c r="Z179" s="168">
        <v>0</v>
      </c>
      <c r="AA179" s="169">
        <f>Z179*K179</f>
        <v>0</v>
      </c>
      <c r="AR179" s="17" t="s">
        <v>213</v>
      </c>
      <c r="AT179" s="17" t="s">
        <v>151</v>
      </c>
      <c r="AU179" s="17" t="s">
        <v>100</v>
      </c>
      <c r="AY179" s="17" t="s">
        <v>150</v>
      </c>
      <c r="BE179" s="105">
        <f>IF(U179="základní",N179,0)</f>
        <v>0</v>
      </c>
      <c r="BF179" s="105">
        <f>IF(U179="snížená",N179,0)</f>
        <v>0</v>
      </c>
      <c r="BG179" s="105">
        <f>IF(U179="zákl. přenesená",N179,0)</f>
        <v>0</v>
      </c>
      <c r="BH179" s="105">
        <f>IF(U179="sníž. přenesená",N179,0)</f>
        <v>0</v>
      </c>
      <c r="BI179" s="105">
        <f>IF(U179="nulová",N179,0)</f>
        <v>0</v>
      </c>
      <c r="BJ179" s="17" t="s">
        <v>84</v>
      </c>
      <c r="BK179" s="105">
        <f>ROUND(L179*K179,2)</f>
        <v>0</v>
      </c>
      <c r="BL179" s="17" t="s">
        <v>213</v>
      </c>
      <c r="BM179" s="17" t="s">
        <v>303</v>
      </c>
    </row>
    <row r="180" spans="2:65" s="1" customFormat="1" ht="31.5" customHeight="1">
      <c r="B180" s="34"/>
      <c r="C180" s="163" t="s">
        <v>304</v>
      </c>
      <c r="D180" s="163" t="s">
        <v>151</v>
      </c>
      <c r="E180" s="164" t="s">
        <v>305</v>
      </c>
      <c r="F180" s="235" t="s">
        <v>306</v>
      </c>
      <c r="G180" s="235"/>
      <c r="H180" s="235"/>
      <c r="I180" s="235"/>
      <c r="J180" s="165" t="s">
        <v>290</v>
      </c>
      <c r="K180" s="174">
        <v>0</v>
      </c>
      <c r="L180" s="236">
        <v>0</v>
      </c>
      <c r="M180" s="237"/>
      <c r="N180" s="238">
        <f>ROUND(L180*K180,2)</f>
        <v>0</v>
      </c>
      <c r="O180" s="238"/>
      <c r="P180" s="238"/>
      <c r="Q180" s="238"/>
      <c r="R180" s="36"/>
      <c r="T180" s="167" t="s">
        <v>22</v>
      </c>
      <c r="U180" s="43" t="s">
        <v>41</v>
      </c>
      <c r="V180" s="35"/>
      <c r="W180" s="168">
        <f>V180*K180</f>
        <v>0</v>
      </c>
      <c r="X180" s="168">
        <v>0</v>
      </c>
      <c r="Y180" s="168">
        <f>X180*K180</f>
        <v>0</v>
      </c>
      <c r="Z180" s="168">
        <v>0</v>
      </c>
      <c r="AA180" s="169">
        <f>Z180*K180</f>
        <v>0</v>
      </c>
      <c r="AR180" s="17" t="s">
        <v>213</v>
      </c>
      <c r="AT180" s="17" t="s">
        <v>151</v>
      </c>
      <c r="AU180" s="17" t="s">
        <v>100</v>
      </c>
      <c r="AY180" s="17" t="s">
        <v>150</v>
      </c>
      <c r="BE180" s="105">
        <f>IF(U180="základní",N180,0)</f>
        <v>0</v>
      </c>
      <c r="BF180" s="105">
        <f>IF(U180="snížená",N180,0)</f>
        <v>0</v>
      </c>
      <c r="BG180" s="105">
        <f>IF(U180="zákl. přenesená",N180,0)</f>
        <v>0</v>
      </c>
      <c r="BH180" s="105">
        <f>IF(U180="sníž. přenesená",N180,0)</f>
        <v>0</v>
      </c>
      <c r="BI180" s="105">
        <f>IF(U180="nulová",N180,0)</f>
        <v>0</v>
      </c>
      <c r="BJ180" s="17" t="s">
        <v>84</v>
      </c>
      <c r="BK180" s="105">
        <f>ROUND(L180*K180,2)</f>
        <v>0</v>
      </c>
      <c r="BL180" s="17" t="s">
        <v>213</v>
      </c>
      <c r="BM180" s="17" t="s">
        <v>307</v>
      </c>
    </row>
    <row r="181" spans="2:63" s="9" customFormat="1" ht="29.85" customHeight="1">
      <c r="B181" s="152"/>
      <c r="C181" s="153"/>
      <c r="D181" s="162" t="s">
        <v>120</v>
      </c>
      <c r="E181" s="162"/>
      <c r="F181" s="162"/>
      <c r="G181" s="162"/>
      <c r="H181" s="162"/>
      <c r="I181" s="162"/>
      <c r="J181" s="162"/>
      <c r="K181" s="162"/>
      <c r="L181" s="162"/>
      <c r="M181" s="162"/>
      <c r="N181" s="233">
        <f>BK181</f>
        <v>0</v>
      </c>
      <c r="O181" s="234"/>
      <c r="P181" s="234"/>
      <c r="Q181" s="234"/>
      <c r="R181" s="155"/>
      <c r="T181" s="156"/>
      <c r="U181" s="153"/>
      <c r="V181" s="153"/>
      <c r="W181" s="157">
        <f>SUM(W182:W183)</f>
        <v>0</v>
      </c>
      <c r="X181" s="153"/>
      <c r="Y181" s="157">
        <f>SUM(Y182:Y183)</f>
        <v>0</v>
      </c>
      <c r="Z181" s="153"/>
      <c r="AA181" s="158">
        <f>SUM(AA182:AA183)</f>
        <v>0</v>
      </c>
      <c r="AR181" s="159" t="s">
        <v>100</v>
      </c>
      <c r="AT181" s="160" t="s">
        <v>75</v>
      </c>
      <c r="AU181" s="160" t="s">
        <v>84</v>
      </c>
      <c r="AY181" s="159" t="s">
        <v>150</v>
      </c>
      <c r="BK181" s="161">
        <f>SUM(BK182:BK183)</f>
        <v>0</v>
      </c>
    </row>
    <row r="182" spans="2:65" s="1" customFormat="1" ht="31.5" customHeight="1">
      <c r="B182" s="34"/>
      <c r="C182" s="163" t="s">
        <v>308</v>
      </c>
      <c r="D182" s="163" t="s">
        <v>151</v>
      </c>
      <c r="E182" s="164" t="s">
        <v>309</v>
      </c>
      <c r="F182" s="235" t="s">
        <v>310</v>
      </c>
      <c r="G182" s="235"/>
      <c r="H182" s="235"/>
      <c r="I182" s="235"/>
      <c r="J182" s="165" t="s">
        <v>249</v>
      </c>
      <c r="K182" s="166">
        <v>96</v>
      </c>
      <c r="L182" s="236">
        <v>0</v>
      </c>
      <c r="M182" s="237"/>
      <c r="N182" s="238">
        <f>ROUND(L182*K182,2)</f>
        <v>0</v>
      </c>
      <c r="O182" s="238"/>
      <c r="P182" s="238"/>
      <c r="Q182" s="238"/>
      <c r="R182" s="36"/>
      <c r="T182" s="167" t="s">
        <v>22</v>
      </c>
      <c r="U182" s="43" t="s">
        <v>41</v>
      </c>
      <c r="V182" s="35"/>
      <c r="W182" s="168">
        <f>V182*K182</f>
        <v>0</v>
      </c>
      <c r="X182" s="168">
        <v>0</v>
      </c>
      <c r="Y182" s="168">
        <f>X182*K182</f>
        <v>0</v>
      </c>
      <c r="Z182" s="168">
        <v>0</v>
      </c>
      <c r="AA182" s="169">
        <f>Z182*K182</f>
        <v>0</v>
      </c>
      <c r="AR182" s="17" t="s">
        <v>213</v>
      </c>
      <c r="AT182" s="17" t="s">
        <v>151</v>
      </c>
      <c r="AU182" s="17" t="s">
        <v>100</v>
      </c>
      <c r="AY182" s="17" t="s">
        <v>150</v>
      </c>
      <c r="BE182" s="105">
        <f>IF(U182="základní",N182,0)</f>
        <v>0</v>
      </c>
      <c r="BF182" s="105">
        <f>IF(U182="snížená",N182,0)</f>
        <v>0</v>
      </c>
      <c r="BG182" s="105">
        <f>IF(U182="zákl. přenesená",N182,0)</f>
        <v>0</v>
      </c>
      <c r="BH182" s="105">
        <f>IF(U182="sníž. přenesená",N182,0)</f>
        <v>0</v>
      </c>
      <c r="BI182" s="105">
        <f>IF(U182="nulová",N182,0)</f>
        <v>0</v>
      </c>
      <c r="BJ182" s="17" t="s">
        <v>84</v>
      </c>
      <c r="BK182" s="105">
        <f>ROUND(L182*K182,2)</f>
        <v>0</v>
      </c>
      <c r="BL182" s="17" t="s">
        <v>213</v>
      </c>
      <c r="BM182" s="17" t="s">
        <v>311</v>
      </c>
    </row>
    <row r="183" spans="2:65" s="1" customFormat="1" ht="31.5" customHeight="1">
      <c r="B183" s="34"/>
      <c r="C183" s="163" t="s">
        <v>312</v>
      </c>
      <c r="D183" s="163" t="s">
        <v>151</v>
      </c>
      <c r="E183" s="164" t="s">
        <v>313</v>
      </c>
      <c r="F183" s="235" t="s">
        <v>314</v>
      </c>
      <c r="G183" s="235"/>
      <c r="H183" s="235"/>
      <c r="I183" s="235"/>
      <c r="J183" s="165" t="s">
        <v>290</v>
      </c>
      <c r="K183" s="174">
        <v>0</v>
      </c>
      <c r="L183" s="236">
        <v>0</v>
      </c>
      <c r="M183" s="237"/>
      <c r="N183" s="238">
        <f>ROUND(L183*K183,2)</f>
        <v>0</v>
      </c>
      <c r="O183" s="238"/>
      <c r="P183" s="238"/>
      <c r="Q183" s="238"/>
      <c r="R183" s="36"/>
      <c r="T183" s="167" t="s">
        <v>22</v>
      </c>
      <c r="U183" s="43" t="s">
        <v>41</v>
      </c>
      <c r="V183" s="35"/>
      <c r="W183" s="168">
        <f>V183*K183</f>
        <v>0</v>
      </c>
      <c r="X183" s="168">
        <v>0</v>
      </c>
      <c r="Y183" s="168">
        <f>X183*K183</f>
        <v>0</v>
      </c>
      <c r="Z183" s="168">
        <v>0</v>
      </c>
      <c r="AA183" s="169">
        <f>Z183*K183</f>
        <v>0</v>
      </c>
      <c r="AR183" s="17" t="s">
        <v>213</v>
      </c>
      <c r="AT183" s="17" t="s">
        <v>151</v>
      </c>
      <c r="AU183" s="17" t="s">
        <v>100</v>
      </c>
      <c r="AY183" s="17" t="s">
        <v>150</v>
      </c>
      <c r="BE183" s="105">
        <f>IF(U183="základní",N183,0)</f>
        <v>0</v>
      </c>
      <c r="BF183" s="105">
        <f>IF(U183="snížená",N183,0)</f>
        <v>0</v>
      </c>
      <c r="BG183" s="105">
        <f>IF(U183="zákl. přenesená",N183,0)</f>
        <v>0</v>
      </c>
      <c r="BH183" s="105">
        <f>IF(U183="sníž. přenesená",N183,0)</f>
        <v>0</v>
      </c>
      <c r="BI183" s="105">
        <f>IF(U183="nulová",N183,0)</f>
        <v>0</v>
      </c>
      <c r="BJ183" s="17" t="s">
        <v>84</v>
      </c>
      <c r="BK183" s="105">
        <f>ROUND(L183*K183,2)</f>
        <v>0</v>
      </c>
      <c r="BL183" s="17" t="s">
        <v>213</v>
      </c>
      <c r="BM183" s="17" t="s">
        <v>315</v>
      </c>
    </row>
    <row r="184" spans="2:63" s="9" customFormat="1" ht="29.85" customHeight="1">
      <c r="B184" s="152"/>
      <c r="C184" s="153"/>
      <c r="D184" s="162" t="s">
        <v>121</v>
      </c>
      <c r="E184" s="162"/>
      <c r="F184" s="162"/>
      <c r="G184" s="162"/>
      <c r="H184" s="162"/>
      <c r="I184" s="162"/>
      <c r="J184" s="162"/>
      <c r="K184" s="162"/>
      <c r="L184" s="162"/>
      <c r="M184" s="162"/>
      <c r="N184" s="233">
        <f>BK184</f>
        <v>0</v>
      </c>
      <c r="O184" s="234"/>
      <c r="P184" s="234"/>
      <c r="Q184" s="234"/>
      <c r="R184" s="155"/>
      <c r="T184" s="156"/>
      <c r="U184" s="153"/>
      <c r="V184" s="153"/>
      <c r="W184" s="157">
        <f>SUM(W185:W187)</f>
        <v>0</v>
      </c>
      <c r="X184" s="153"/>
      <c r="Y184" s="157">
        <f>SUM(Y185:Y187)</f>
        <v>0.2071688</v>
      </c>
      <c r="Z184" s="153"/>
      <c r="AA184" s="158">
        <f>SUM(AA185:AA187)</f>
        <v>0</v>
      </c>
      <c r="AR184" s="159" t="s">
        <v>100</v>
      </c>
      <c r="AT184" s="160" t="s">
        <v>75</v>
      </c>
      <c r="AU184" s="160" t="s">
        <v>84</v>
      </c>
      <c r="AY184" s="159" t="s">
        <v>150</v>
      </c>
      <c r="BK184" s="161">
        <f>SUM(BK185:BK187)</f>
        <v>0</v>
      </c>
    </row>
    <row r="185" spans="2:65" s="1" customFormat="1" ht="44.25" customHeight="1">
      <c r="B185" s="34"/>
      <c r="C185" s="163" t="s">
        <v>316</v>
      </c>
      <c r="D185" s="163" t="s">
        <v>151</v>
      </c>
      <c r="E185" s="164" t="s">
        <v>317</v>
      </c>
      <c r="F185" s="235" t="s">
        <v>318</v>
      </c>
      <c r="G185" s="235"/>
      <c r="H185" s="235"/>
      <c r="I185" s="235"/>
      <c r="J185" s="165" t="s">
        <v>180</v>
      </c>
      <c r="K185" s="166">
        <v>31.57</v>
      </c>
      <c r="L185" s="236">
        <v>0</v>
      </c>
      <c r="M185" s="237"/>
      <c r="N185" s="238">
        <f>ROUND(L185*K185,2)</f>
        <v>0</v>
      </c>
      <c r="O185" s="238"/>
      <c r="P185" s="238"/>
      <c r="Q185" s="238"/>
      <c r="R185" s="36"/>
      <c r="T185" s="167" t="s">
        <v>22</v>
      </c>
      <c r="U185" s="43" t="s">
        <v>41</v>
      </c>
      <c r="V185" s="35"/>
      <c r="W185" s="168">
        <f>V185*K185</f>
        <v>0</v>
      </c>
      <c r="X185" s="168">
        <v>0.00104</v>
      </c>
      <c r="Y185" s="168">
        <f>X185*K185</f>
        <v>0.032832799999999995</v>
      </c>
      <c r="Z185" s="168">
        <v>0</v>
      </c>
      <c r="AA185" s="169">
        <f>Z185*K185</f>
        <v>0</v>
      </c>
      <c r="AR185" s="17" t="s">
        <v>213</v>
      </c>
      <c r="AT185" s="17" t="s">
        <v>151</v>
      </c>
      <c r="AU185" s="17" t="s">
        <v>100</v>
      </c>
      <c r="AY185" s="17" t="s">
        <v>150</v>
      </c>
      <c r="BE185" s="105">
        <f>IF(U185="základní",N185,0)</f>
        <v>0</v>
      </c>
      <c r="BF185" s="105">
        <f>IF(U185="snížená",N185,0)</f>
        <v>0</v>
      </c>
      <c r="BG185" s="105">
        <f>IF(U185="zákl. přenesená",N185,0)</f>
        <v>0</v>
      </c>
      <c r="BH185" s="105">
        <f>IF(U185="sníž. přenesená",N185,0)</f>
        <v>0</v>
      </c>
      <c r="BI185" s="105">
        <f>IF(U185="nulová",N185,0)</f>
        <v>0</v>
      </c>
      <c r="BJ185" s="17" t="s">
        <v>84</v>
      </c>
      <c r="BK185" s="105">
        <f>ROUND(L185*K185,2)</f>
        <v>0</v>
      </c>
      <c r="BL185" s="17" t="s">
        <v>213</v>
      </c>
      <c r="BM185" s="17" t="s">
        <v>319</v>
      </c>
    </row>
    <row r="186" spans="2:65" s="1" customFormat="1" ht="22.5" customHeight="1">
      <c r="B186" s="34"/>
      <c r="C186" s="170" t="s">
        <v>320</v>
      </c>
      <c r="D186" s="170" t="s">
        <v>219</v>
      </c>
      <c r="E186" s="171" t="s">
        <v>321</v>
      </c>
      <c r="F186" s="239" t="s">
        <v>322</v>
      </c>
      <c r="G186" s="239"/>
      <c r="H186" s="239"/>
      <c r="I186" s="239"/>
      <c r="J186" s="172" t="s">
        <v>154</v>
      </c>
      <c r="K186" s="173">
        <v>9.08</v>
      </c>
      <c r="L186" s="240">
        <v>0</v>
      </c>
      <c r="M186" s="241"/>
      <c r="N186" s="242">
        <f>ROUND(L186*K186,2)</f>
        <v>0</v>
      </c>
      <c r="O186" s="238"/>
      <c r="P186" s="238"/>
      <c r="Q186" s="238"/>
      <c r="R186" s="36"/>
      <c r="T186" s="167" t="s">
        <v>22</v>
      </c>
      <c r="U186" s="43" t="s">
        <v>41</v>
      </c>
      <c r="V186" s="35"/>
      <c r="W186" s="168">
        <f>V186*K186</f>
        <v>0</v>
      </c>
      <c r="X186" s="168">
        <v>0.0192</v>
      </c>
      <c r="Y186" s="168">
        <f>X186*K186</f>
        <v>0.174336</v>
      </c>
      <c r="Z186" s="168">
        <v>0</v>
      </c>
      <c r="AA186" s="169">
        <f>Z186*K186</f>
        <v>0</v>
      </c>
      <c r="AR186" s="17" t="s">
        <v>279</v>
      </c>
      <c r="AT186" s="17" t="s">
        <v>219</v>
      </c>
      <c r="AU186" s="17" t="s">
        <v>100</v>
      </c>
      <c r="AY186" s="17" t="s">
        <v>150</v>
      </c>
      <c r="BE186" s="105">
        <f>IF(U186="základní",N186,0)</f>
        <v>0</v>
      </c>
      <c r="BF186" s="105">
        <f>IF(U186="snížená",N186,0)</f>
        <v>0</v>
      </c>
      <c r="BG186" s="105">
        <f>IF(U186="zákl. přenesená",N186,0)</f>
        <v>0</v>
      </c>
      <c r="BH186" s="105">
        <f>IF(U186="sníž. přenesená",N186,0)</f>
        <v>0</v>
      </c>
      <c r="BI186" s="105">
        <f>IF(U186="nulová",N186,0)</f>
        <v>0</v>
      </c>
      <c r="BJ186" s="17" t="s">
        <v>84</v>
      </c>
      <c r="BK186" s="105">
        <f>ROUND(L186*K186,2)</f>
        <v>0</v>
      </c>
      <c r="BL186" s="17" t="s">
        <v>213</v>
      </c>
      <c r="BM186" s="17" t="s">
        <v>323</v>
      </c>
    </row>
    <row r="187" spans="2:65" s="1" customFormat="1" ht="31.5" customHeight="1">
      <c r="B187" s="34"/>
      <c r="C187" s="163" t="s">
        <v>324</v>
      </c>
      <c r="D187" s="163" t="s">
        <v>151</v>
      </c>
      <c r="E187" s="164" t="s">
        <v>325</v>
      </c>
      <c r="F187" s="235" t="s">
        <v>326</v>
      </c>
      <c r="G187" s="235"/>
      <c r="H187" s="235"/>
      <c r="I187" s="235"/>
      <c r="J187" s="165" t="s">
        <v>290</v>
      </c>
      <c r="K187" s="174">
        <v>0</v>
      </c>
      <c r="L187" s="236">
        <v>0</v>
      </c>
      <c r="M187" s="237"/>
      <c r="N187" s="238">
        <f>ROUND(L187*K187,2)</f>
        <v>0</v>
      </c>
      <c r="O187" s="238"/>
      <c r="P187" s="238"/>
      <c r="Q187" s="238"/>
      <c r="R187" s="36"/>
      <c r="T187" s="167" t="s">
        <v>22</v>
      </c>
      <c r="U187" s="43" t="s">
        <v>41</v>
      </c>
      <c r="V187" s="35"/>
      <c r="W187" s="168">
        <f>V187*K187</f>
        <v>0</v>
      </c>
      <c r="X187" s="168">
        <v>0</v>
      </c>
      <c r="Y187" s="168">
        <f>X187*K187</f>
        <v>0</v>
      </c>
      <c r="Z187" s="168">
        <v>0</v>
      </c>
      <c r="AA187" s="169">
        <f>Z187*K187</f>
        <v>0</v>
      </c>
      <c r="AR187" s="17" t="s">
        <v>213</v>
      </c>
      <c r="AT187" s="17" t="s">
        <v>151</v>
      </c>
      <c r="AU187" s="17" t="s">
        <v>100</v>
      </c>
      <c r="AY187" s="17" t="s">
        <v>150</v>
      </c>
      <c r="BE187" s="105">
        <f>IF(U187="základní",N187,0)</f>
        <v>0</v>
      </c>
      <c r="BF187" s="105">
        <f>IF(U187="snížená",N187,0)</f>
        <v>0</v>
      </c>
      <c r="BG187" s="105">
        <f>IF(U187="zákl. přenesená",N187,0)</f>
        <v>0</v>
      </c>
      <c r="BH187" s="105">
        <f>IF(U187="sníž. přenesená",N187,0)</f>
        <v>0</v>
      </c>
      <c r="BI187" s="105">
        <f>IF(U187="nulová",N187,0)</f>
        <v>0</v>
      </c>
      <c r="BJ187" s="17" t="s">
        <v>84</v>
      </c>
      <c r="BK187" s="105">
        <f>ROUND(L187*K187,2)</f>
        <v>0</v>
      </c>
      <c r="BL187" s="17" t="s">
        <v>213</v>
      </c>
      <c r="BM187" s="17" t="s">
        <v>327</v>
      </c>
    </row>
    <row r="188" spans="2:63" s="9" customFormat="1" ht="29.85" customHeight="1">
      <c r="B188" s="152"/>
      <c r="C188" s="153"/>
      <c r="D188" s="162" t="s">
        <v>122</v>
      </c>
      <c r="E188" s="162"/>
      <c r="F188" s="162"/>
      <c r="G188" s="162"/>
      <c r="H188" s="162"/>
      <c r="I188" s="162"/>
      <c r="J188" s="162"/>
      <c r="K188" s="162"/>
      <c r="L188" s="162"/>
      <c r="M188" s="162"/>
      <c r="N188" s="233">
        <f>BK188</f>
        <v>0</v>
      </c>
      <c r="O188" s="234"/>
      <c r="P188" s="234"/>
      <c r="Q188" s="234"/>
      <c r="R188" s="155"/>
      <c r="T188" s="156"/>
      <c r="U188" s="153"/>
      <c r="V188" s="153"/>
      <c r="W188" s="157">
        <f>SUM(W189:W194)</f>
        <v>0</v>
      </c>
      <c r="X188" s="153"/>
      <c r="Y188" s="157">
        <f>SUM(Y189:Y194)</f>
        <v>0.0678227</v>
      </c>
      <c r="Z188" s="153"/>
      <c r="AA188" s="158">
        <f>SUM(AA189:AA194)</f>
        <v>0</v>
      </c>
      <c r="AR188" s="159" t="s">
        <v>100</v>
      </c>
      <c r="AT188" s="160" t="s">
        <v>75</v>
      </c>
      <c r="AU188" s="160" t="s">
        <v>84</v>
      </c>
      <c r="AY188" s="159" t="s">
        <v>150</v>
      </c>
      <c r="BK188" s="161">
        <f>SUM(BK189:BK194)</f>
        <v>0</v>
      </c>
    </row>
    <row r="189" spans="2:65" s="1" customFormat="1" ht="31.5" customHeight="1">
      <c r="B189" s="34"/>
      <c r="C189" s="163" t="s">
        <v>328</v>
      </c>
      <c r="D189" s="163" t="s">
        <v>151</v>
      </c>
      <c r="E189" s="164" t="s">
        <v>329</v>
      </c>
      <c r="F189" s="235" t="s">
        <v>330</v>
      </c>
      <c r="G189" s="235"/>
      <c r="H189" s="235"/>
      <c r="I189" s="235"/>
      <c r="J189" s="165" t="s">
        <v>154</v>
      </c>
      <c r="K189" s="166">
        <v>89.33</v>
      </c>
      <c r="L189" s="236">
        <v>0</v>
      </c>
      <c r="M189" s="237"/>
      <c r="N189" s="238">
        <f aca="true" t="shared" si="25" ref="N189:N194">ROUND(L189*K189,2)</f>
        <v>0</v>
      </c>
      <c r="O189" s="238"/>
      <c r="P189" s="238"/>
      <c r="Q189" s="238"/>
      <c r="R189" s="36"/>
      <c r="T189" s="167" t="s">
        <v>22</v>
      </c>
      <c r="U189" s="43" t="s">
        <v>41</v>
      </c>
      <c r="V189" s="35"/>
      <c r="W189" s="168">
        <f aca="true" t="shared" si="26" ref="W189:W194">V189*K189</f>
        <v>0</v>
      </c>
      <c r="X189" s="168">
        <v>0.00014</v>
      </c>
      <c r="Y189" s="168">
        <f aca="true" t="shared" si="27" ref="Y189:Y194">X189*K189</f>
        <v>0.012506199999999999</v>
      </c>
      <c r="Z189" s="168">
        <v>0</v>
      </c>
      <c r="AA189" s="169">
        <f aca="true" t="shared" si="28" ref="AA189:AA194">Z189*K189</f>
        <v>0</v>
      </c>
      <c r="AR189" s="17" t="s">
        <v>213</v>
      </c>
      <c r="AT189" s="17" t="s">
        <v>151</v>
      </c>
      <c r="AU189" s="17" t="s">
        <v>100</v>
      </c>
      <c r="AY189" s="17" t="s">
        <v>150</v>
      </c>
      <c r="BE189" s="105">
        <f aca="true" t="shared" si="29" ref="BE189:BE194">IF(U189="základní",N189,0)</f>
        <v>0</v>
      </c>
      <c r="BF189" s="105">
        <f aca="true" t="shared" si="30" ref="BF189:BF194">IF(U189="snížená",N189,0)</f>
        <v>0</v>
      </c>
      <c r="BG189" s="105">
        <f aca="true" t="shared" si="31" ref="BG189:BG194">IF(U189="zákl. přenesená",N189,0)</f>
        <v>0</v>
      </c>
      <c r="BH189" s="105">
        <f aca="true" t="shared" si="32" ref="BH189:BH194">IF(U189="sníž. přenesená",N189,0)</f>
        <v>0</v>
      </c>
      <c r="BI189" s="105">
        <f aca="true" t="shared" si="33" ref="BI189:BI194">IF(U189="nulová",N189,0)</f>
        <v>0</v>
      </c>
      <c r="BJ189" s="17" t="s">
        <v>84</v>
      </c>
      <c r="BK189" s="105">
        <f aca="true" t="shared" si="34" ref="BK189:BK194">ROUND(L189*K189,2)</f>
        <v>0</v>
      </c>
      <c r="BL189" s="17" t="s">
        <v>213</v>
      </c>
      <c r="BM189" s="17" t="s">
        <v>331</v>
      </c>
    </row>
    <row r="190" spans="2:65" s="1" customFormat="1" ht="31.5" customHeight="1">
      <c r="B190" s="34"/>
      <c r="C190" s="163" t="s">
        <v>332</v>
      </c>
      <c r="D190" s="163" t="s">
        <v>151</v>
      </c>
      <c r="E190" s="164" t="s">
        <v>333</v>
      </c>
      <c r="F190" s="235" t="s">
        <v>334</v>
      </c>
      <c r="G190" s="235"/>
      <c r="H190" s="235"/>
      <c r="I190" s="235"/>
      <c r="J190" s="165" t="s">
        <v>154</v>
      </c>
      <c r="K190" s="166">
        <v>89.33</v>
      </c>
      <c r="L190" s="236">
        <v>0</v>
      </c>
      <c r="M190" s="237"/>
      <c r="N190" s="238">
        <f t="shared" si="25"/>
        <v>0</v>
      </c>
      <c r="O190" s="238"/>
      <c r="P190" s="238"/>
      <c r="Q190" s="238"/>
      <c r="R190" s="36"/>
      <c r="T190" s="167" t="s">
        <v>22</v>
      </c>
      <c r="U190" s="43" t="s">
        <v>41</v>
      </c>
      <c r="V190" s="35"/>
      <c r="W190" s="168">
        <f t="shared" si="26"/>
        <v>0</v>
      </c>
      <c r="X190" s="168">
        <v>0.00013</v>
      </c>
      <c r="Y190" s="168">
        <f t="shared" si="27"/>
        <v>0.011612899999999999</v>
      </c>
      <c r="Z190" s="168">
        <v>0</v>
      </c>
      <c r="AA190" s="169">
        <f t="shared" si="28"/>
        <v>0</v>
      </c>
      <c r="AR190" s="17" t="s">
        <v>213</v>
      </c>
      <c r="AT190" s="17" t="s">
        <v>151</v>
      </c>
      <c r="AU190" s="17" t="s">
        <v>100</v>
      </c>
      <c r="AY190" s="17" t="s">
        <v>150</v>
      </c>
      <c r="BE190" s="105">
        <f t="shared" si="29"/>
        <v>0</v>
      </c>
      <c r="BF190" s="105">
        <f t="shared" si="30"/>
        <v>0</v>
      </c>
      <c r="BG190" s="105">
        <f t="shared" si="31"/>
        <v>0</v>
      </c>
      <c r="BH190" s="105">
        <f t="shared" si="32"/>
        <v>0</v>
      </c>
      <c r="BI190" s="105">
        <f t="shared" si="33"/>
        <v>0</v>
      </c>
      <c r="BJ190" s="17" t="s">
        <v>84</v>
      </c>
      <c r="BK190" s="105">
        <f t="shared" si="34"/>
        <v>0</v>
      </c>
      <c r="BL190" s="17" t="s">
        <v>213</v>
      </c>
      <c r="BM190" s="17" t="s">
        <v>335</v>
      </c>
    </row>
    <row r="191" spans="2:65" s="1" customFormat="1" ht="31.5" customHeight="1">
      <c r="B191" s="34"/>
      <c r="C191" s="163" t="s">
        <v>336</v>
      </c>
      <c r="D191" s="163" t="s">
        <v>151</v>
      </c>
      <c r="E191" s="164" t="s">
        <v>337</v>
      </c>
      <c r="F191" s="235" t="s">
        <v>338</v>
      </c>
      <c r="G191" s="235"/>
      <c r="H191" s="235"/>
      <c r="I191" s="235"/>
      <c r="J191" s="165" t="s">
        <v>154</v>
      </c>
      <c r="K191" s="166">
        <v>89.33</v>
      </c>
      <c r="L191" s="236">
        <v>0</v>
      </c>
      <c r="M191" s="237"/>
      <c r="N191" s="238">
        <f t="shared" si="25"/>
        <v>0</v>
      </c>
      <c r="O191" s="238"/>
      <c r="P191" s="238"/>
      <c r="Q191" s="238"/>
      <c r="R191" s="36"/>
      <c r="T191" s="167" t="s">
        <v>22</v>
      </c>
      <c r="U191" s="43" t="s">
        <v>41</v>
      </c>
      <c r="V191" s="35"/>
      <c r="W191" s="168">
        <f t="shared" si="26"/>
        <v>0</v>
      </c>
      <c r="X191" s="168">
        <v>0.00013</v>
      </c>
      <c r="Y191" s="168">
        <f t="shared" si="27"/>
        <v>0.011612899999999999</v>
      </c>
      <c r="Z191" s="168">
        <v>0</v>
      </c>
      <c r="AA191" s="169">
        <f t="shared" si="28"/>
        <v>0</v>
      </c>
      <c r="AR191" s="17" t="s">
        <v>213</v>
      </c>
      <c r="AT191" s="17" t="s">
        <v>151</v>
      </c>
      <c r="AU191" s="17" t="s">
        <v>100</v>
      </c>
      <c r="AY191" s="17" t="s">
        <v>150</v>
      </c>
      <c r="BE191" s="105">
        <f t="shared" si="29"/>
        <v>0</v>
      </c>
      <c r="BF191" s="105">
        <f t="shared" si="30"/>
        <v>0</v>
      </c>
      <c r="BG191" s="105">
        <f t="shared" si="31"/>
        <v>0</v>
      </c>
      <c r="BH191" s="105">
        <f t="shared" si="32"/>
        <v>0</v>
      </c>
      <c r="BI191" s="105">
        <f t="shared" si="33"/>
        <v>0</v>
      </c>
      <c r="BJ191" s="17" t="s">
        <v>84</v>
      </c>
      <c r="BK191" s="105">
        <f t="shared" si="34"/>
        <v>0</v>
      </c>
      <c r="BL191" s="17" t="s">
        <v>213</v>
      </c>
      <c r="BM191" s="17" t="s">
        <v>339</v>
      </c>
    </row>
    <row r="192" spans="2:65" s="1" customFormat="1" ht="31.5" customHeight="1">
      <c r="B192" s="34"/>
      <c r="C192" s="163" t="s">
        <v>340</v>
      </c>
      <c r="D192" s="163" t="s">
        <v>151</v>
      </c>
      <c r="E192" s="164" t="s">
        <v>341</v>
      </c>
      <c r="F192" s="235" t="s">
        <v>342</v>
      </c>
      <c r="G192" s="235"/>
      <c r="H192" s="235"/>
      <c r="I192" s="235"/>
      <c r="J192" s="165" t="s">
        <v>154</v>
      </c>
      <c r="K192" s="166">
        <v>78.27</v>
      </c>
      <c r="L192" s="236">
        <v>0</v>
      </c>
      <c r="M192" s="237"/>
      <c r="N192" s="238">
        <f t="shared" si="25"/>
        <v>0</v>
      </c>
      <c r="O192" s="238"/>
      <c r="P192" s="238"/>
      <c r="Q192" s="238"/>
      <c r="R192" s="36"/>
      <c r="T192" s="167" t="s">
        <v>22</v>
      </c>
      <c r="U192" s="43" t="s">
        <v>41</v>
      </c>
      <c r="V192" s="35"/>
      <c r="W192" s="168">
        <f t="shared" si="26"/>
        <v>0</v>
      </c>
      <c r="X192" s="168">
        <v>0.00017</v>
      </c>
      <c r="Y192" s="168">
        <f t="shared" si="27"/>
        <v>0.0133059</v>
      </c>
      <c r="Z192" s="168">
        <v>0</v>
      </c>
      <c r="AA192" s="169">
        <f t="shared" si="28"/>
        <v>0</v>
      </c>
      <c r="AR192" s="17" t="s">
        <v>213</v>
      </c>
      <c r="AT192" s="17" t="s">
        <v>151</v>
      </c>
      <c r="AU192" s="17" t="s">
        <v>100</v>
      </c>
      <c r="AY192" s="17" t="s">
        <v>150</v>
      </c>
      <c r="BE192" s="105">
        <f t="shared" si="29"/>
        <v>0</v>
      </c>
      <c r="BF192" s="105">
        <f t="shared" si="30"/>
        <v>0</v>
      </c>
      <c r="BG192" s="105">
        <f t="shared" si="31"/>
        <v>0</v>
      </c>
      <c r="BH192" s="105">
        <f t="shared" si="32"/>
        <v>0</v>
      </c>
      <c r="BI192" s="105">
        <f t="shared" si="33"/>
        <v>0</v>
      </c>
      <c r="BJ192" s="17" t="s">
        <v>84</v>
      </c>
      <c r="BK192" s="105">
        <f t="shared" si="34"/>
        <v>0</v>
      </c>
      <c r="BL192" s="17" t="s">
        <v>213</v>
      </c>
      <c r="BM192" s="17" t="s">
        <v>343</v>
      </c>
    </row>
    <row r="193" spans="2:65" s="1" customFormat="1" ht="31.5" customHeight="1">
      <c r="B193" s="34"/>
      <c r="C193" s="163" t="s">
        <v>344</v>
      </c>
      <c r="D193" s="163" t="s">
        <v>151</v>
      </c>
      <c r="E193" s="164" t="s">
        <v>345</v>
      </c>
      <c r="F193" s="235" t="s">
        <v>346</v>
      </c>
      <c r="G193" s="235"/>
      <c r="H193" s="235"/>
      <c r="I193" s="235"/>
      <c r="J193" s="165" t="s">
        <v>154</v>
      </c>
      <c r="K193" s="166">
        <v>78.27</v>
      </c>
      <c r="L193" s="236">
        <v>0</v>
      </c>
      <c r="M193" s="237"/>
      <c r="N193" s="238">
        <f t="shared" si="25"/>
        <v>0</v>
      </c>
      <c r="O193" s="238"/>
      <c r="P193" s="238"/>
      <c r="Q193" s="238"/>
      <c r="R193" s="36"/>
      <c r="T193" s="167" t="s">
        <v>22</v>
      </c>
      <c r="U193" s="43" t="s">
        <v>41</v>
      </c>
      <c r="V193" s="35"/>
      <c r="W193" s="168">
        <f t="shared" si="26"/>
        <v>0</v>
      </c>
      <c r="X193" s="168">
        <v>0.00012</v>
      </c>
      <c r="Y193" s="168">
        <f t="shared" si="27"/>
        <v>0.0093924</v>
      </c>
      <c r="Z193" s="168">
        <v>0</v>
      </c>
      <c r="AA193" s="169">
        <f t="shared" si="28"/>
        <v>0</v>
      </c>
      <c r="AR193" s="17" t="s">
        <v>213</v>
      </c>
      <c r="AT193" s="17" t="s">
        <v>151</v>
      </c>
      <c r="AU193" s="17" t="s">
        <v>100</v>
      </c>
      <c r="AY193" s="17" t="s">
        <v>150</v>
      </c>
      <c r="BE193" s="105">
        <f t="shared" si="29"/>
        <v>0</v>
      </c>
      <c r="BF193" s="105">
        <f t="shared" si="30"/>
        <v>0</v>
      </c>
      <c r="BG193" s="105">
        <f t="shared" si="31"/>
        <v>0</v>
      </c>
      <c r="BH193" s="105">
        <f t="shared" si="32"/>
        <v>0</v>
      </c>
      <c r="BI193" s="105">
        <f t="shared" si="33"/>
        <v>0</v>
      </c>
      <c r="BJ193" s="17" t="s">
        <v>84</v>
      </c>
      <c r="BK193" s="105">
        <f t="shared" si="34"/>
        <v>0</v>
      </c>
      <c r="BL193" s="17" t="s">
        <v>213</v>
      </c>
      <c r="BM193" s="17" t="s">
        <v>347</v>
      </c>
    </row>
    <row r="194" spans="2:65" s="1" customFormat="1" ht="31.5" customHeight="1">
      <c r="B194" s="34"/>
      <c r="C194" s="163" t="s">
        <v>348</v>
      </c>
      <c r="D194" s="163" t="s">
        <v>151</v>
      </c>
      <c r="E194" s="164" t="s">
        <v>349</v>
      </c>
      <c r="F194" s="235" t="s">
        <v>350</v>
      </c>
      <c r="G194" s="235"/>
      <c r="H194" s="235"/>
      <c r="I194" s="235"/>
      <c r="J194" s="165" t="s">
        <v>154</v>
      </c>
      <c r="K194" s="166">
        <v>78.27</v>
      </c>
      <c r="L194" s="236">
        <v>0</v>
      </c>
      <c r="M194" s="237"/>
      <c r="N194" s="238">
        <f t="shared" si="25"/>
        <v>0</v>
      </c>
      <c r="O194" s="238"/>
      <c r="P194" s="238"/>
      <c r="Q194" s="238"/>
      <c r="R194" s="36"/>
      <c r="T194" s="167" t="s">
        <v>22</v>
      </c>
      <c r="U194" s="43" t="s">
        <v>41</v>
      </c>
      <c r="V194" s="35"/>
      <c r="W194" s="168">
        <f t="shared" si="26"/>
        <v>0</v>
      </c>
      <c r="X194" s="168">
        <v>0.00012</v>
      </c>
      <c r="Y194" s="168">
        <f t="shared" si="27"/>
        <v>0.0093924</v>
      </c>
      <c r="Z194" s="168">
        <v>0</v>
      </c>
      <c r="AA194" s="169">
        <f t="shared" si="28"/>
        <v>0</v>
      </c>
      <c r="AR194" s="17" t="s">
        <v>213</v>
      </c>
      <c r="AT194" s="17" t="s">
        <v>151</v>
      </c>
      <c r="AU194" s="17" t="s">
        <v>100</v>
      </c>
      <c r="AY194" s="17" t="s">
        <v>150</v>
      </c>
      <c r="BE194" s="105">
        <f t="shared" si="29"/>
        <v>0</v>
      </c>
      <c r="BF194" s="105">
        <f t="shared" si="30"/>
        <v>0</v>
      </c>
      <c r="BG194" s="105">
        <f t="shared" si="31"/>
        <v>0</v>
      </c>
      <c r="BH194" s="105">
        <f t="shared" si="32"/>
        <v>0</v>
      </c>
      <c r="BI194" s="105">
        <f t="shared" si="33"/>
        <v>0</v>
      </c>
      <c r="BJ194" s="17" t="s">
        <v>84</v>
      </c>
      <c r="BK194" s="105">
        <f t="shared" si="34"/>
        <v>0</v>
      </c>
      <c r="BL194" s="17" t="s">
        <v>213</v>
      </c>
      <c r="BM194" s="17" t="s">
        <v>351</v>
      </c>
    </row>
    <row r="195" spans="2:63" s="9" customFormat="1" ht="29.85" customHeight="1">
      <c r="B195" s="152"/>
      <c r="C195" s="153"/>
      <c r="D195" s="162" t="s">
        <v>123</v>
      </c>
      <c r="E195" s="162"/>
      <c r="F195" s="162"/>
      <c r="G195" s="162"/>
      <c r="H195" s="162"/>
      <c r="I195" s="162"/>
      <c r="J195" s="162"/>
      <c r="K195" s="162"/>
      <c r="L195" s="162"/>
      <c r="M195" s="162"/>
      <c r="N195" s="233">
        <f>BK195</f>
        <v>0</v>
      </c>
      <c r="O195" s="234"/>
      <c r="P195" s="234"/>
      <c r="Q195" s="234"/>
      <c r="R195" s="155"/>
      <c r="T195" s="156"/>
      <c r="U195" s="153"/>
      <c r="V195" s="153"/>
      <c r="W195" s="157">
        <f>SUM(W196:W197)</f>
        <v>0</v>
      </c>
      <c r="X195" s="153"/>
      <c r="Y195" s="157">
        <f>SUM(Y196:Y197)</f>
        <v>0.327159</v>
      </c>
      <c r="Z195" s="153"/>
      <c r="AA195" s="158">
        <f>SUM(AA196:AA197)</f>
        <v>0</v>
      </c>
      <c r="AR195" s="159" t="s">
        <v>100</v>
      </c>
      <c r="AT195" s="160" t="s">
        <v>75</v>
      </c>
      <c r="AU195" s="160" t="s">
        <v>84</v>
      </c>
      <c r="AY195" s="159" t="s">
        <v>150</v>
      </c>
      <c r="BK195" s="161">
        <f>SUM(BK196:BK197)</f>
        <v>0</v>
      </c>
    </row>
    <row r="196" spans="2:65" s="1" customFormat="1" ht="31.5" customHeight="1">
      <c r="B196" s="34"/>
      <c r="C196" s="163" t="s">
        <v>352</v>
      </c>
      <c r="D196" s="163" t="s">
        <v>151</v>
      </c>
      <c r="E196" s="164" t="s">
        <v>353</v>
      </c>
      <c r="F196" s="235" t="s">
        <v>354</v>
      </c>
      <c r="G196" s="235"/>
      <c r="H196" s="235"/>
      <c r="I196" s="235"/>
      <c r="J196" s="165" t="s">
        <v>154</v>
      </c>
      <c r="K196" s="166">
        <v>18.9</v>
      </c>
      <c r="L196" s="236">
        <v>0</v>
      </c>
      <c r="M196" s="237"/>
      <c r="N196" s="238">
        <f>ROUND(L196*K196,2)</f>
        <v>0</v>
      </c>
      <c r="O196" s="238"/>
      <c r="P196" s="238"/>
      <c r="Q196" s="238"/>
      <c r="R196" s="36"/>
      <c r="T196" s="167" t="s">
        <v>22</v>
      </c>
      <c r="U196" s="43" t="s">
        <v>41</v>
      </c>
      <c r="V196" s="35"/>
      <c r="W196" s="168">
        <f>V196*K196</f>
        <v>0</v>
      </c>
      <c r="X196" s="168">
        <v>0.01731</v>
      </c>
      <c r="Y196" s="168">
        <f>X196*K196</f>
        <v>0.327159</v>
      </c>
      <c r="Z196" s="168">
        <v>0</v>
      </c>
      <c r="AA196" s="169">
        <f>Z196*K196</f>
        <v>0</v>
      </c>
      <c r="AR196" s="17" t="s">
        <v>213</v>
      </c>
      <c r="AT196" s="17" t="s">
        <v>151</v>
      </c>
      <c r="AU196" s="17" t="s">
        <v>100</v>
      </c>
      <c r="AY196" s="17" t="s">
        <v>150</v>
      </c>
      <c r="BE196" s="105">
        <f>IF(U196="základní",N196,0)</f>
        <v>0</v>
      </c>
      <c r="BF196" s="105">
        <f>IF(U196="snížená",N196,0)</f>
        <v>0</v>
      </c>
      <c r="BG196" s="105">
        <f>IF(U196="zákl. přenesená",N196,0)</f>
        <v>0</v>
      </c>
      <c r="BH196" s="105">
        <f>IF(U196="sníž. přenesená",N196,0)</f>
        <v>0</v>
      </c>
      <c r="BI196" s="105">
        <f>IF(U196="nulová",N196,0)</f>
        <v>0</v>
      </c>
      <c r="BJ196" s="17" t="s">
        <v>84</v>
      </c>
      <c r="BK196" s="105">
        <f>ROUND(L196*K196,2)</f>
        <v>0</v>
      </c>
      <c r="BL196" s="17" t="s">
        <v>213</v>
      </c>
      <c r="BM196" s="17" t="s">
        <v>355</v>
      </c>
    </row>
    <row r="197" spans="2:65" s="1" customFormat="1" ht="31.5" customHeight="1">
      <c r="B197" s="34"/>
      <c r="C197" s="163" t="s">
        <v>356</v>
      </c>
      <c r="D197" s="163" t="s">
        <v>151</v>
      </c>
      <c r="E197" s="164" t="s">
        <v>357</v>
      </c>
      <c r="F197" s="235" t="s">
        <v>358</v>
      </c>
      <c r="G197" s="235"/>
      <c r="H197" s="235"/>
      <c r="I197" s="235"/>
      <c r="J197" s="165" t="s">
        <v>290</v>
      </c>
      <c r="K197" s="174">
        <v>0</v>
      </c>
      <c r="L197" s="236">
        <v>0</v>
      </c>
      <c r="M197" s="237"/>
      <c r="N197" s="238">
        <f>ROUND(L197*K197,2)</f>
        <v>0</v>
      </c>
      <c r="O197" s="238"/>
      <c r="P197" s="238"/>
      <c r="Q197" s="238"/>
      <c r="R197" s="36"/>
      <c r="T197" s="167" t="s">
        <v>22</v>
      </c>
      <c r="U197" s="43" t="s">
        <v>41</v>
      </c>
      <c r="V197" s="35"/>
      <c r="W197" s="168">
        <f>V197*K197</f>
        <v>0</v>
      </c>
      <c r="X197" s="168">
        <v>0</v>
      </c>
      <c r="Y197" s="168">
        <f>X197*K197</f>
        <v>0</v>
      </c>
      <c r="Z197" s="168">
        <v>0</v>
      </c>
      <c r="AA197" s="169">
        <f>Z197*K197</f>
        <v>0</v>
      </c>
      <c r="AR197" s="17" t="s">
        <v>213</v>
      </c>
      <c r="AT197" s="17" t="s">
        <v>151</v>
      </c>
      <c r="AU197" s="17" t="s">
        <v>100</v>
      </c>
      <c r="AY197" s="17" t="s">
        <v>150</v>
      </c>
      <c r="BE197" s="105">
        <f>IF(U197="základní",N197,0)</f>
        <v>0</v>
      </c>
      <c r="BF197" s="105">
        <f>IF(U197="snížená",N197,0)</f>
        <v>0</v>
      </c>
      <c r="BG197" s="105">
        <f>IF(U197="zákl. přenesená",N197,0)</f>
        <v>0</v>
      </c>
      <c r="BH197" s="105">
        <f>IF(U197="sníž. přenesená",N197,0)</f>
        <v>0</v>
      </c>
      <c r="BI197" s="105">
        <f>IF(U197="nulová",N197,0)</f>
        <v>0</v>
      </c>
      <c r="BJ197" s="17" t="s">
        <v>84</v>
      </c>
      <c r="BK197" s="105">
        <f>ROUND(L197*K197,2)</f>
        <v>0</v>
      </c>
      <c r="BL197" s="17" t="s">
        <v>213</v>
      </c>
      <c r="BM197" s="17" t="s">
        <v>359</v>
      </c>
    </row>
    <row r="198" spans="2:63" s="9" customFormat="1" ht="37.35" customHeight="1">
      <c r="B198" s="152"/>
      <c r="C198" s="153"/>
      <c r="D198" s="154" t="s">
        <v>124</v>
      </c>
      <c r="E198" s="154"/>
      <c r="F198" s="154"/>
      <c r="G198" s="154"/>
      <c r="H198" s="154"/>
      <c r="I198" s="154"/>
      <c r="J198" s="154"/>
      <c r="K198" s="154"/>
      <c r="L198" s="154"/>
      <c r="M198" s="154"/>
      <c r="N198" s="222">
        <f>BK198</f>
        <v>0</v>
      </c>
      <c r="O198" s="223"/>
      <c r="P198" s="223"/>
      <c r="Q198" s="223"/>
      <c r="R198" s="155"/>
      <c r="T198" s="156"/>
      <c r="U198" s="153"/>
      <c r="V198" s="153"/>
      <c r="W198" s="157">
        <f>W199</f>
        <v>0</v>
      </c>
      <c r="X198" s="153"/>
      <c r="Y198" s="157">
        <f>Y199</f>
        <v>0</v>
      </c>
      <c r="Z198" s="153"/>
      <c r="AA198" s="158">
        <f>AA199</f>
        <v>0</v>
      </c>
      <c r="AR198" s="159" t="s">
        <v>160</v>
      </c>
      <c r="AT198" s="160" t="s">
        <v>75</v>
      </c>
      <c r="AU198" s="160" t="s">
        <v>76</v>
      </c>
      <c r="AY198" s="159" t="s">
        <v>150</v>
      </c>
      <c r="BK198" s="161">
        <f>BK199</f>
        <v>0</v>
      </c>
    </row>
    <row r="199" spans="2:63" s="9" customFormat="1" ht="19.9" customHeight="1">
      <c r="B199" s="152"/>
      <c r="C199" s="153"/>
      <c r="D199" s="162" t="s">
        <v>125</v>
      </c>
      <c r="E199" s="162"/>
      <c r="F199" s="162"/>
      <c r="G199" s="162"/>
      <c r="H199" s="162"/>
      <c r="I199" s="162"/>
      <c r="J199" s="162"/>
      <c r="K199" s="162"/>
      <c r="L199" s="162"/>
      <c r="M199" s="162"/>
      <c r="N199" s="224">
        <f>BK199</f>
        <v>0</v>
      </c>
      <c r="O199" s="225"/>
      <c r="P199" s="225"/>
      <c r="Q199" s="225"/>
      <c r="R199" s="155"/>
      <c r="T199" s="156"/>
      <c r="U199" s="153"/>
      <c r="V199" s="153"/>
      <c r="W199" s="157">
        <f>W200</f>
        <v>0</v>
      </c>
      <c r="X199" s="153"/>
      <c r="Y199" s="157">
        <f>Y200</f>
        <v>0</v>
      </c>
      <c r="Z199" s="153"/>
      <c r="AA199" s="158">
        <f>AA200</f>
        <v>0</v>
      </c>
      <c r="AR199" s="159" t="s">
        <v>160</v>
      </c>
      <c r="AT199" s="160" t="s">
        <v>75</v>
      </c>
      <c r="AU199" s="160" t="s">
        <v>84</v>
      </c>
      <c r="AY199" s="159" t="s">
        <v>150</v>
      </c>
      <c r="BK199" s="161">
        <f>BK200</f>
        <v>0</v>
      </c>
    </row>
    <row r="200" spans="2:65" s="1" customFormat="1" ht="31.5" customHeight="1">
      <c r="B200" s="34"/>
      <c r="C200" s="163" t="s">
        <v>360</v>
      </c>
      <c r="D200" s="163" t="s">
        <v>151</v>
      </c>
      <c r="E200" s="164" t="s">
        <v>361</v>
      </c>
      <c r="F200" s="235" t="s">
        <v>362</v>
      </c>
      <c r="G200" s="235"/>
      <c r="H200" s="235"/>
      <c r="I200" s="235"/>
      <c r="J200" s="165" t="s">
        <v>249</v>
      </c>
      <c r="K200" s="166">
        <v>12</v>
      </c>
      <c r="L200" s="236">
        <v>0</v>
      </c>
      <c r="M200" s="237"/>
      <c r="N200" s="238">
        <f>ROUND(L200*K200,2)</f>
        <v>0</v>
      </c>
      <c r="O200" s="238"/>
      <c r="P200" s="238"/>
      <c r="Q200" s="238"/>
      <c r="R200" s="36"/>
      <c r="T200" s="167" t="s">
        <v>22</v>
      </c>
      <c r="U200" s="43" t="s">
        <v>41</v>
      </c>
      <c r="V200" s="35"/>
      <c r="W200" s="168">
        <f>V200*K200</f>
        <v>0</v>
      </c>
      <c r="X200" s="168">
        <v>0</v>
      </c>
      <c r="Y200" s="168">
        <f>X200*K200</f>
        <v>0</v>
      </c>
      <c r="Z200" s="168">
        <v>0</v>
      </c>
      <c r="AA200" s="169">
        <f>Z200*K200</f>
        <v>0</v>
      </c>
      <c r="AR200" s="17" t="s">
        <v>363</v>
      </c>
      <c r="AT200" s="17" t="s">
        <v>151</v>
      </c>
      <c r="AU200" s="17" t="s">
        <v>100</v>
      </c>
      <c r="AY200" s="17" t="s">
        <v>150</v>
      </c>
      <c r="BE200" s="105">
        <f>IF(U200="základní",N200,0)</f>
        <v>0</v>
      </c>
      <c r="BF200" s="105">
        <f>IF(U200="snížená",N200,0)</f>
        <v>0</v>
      </c>
      <c r="BG200" s="105">
        <f>IF(U200="zákl. přenesená",N200,0)</f>
        <v>0</v>
      </c>
      <c r="BH200" s="105">
        <f>IF(U200="sníž. přenesená",N200,0)</f>
        <v>0</v>
      </c>
      <c r="BI200" s="105">
        <f>IF(U200="nulová",N200,0)</f>
        <v>0</v>
      </c>
      <c r="BJ200" s="17" t="s">
        <v>84</v>
      </c>
      <c r="BK200" s="105">
        <f>ROUND(L200*K200,2)</f>
        <v>0</v>
      </c>
      <c r="BL200" s="17" t="s">
        <v>363</v>
      </c>
      <c r="BM200" s="17" t="s">
        <v>364</v>
      </c>
    </row>
    <row r="201" spans="2:63" s="9" customFormat="1" ht="37.35" customHeight="1">
      <c r="B201" s="152"/>
      <c r="C201" s="153"/>
      <c r="D201" s="154" t="s">
        <v>126</v>
      </c>
      <c r="E201" s="154"/>
      <c r="F201" s="154"/>
      <c r="G201" s="154"/>
      <c r="H201" s="154"/>
      <c r="I201" s="154"/>
      <c r="J201" s="154"/>
      <c r="K201" s="154"/>
      <c r="L201" s="154"/>
      <c r="M201" s="154"/>
      <c r="N201" s="226">
        <f>BK201</f>
        <v>0</v>
      </c>
      <c r="O201" s="227"/>
      <c r="P201" s="227"/>
      <c r="Q201" s="227"/>
      <c r="R201" s="155"/>
      <c r="T201" s="156"/>
      <c r="U201" s="153"/>
      <c r="V201" s="153"/>
      <c r="W201" s="157">
        <f>SUM(W202:W203)</f>
        <v>0</v>
      </c>
      <c r="X201" s="153"/>
      <c r="Y201" s="157">
        <f>SUM(Y202:Y203)</f>
        <v>0</v>
      </c>
      <c r="Z201" s="153"/>
      <c r="AA201" s="158">
        <f>SUM(AA202:AA203)</f>
        <v>0</v>
      </c>
      <c r="AR201" s="159" t="s">
        <v>168</v>
      </c>
      <c r="AT201" s="160" t="s">
        <v>75</v>
      </c>
      <c r="AU201" s="160" t="s">
        <v>76</v>
      </c>
      <c r="AY201" s="159" t="s">
        <v>150</v>
      </c>
      <c r="BK201" s="161">
        <f>SUM(BK202:BK203)</f>
        <v>0</v>
      </c>
    </row>
    <row r="202" spans="2:65" s="1" customFormat="1" ht="22.5" customHeight="1">
      <c r="B202" s="34"/>
      <c r="C202" s="163" t="s">
        <v>365</v>
      </c>
      <c r="D202" s="163" t="s">
        <v>151</v>
      </c>
      <c r="E202" s="164" t="s">
        <v>366</v>
      </c>
      <c r="F202" s="235" t="s">
        <v>128</v>
      </c>
      <c r="G202" s="235"/>
      <c r="H202" s="235"/>
      <c r="I202" s="235"/>
      <c r="J202" s="165" t="s">
        <v>367</v>
      </c>
      <c r="K202" s="166">
        <v>1</v>
      </c>
      <c r="L202" s="236">
        <v>0</v>
      </c>
      <c r="M202" s="237"/>
      <c r="N202" s="238">
        <f>ROUND(L202*K202,2)</f>
        <v>0</v>
      </c>
      <c r="O202" s="238"/>
      <c r="P202" s="238"/>
      <c r="Q202" s="238"/>
      <c r="R202" s="36"/>
      <c r="T202" s="167" t="s">
        <v>22</v>
      </c>
      <c r="U202" s="43" t="s">
        <v>41</v>
      </c>
      <c r="V202" s="35"/>
      <c r="W202" s="168">
        <f>V202*K202</f>
        <v>0</v>
      </c>
      <c r="X202" s="168">
        <v>0</v>
      </c>
      <c r="Y202" s="168">
        <f>X202*K202</f>
        <v>0</v>
      </c>
      <c r="Z202" s="168">
        <v>0</v>
      </c>
      <c r="AA202" s="169">
        <f>Z202*K202</f>
        <v>0</v>
      </c>
      <c r="AR202" s="17" t="s">
        <v>368</v>
      </c>
      <c r="AT202" s="17" t="s">
        <v>151</v>
      </c>
      <c r="AU202" s="17" t="s">
        <v>84</v>
      </c>
      <c r="AY202" s="17" t="s">
        <v>150</v>
      </c>
      <c r="BE202" s="105">
        <f>IF(U202="základní",N202,0)</f>
        <v>0</v>
      </c>
      <c r="BF202" s="105">
        <f>IF(U202="snížená",N202,0)</f>
        <v>0</v>
      </c>
      <c r="BG202" s="105">
        <f>IF(U202="zákl. přenesená",N202,0)</f>
        <v>0</v>
      </c>
      <c r="BH202" s="105">
        <f>IF(U202="sníž. přenesená",N202,0)</f>
        <v>0</v>
      </c>
      <c r="BI202" s="105">
        <f>IF(U202="nulová",N202,0)</f>
        <v>0</v>
      </c>
      <c r="BJ202" s="17" t="s">
        <v>84</v>
      </c>
      <c r="BK202" s="105">
        <f>ROUND(L202*K202,2)</f>
        <v>0</v>
      </c>
      <c r="BL202" s="17" t="s">
        <v>368</v>
      </c>
      <c r="BM202" s="17" t="s">
        <v>369</v>
      </c>
    </row>
    <row r="203" spans="2:65" s="1" customFormat="1" ht="22.5" customHeight="1">
      <c r="B203" s="34"/>
      <c r="C203" s="163" t="s">
        <v>370</v>
      </c>
      <c r="D203" s="163" t="s">
        <v>151</v>
      </c>
      <c r="E203" s="164" t="s">
        <v>371</v>
      </c>
      <c r="F203" s="235" t="s">
        <v>89</v>
      </c>
      <c r="G203" s="235"/>
      <c r="H203" s="235"/>
      <c r="I203" s="235"/>
      <c r="J203" s="165" t="s">
        <v>367</v>
      </c>
      <c r="K203" s="166">
        <v>1</v>
      </c>
      <c r="L203" s="236">
        <v>0</v>
      </c>
      <c r="M203" s="237"/>
      <c r="N203" s="238">
        <f>ROUND(L203*K203,2)</f>
        <v>0</v>
      </c>
      <c r="O203" s="238"/>
      <c r="P203" s="238"/>
      <c r="Q203" s="238"/>
      <c r="R203" s="36"/>
      <c r="T203" s="167" t="s">
        <v>22</v>
      </c>
      <c r="U203" s="43" t="s">
        <v>41</v>
      </c>
      <c r="V203" s="35"/>
      <c r="W203" s="168">
        <f>V203*K203</f>
        <v>0</v>
      </c>
      <c r="X203" s="168">
        <v>0</v>
      </c>
      <c r="Y203" s="168">
        <f>X203*K203</f>
        <v>0</v>
      </c>
      <c r="Z203" s="168">
        <v>0</v>
      </c>
      <c r="AA203" s="169">
        <f>Z203*K203</f>
        <v>0</v>
      </c>
      <c r="AR203" s="17" t="s">
        <v>368</v>
      </c>
      <c r="AT203" s="17" t="s">
        <v>151</v>
      </c>
      <c r="AU203" s="17" t="s">
        <v>84</v>
      </c>
      <c r="AY203" s="17" t="s">
        <v>150</v>
      </c>
      <c r="BE203" s="105">
        <f>IF(U203="základní",N203,0)</f>
        <v>0</v>
      </c>
      <c r="BF203" s="105">
        <f>IF(U203="snížená",N203,0)</f>
        <v>0</v>
      </c>
      <c r="BG203" s="105">
        <f>IF(U203="zákl. přenesená",N203,0)</f>
        <v>0</v>
      </c>
      <c r="BH203" s="105">
        <f>IF(U203="sníž. přenesená",N203,0)</f>
        <v>0</v>
      </c>
      <c r="BI203" s="105">
        <f>IF(U203="nulová",N203,0)</f>
        <v>0</v>
      </c>
      <c r="BJ203" s="17" t="s">
        <v>84</v>
      </c>
      <c r="BK203" s="105">
        <f>ROUND(L203*K203,2)</f>
        <v>0</v>
      </c>
      <c r="BL203" s="17" t="s">
        <v>368</v>
      </c>
      <c r="BM203" s="17" t="s">
        <v>372</v>
      </c>
    </row>
    <row r="204" spans="2:63" s="1" customFormat="1" ht="49.9" customHeight="1" hidden="1">
      <c r="B204" s="34"/>
      <c r="C204" s="35"/>
      <c r="D204" s="154" t="s">
        <v>373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222">
        <f>BK204</f>
        <v>0</v>
      </c>
      <c r="O204" s="223"/>
      <c r="P204" s="223"/>
      <c r="Q204" s="223"/>
      <c r="R204" s="36"/>
      <c r="T204" s="143"/>
      <c r="U204" s="55"/>
      <c r="V204" s="55"/>
      <c r="W204" s="55"/>
      <c r="X204" s="55"/>
      <c r="Y204" s="55"/>
      <c r="Z204" s="55"/>
      <c r="AA204" s="57"/>
      <c r="AT204" s="17" t="s">
        <v>75</v>
      </c>
      <c r="AU204" s="17" t="s">
        <v>76</v>
      </c>
      <c r="AY204" s="17" t="s">
        <v>374</v>
      </c>
      <c r="BK204" s="105">
        <v>0</v>
      </c>
    </row>
    <row r="205" spans="2:18" s="1" customFormat="1" ht="6.95" customHeight="1">
      <c r="B205" s="58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60"/>
    </row>
  </sheetData>
  <sheetProtection algorithmName="SHA-512" hashValue="ohZx3/WlymLYodN2qnfXJu1GvmH1riRs29xdYGGO6zpnkU+eWXRWfT8bEvV/WlYX/4WxMIlJoGFOKreY2uTcwg==" saltValue="GJGGMqQU3/+IQs7ZXv58Pg==" spinCount="100000" sheet="1" objects="1" scenarios="1" formatCells="0" formatColumns="0" formatRows="0" sort="0" autoFilter="0"/>
  <mergeCells count="26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113:Q113"/>
    <mergeCell ref="L115:Q115"/>
    <mergeCell ref="C121:Q121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3:I173"/>
    <mergeCell ref="L173:M173"/>
    <mergeCell ref="N173:Q173"/>
    <mergeCell ref="F174:I174"/>
    <mergeCell ref="L174:M174"/>
    <mergeCell ref="N174:Q174"/>
    <mergeCell ref="N172:Q172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N176:Q176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N181:Q181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N184:Q184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N190:Q190"/>
    <mergeCell ref="N188:Q188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6:I196"/>
    <mergeCell ref="L196:M196"/>
    <mergeCell ref="N196:Q196"/>
    <mergeCell ref="F197:I197"/>
    <mergeCell ref="L197:M197"/>
    <mergeCell ref="N197:Q197"/>
    <mergeCell ref="N195:Q195"/>
    <mergeCell ref="N198:Q198"/>
    <mergeCell ref="N199:Q199"/>
    <mergeCell ref="N201:Q201"/>
    <mergeCell ref="N204:Q204"/>
    <mergeCell ref="H1:K1"/>
    <mergeCell ref="S2:AC2"/>
    <mergeCell ref="N132:Q132"/>
    <mergeCell ref="N133:Q133"/>
    <mergeCell ref="N134:Q134"/>
    <mergeCell ref="N140:Q140"/>
    <mergeCell ref="N143:Q143"/>
    <mergeCell ref="N154:Q154"/>
    <mergeCell ref="N158:Q158"/>
    <mergeCell ref="N169:Q169"/>
    <mergeCell ref="N171:Q171"/>
    <mergeCell ref="F200:I200"/>
    <mergeCell ref="L200:M200"/>
    <mergeCell ref="N200:Q200"/>
    <mergeCell ref="F202:I202"/>
    <mergeCell ref="L202:M202"/>
    <mergeCell ref="N202:Q202"/>
    <mergeCell ref="F203:I203"/>
    <mergeCell ref="L203:M203"/>
    <mergeCell ref="N203:Q203"/>
  </mergeCells>
  <hyperlinks>
    <hyperlink ref="F1:G1" location="C2" display="1) Krycí list rozpočtu"/>
    <hyperlink ref="H1:K1" location="C86" display="2) Rekapitulace rozpočtu"/>
    <hyperlink ref="L1" location="C13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2017-06-27T06:53:12Z</dcterms:created>
  <dcterms:modified xsi:type="dcterms:W3CDTF">2017-06-27T06:54:46Z</dcterms:modified>
  <cp:category/>
  <cp:version/>
  <cp:contentType/>
  <cp:contentStatus/>
</cp:coreProperties>
</file>