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90" activeTab="2"/>
  </bookViews>
  <sheets>
    <sheet name="Rekapitulace" sheetId="7" r:id="rId1"/>
    <sheet name="Stavební část" sheetId="2" r:id="rId2"/>
    <sheet name="Přípojka V a K" sheetId="3" r:id="rId3"/>
    <sheet name="Poplachový systém" sheetId="4" r:id="rId4"/>
    <sheet name="Řízení dopravy a ozvučení" sheetId="5" r:id="rId5"/>
    <sheet name="Elektroinstalace " sheetId="6" r:id="rId6"/>
  </sheets>
  <externalReferences>
    <externalReference r:id="rId9"/>
  </externalReferences>
  <definedNames>
    <definedName name="_xlnm.Print_Area" localSheetId="1">'Stavební část'!$C$4:$Q$70,'Stavební část'!$C$76:$Q$115,'Stavební část'!$C$121:$Q$243</definedName>
    <definedName name="_xlnm.Print_Titles" localSheetId="1">'Stavební část'!$130:$130</definedName>
  </definedNames>
  <calcPr calcId="162913"/>
</workbook>
</file>

<file path=xl/sharedStrings.xml><?xml version="1.0" encoding="utf-8"?>
<sst xmlns="http://schemas.openxmlformats.org/spreadsheetml/2006/main" count="3719" uniqueCount="1041">
  <si>
    <t>2012</t>
  </si>
  <si>
    <t>List obsahuje:</t>
  </si>
  <si>
    <t>1) Souhrnný list stavby</t>
  </si>
  <si>
    <t>2) Rekapitulace objektů</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</si>
  <si>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</si>
  <si>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</si>
  <si>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</si>
  <si>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</si>
  <si>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</si>
  <si>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</si>
  <si>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</si>
  <si>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</si>
  <si>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</si>
  <si>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</si>
  <si>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</si>
  <si>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</si>
  <si>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</si>
  <si>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IprosDopravnhriste</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</si>
  <si>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</si>
  <si>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Stavba:</t>
  </si>
  <si>
    <t>Volnočasový areál Sladovka- Dětské dopravní hřiště Benešov,poz.č.1064/3 a 1064/6</t>
  </si>
  <si>
    <t>JKSO:</t>
  </si>
  <si>
    <t/>
  </si>
  <si>
    <t>CC-CZ:</t>
  </si>
  <si>
    <t>Místo:</t>
  </si>
  <si>
    <t>Benešov</t>
  </si>
  <si>
    <t>Datum:</t>
  </si>
  <si>
    <t>8.5.2017</t>
  </si>
  <si>
    <t>Objednatel:</t>
  </si>
  <si>
    <t>IČ:</t>
  </si>
  <si>
    <t>Město Benešov,Masarykovo nám.100,256 01 Benešov</t>
  </si>
  <si>
    <t>DIČ:</t>
  </si>
  <si>
    <t>Zhotovitel:</t>
  </si>
  <si>
    <t>Vyplň údaj</t>
  </si>
  <si>
    <t>Projektant:</t>
  </si>
  <si>
    <t>IPROS s.r.o. Tyršova 2076,256 01 Benešov</t>
  </si>
  <si>
    <t>True</t>
  </si>
  <si>
    <t>Zpracovatel:</t>
  </si>
  <si>
    <t xml:space="preserve"> </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</si>
  <si>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</si>
  <si>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</si>
  <si>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</si>
  <si>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</si>
  <si>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</si>
  <si>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</si>
  <si>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</si>
  <si>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</si>
  <si>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</si>
  <si>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</si>
  <si>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</si>
  <si>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</si>
  <si>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</si>
  <si>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</si>
  <si>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</si>
  <si>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</si>
  <si>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</si>
  <si>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</si>
  <si>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</si>
  <si>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</si>
  <si>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</si>
  <si>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</si>
  <si>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</si>
  <si>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</si>
  <si>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</si>
  <si>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</si>
  <si>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</si>
  <si>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</si>
  <si>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</si>
  <si>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</si>
  <si>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</si>
  <si>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</si>
  <si>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</si>
  <si>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</si>
  <si>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</si>
  <si>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</si>
  <si>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</si>
  <si>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</si>
  <si>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</si>
  <si>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</si>
  <si>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</si>
  <si>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IMPORT</t>
  </si>
  <si>
    <t>{ed75627f-9cf6-4d51-9c9a-1856bed4ad66}</t>
  </si>
  <si>
    <t>{00000000-0000-0000-0000-000000000000}</t>
  </si>
  <si>
    <t>/</t>
  </si>
  <si>
    <t>1</t>
  </si>
  <si>
    <t>###NOINSERT###</t>
  </si>
  <si>
    <t>2) Ostatní náklady ze souhrnného listu</t>
  </si>
  <si>
    <t>Procent. zadání
[% nákladů rozpočtu]</t>
  </si>
  <si>
    <t>Zařazení nákladů</t>
  </si>
  <si>
    <t>Ostatní náklady</t>
  </si>
  <si>
    <t>stavební čast</t>
  </si>
  <si>
    <t>OSTATNENAKLADY</t>
  </si>
  <si>
    <t>OSTATNENAKLADYVLASTNE</t>
  </si>
  <si>
    <t>Celkové náklady za stavbu 1) + 2)</t>
  </si>
  <si>
    <t>1) Krycí list rozpočtu</t>
  </si>
  <si>
    <t>2) Rekapitulace rozpočtu</t>
  </si>
  <si>
    <t>3) Rozpočet</t>
  </si>
  <si>
    <t>Zpět na list:</t>
  </si>
  <si>
    <t>Rekapitulace stavby</t>
  </si>
  <si>
    <t>2</t>
  </si>
  <si>
    <t>KRYCÍ LIST ROZPOČTU</t>
  </si>
  <si>
    <t>dle výběrového řízení</t>
  </si>
  <si>
    <t>Náklady z rozpočtu</t>
  </si>
  <si>
    <t>REKAPITULACE ROZPOČTU</t>
  </si>
  <si>
    <t>Kód - Popis</t>
  </si>
  <si>
    <t>Cena celkem [CZK]</t>
  </si>
  <si>
    <t>1) Náklady z rozpočtu</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</si>
  <si>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</si>
  <si>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</si>
  <si>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</si>
  <si>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</si>
  <si>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</si>
  <si>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</si>
  <si>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</si>
  <si>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</si>
  <si>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</si>
  <si>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</si>
  <si>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</si>
  <si>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PSV</t>
  </si>
  <si>
    <t xml:space="preserve">    741 - Elektroinstalace</t>
  </si>
  <si>
    <t xml:space="preserve">    764 - Konstrukce klempířské</t>
  </si>
  <si>
    <t xml:space="preserve">    767 - Konstrukce zámečnické</t>
  </si>
  <si>
    <t xml:space="preserve">    783 - Dokončovací práce - nátěry</t>
  </si>
  <si>
    <t xml:space="preserve">    888 - Vybavení hriště</t>
  </si>
  <si>
    <t xml:space="preserve">    889 - Vybavení objektu - učebny</t>
  </si>
  <si>
    <t>VP -   Vícepráce</t>
  </si>
  <si>
    <t>2) Ostatní náklady</t>
  </si>
  <si>
    <t>Zařízení staveniště</t>
  </si>
  <si>
    <t>VRN</t>
  </si>
  <si>
    <t>Projektové práce</t>
  </si>
  <si>
    <t>Územní vlivy</t>
  </si>
  <si>
    <t>Provozní vlivy</t>
  </si>
  <si>
    <t>Jiné VRN</t>
  </si>
  <si>
    <t>Kompletační činnost</t>
  </si>
  <si>
    <t>KOMPLETACNA</t>
  </si>
  <si>
    <t>ROZPOČET</t>
  </si>
  <si>
    <t>PČ</t>
  </si>
  <si>
    <t>Typ</t>
  </si>
  <si>
    <t>Popis</t>
  </si>
  <si>
    <t>MJ</t>
  </si>
  <si>
    <t>Množství</t>
  </si>
  <si>
    <t>J.cena [CZK]</t>
  </si>
  <si>
    <t>Poznámka</t>
  </si>
  <si>
    <t>J. Nh [h]</t>
  </si>
  <si>
    <t>Nh celkem [h]</t>
  </si>
  <si>
    <t>J. hmotnost
[t]</t>
  </si>
  <si>
    <t>Hmotnost
celkem [t]</t>
  </si>
  <si>
    <t>J. suť [t]</t>
  </si>
  <si>
    <t>Suť Celkem [t]</t>
  </si>
  <si>
    <t>ROZPOCET</t>
  </si>
  <si>
    <t>K</t>
  </si>
  <si>
    <t>113107123</t>
  </si>
  <si>
    <t>Odstranění podkladu pl do 50 m2 z kameniva drceného tl 300 mm</t>
  </si>
  <si>
    <t>m2</t>
  </si>
  <si>
    <t>4</t>
  </si>
  <si>
    <t>-1792399727</t>
  </si>
  <si>
    <t>113107142</t>
  </si>
  <si>
    <t>Odstranění podkladu pl do 50 m2 živičných tl 100 mm</t>
  </si>
  <si>
    <t>227092057</t>
  </si>
  <si>
    <t>3</t>
  </si>
  <si>
    <t>132201101</t>
  </si>
  <si>
    <t>Hloubení rýh š do 600 mm v hornině tř. 3 objemu do 100 m3</t>
  </si>
  <si>
    <t>m3</t>
  </si>
  <si>
    <t>-1530489215</t>
  </si>
  <si>
    <t>132201109</t>
  </si>
  <si>
    <t>Příplatek za lepivost k hloubení rýh š do 600 mm v hornině tř. 3</t>
  </si>
  <si>
    <t>-432236388</t>
  </si>
  <si>
    <t>5</t>
  </si>
  <si>
    <t>133201101</t>
  </si>
  <si>
    <t>Hloubení šachet v hornině tř. 3 objemu do 100 m3</t>
  </si>
  <si>
    <t>548310951</t>
  </si>
  <si>
    <t>6</t>
  </si>
  <si>
    <t>133201109</t>
  </si>
  <si>
    <t>Příplatek za lepivost u hloubení šachet v hornině tř. 3</t>
  </si>
  <si>
    <t>-1611316651</t>
  </si>
  <si>
    <t>7</t>
  </si>
  <si>
    <t>162701104</t>
  </si>
  <si>
    <t>Vodorovné přemístění do 9000 m výkopku/sypaniny z horniny tř. 1 až 4</t>
  </si>
  <si>
    <t>1465709298</t>
  </si>
  <si>
    <t>8</t>
  </si>
  <si>
    <t>171201201</t>
  </si>
  <si>
    <t>Uložení sypaniny na skládky</t>
  </si>
  <si>
    <t>-1186699062</t>
  </si>
  <si>
    <t>9</t>
  </si>
  <si>
    <t>171201211</t>
  </si>
  <si>
    <t>Poplatek za uložení odpadu ze sypaniny na skládce (skládkovné)</t>
  </si>
  <si>
    <t>t</t>
  </si>
  <si>
    <t>-1565691602</t>
  </si>
  <si>
    <t>10</t>
  </si>
  <si>
    <t>274313511</t>
  </si>
  <si>
    <t>Základové pásy z betonu tř. C 12/15</t>
  </si>
  <si>
    <t>1865297659</t>
  </si>
  <si>
    <t>11</t>
  </si>
  <si>
    <t>274351215</t>
  </si>
  <si>
    <t>Zřízení bednění stěn základových pasů a patek</t>
  </si>
  <si>
    <t>-1178413271</t>
  </si>
  <si>
    <t>12</t>
  </si>
  <si>
    <t>275313511</t>
  </si>
  <si>
    <t>Základové patky z betonu tř. C 12/15</t>
  </si>
  <si>
    <t>1933639812</t>
  </si>
  <si>
    <t>13</t>
  </si>
  <si>
    <t>275351216</t>
  </si>
  <si>
    <t>Odstranění bednění stěn základových patek a pasů</t>
  </si>
  <si>
    <t>648366078</t>
  </si>
  <si>
    <t>14</t>
  </si>
  <si>
    <t>31111111</t>
  </si>
  <si>
    <t>Provozní objekt 14,74 x 6,055 sestavený ze 6 buněk dodávka a montáž včetně vnitřní elektroinstalace a zařizovacích předmětů (WC, umyvadla a pod.)</t>
  </si>
  <si>
    <t>kpl</t>
  </si>
  <si>
    <t>1312859218</t>
  </si>
  <si>
    <t>339921131</t>
  </si>
  <si>
    <t>Osazování betonových palisád do betonového základu v řadě výšky prvku do 0,5 m</t>
  </si>
  <si>
    <t>m</t>
  </si>
  <si>
    <t>423650349</t>
  </si>
  <si>
    <t>16</t>
  </si>
  <si>
    <t>M</t>
  </si>
  <si>
    <t>592-1</t>
  </si>
  <si>
    <t>Dodávka palisády 160/160 - 400</t>
  </si>
  <si>
    <t>ks</t>
  </si>
  <si>
    <t>1717357237</t>
  </si>
  <si>
    <t>17</t>
  </si>
  <si>
    <t>339921132</t>
  </si>
  <si>
    <t>Osazování betonových palisád do betonového základu v řadě výšky prvku přes 0,5 do 1 m</t>
  </si>
  <si>
    <t>-1673111354</t>
  </si>
  <si>
    <t>18</t>
  </si>
  <si>
    <t>592-2</t>
  </si>
  <si>
    <t>Dodávka palisády 160/160 - 600</t>
  </si>
  <si>
    <t>1347488405</t>
  </si>
  <si>
    <t>19</t>
  </si>
  <si>
    <t>564831111</t>
  </si>
  <si>
    <t>Podklad ze štěrkodrtě ŠD tl 100 mm</t>
  </si>
  <si>
    <t>909185715</t>
  </si>
  <si>
    <t>20</t>
  </si>
  <si>
    <t>596211110</t>
  </si>
  <si>
    <t>Kladení zámkové dlažby komunikací pro pěší tl 60 mm skupiny A pl do 50 m2</t>
  </si>
  <si>
    <t>-1176000736</t>
  </si>
  <si>
    <t>592-55</t>
  </si>
  <si>
    <t>Dodávka zámkové dlažby 20 x 10 x 6 - přírodní</t>
  </si>
  <si>
    <t>-437682278</t>
  </si>
  <si>
    <t>22</t>
  </si>
  <si>
    <t>596811120</t>
  </si>
  <si>
    <t>Kladení betonové dlažby komunikací pro pěší do lože z kameniva vel do 0,09 m2 plochy do 50 m2</t>
  </si>
  <si>
    <t>1365176444</t>
  </si>
  <si>
    <t>23</t>
  </si>
  <si>
    <t>59681-11</t>
  </si>
  <si>
    <t>Betonové dlaždice přírodní 300 x 300 x 35</t>
  </si>
  <si>
    <t>-1658395270</t>
  </si>
  <si>
    <t>24</t>
  </si>
  <si>
    <t>596998888R</t>
  </si>
  <si>
    <t>Dodávka a montáž umělého trávníku na asfaltové vrstvy</t>
  </si>
  <si>
    <t>1741169357</t>
  </si>
  <si>
    <t>25</t>
  </si>
  <si>
    <t>635111215</t>
  </si>
  <si>
    <t>Násyp pod podlahy ze štěrkopísku se zhutněním</t>
  </si>
  <si>
    <t>544272246</t>
  </si>
  <si>
    <t>26</t>
  </si>
  <si>
    <t>635111241</t>
  </si>
  <si>
    <t>Násyp pod podlahy z hrubého kameniva 8-16 se zhutněním</t>
  </si>
  <si>
    <t>-1451483450</t>
  </si>
  <si>
    <t>27</t>
  </si>
  <si>
    <t>824-1</t>
  </si>
  <si>
    <t>Vodovodní a kanalizační  přípojka - cena dle samostatného rozpočtu</t>
  </si>
  <si>
    <t>-558704177</t>
  </si>
  <si>
    <t>28</t>
  </si>
  <si>
    <t>914111111</t>
  </si>
  <si>
    <t>Montáž svislé dopravní značky do velikosti 1 m2 objímkami na sloupek nebo konzolu</t>
  </si>
  <si>
    <t>kus</t>
  </si>
  <si>
    <t>934463879</t>
  </si>
  <si>
    <t>29</t>
  </si>
  <si>
    <t>914-1</t>
  </si>
  <si>
    <t>Dodávka dopravní značky P4 zmenšená</t>
  </si>
  <si>
    <t>574498626</t>
  </si>
  <si>
    <t>30</t>
  </si>
  <si>
    <t>914-2</t>
  </si>
  <si>
    <t>Dodávka dopravní značky E2b</t>
  </si>
  <si>
    <t>167319695</t>
  </si>
  <si>
    <t>31</t>
  </si>
  <si>
    <t>914-3</t>
  </si>
  <si>
    <t>Dodávka dopravní značky P2</t>
  </si>
  <si>
    <t>-1028300643</t>
  </si>
  <si>
    <t>32</t>
  </si>
  <si>
    <t>914-4</t>
  </si>
  <si>
    <t>Dodávka dopravní značky P6</t>
  </si>
  <si>
    <t>-2093471201</t>
  </si>
  <si>
    <t>33</t>
  </si>
  <si>
    <t>914-5</t>
  </si>
  <si>
    <t>Dodávka dopravní značky IP6</t>
  </si>
  <si>
    <t>-1275942798</t>
  </si>
  <si>
    <t>34</t>
  </si>
  <si>
    <t>914-6</t>
  </si>
  <si>
    <t>Dodávka dopravní značky C1 zmenšená</t>
  </si>
  <si>
    <t>-163496752</t>
  </si>
  <si>
    <t>35</t>
  </si>
  <si>
    <t>914-7</t>
  </si>
  <si>
    <t>Dodávka dopravní značky A32a</t>
  </si>
  <si>
    <t>1592802377</t>
  </si>
  <si>
    <t>36</t>
  </si>
  <si>
    <t>914-8</t>
  </si>
  <si>
    <t>Dodávka dopravní značky IP18</t>
  </si>
  <si>
    <t>885116426</t>
  </si>
  <si>
    <t>37</t>
  </si>
  <si>
    <t>914-9</t>
  </si>
  <si>
    <t>Dodávka dopravní značky B2 zmenšená</t>
  </si>
  <si>
    <t>-1967372855</t>
  </si>
  <si>
    <t>38</t>
  </si>
  <si>
    <t>914-10</t>
  </si>
  <si>
    <t>Dodávka dopravní značky IP11b</t>
  </si>
  <si>
    <t>1701305424</t>
  </si>
  <si>
    <t>39</t>
  </si>
  <si>
    <t>914-11</t>
  </si>
  <si>
    <t>Dodávka dopravní značky IP4b</t>
  </si>
  <si>
    <t>1036018167</t>
  </si>
  <si>
    <t>40</t>
  </si>
  <si>
    <t>914-12</t>
  </si>
  <si>
    <t>Dodávka dopravní značky A30</t>
  </si>
  <si>
    <t>-751458316</t>
  </si>
  <si>
    <t>41</t>
  </si>
  <si>
    <t>914-13</t>
  </si>
  <si>
    <t>Dodávka dopravní značky B24b</t>
  </si>
  <si>
    <t>1115547864</t>
  </si>
  <si>
    <t>42</t>
  </si>
  <si>
    <t>914511112</t>
  </si>
  <si>
    <t>Montáž sloupku dopravních značek délky do 3,5 m s betonovým základem a patkou</t>
  </si>
  <si>
    <t>-1593869795</t>
  </si>
  <si>
    <t>43</t>
  </si>
  <si>
    <t>91451-1</t>
  </si>
  <si>
    <t>Sloupek dopravní značky FeZn 60x3500 + PVC víčko</t>
  </si>
  <si>
    <t>1097336972</t>
  </si>
  <si>
    <t>44</t>
  </si>
  <si>
    <t>91451-2</t>
  </si>
  <si>
    <t>Hliníková patka dopravní značky</t>
  </si>
  <si>
    <t>-1294235941</t>
  </si>
  <si>
    <t>45</t>
  </si>
  <si>
    <t>91451-3</t>
  </si>
  <si>
    <t>Objímka A60</t>
  </si>
  <si>
    <t>674371045</t>
  </si>
  <si>
    <t>46</t>
  </si>
  <si>
    <t>915111-1</t>
  </si>
  <si>
    <t>Grafické význačení železničního přejezdu</t>
  </si>
  <si>
    <t>-1036805933</t>
  </si>
  <si>
    <t>47</t>
  </si>
  <si>
    <t>915131111R</t>
  </si>
  <si>
    <t>Vodorovné dopravní značení barvou včetně rozměření</t>
  </si>
  <si>
    <t>992440562</t>
  </si>
  <si>
    <t>48</t>
  </si>
  <si>
    <t>916331112</t>
  </si>
  <si>
    <t>Osazení zahradního obrubníku betonového do lože z betonu s boční opěrou zakončení nájezdové rampy</t>
  </si>
  <si>
    <t>2129715859</t>
  </si>
  <si>
    <t>49</t>
  </si>
  <si>
    <t>59217305</t>
  </si>
  <si>
    <t>Obrubník zahradní   vel. 50 x 5 x 25</t>
  </si>
  <si>
    <t>1933887110</t>
  </si>
  <si>
    <t>50</t>
  </si>
  <si>
    <t>916371121R</t>
  </si>
  <si>
    <t>Zahradní obrubník z recyklované pryže černý - připevněný na živičný podklad</t>
  </si>
  <si>
    <t>-645370787</t>
  </si>
  <si>
    <t>51</t>
  </si>
  <si>
    <t>916781113R</t>
  </si>
  <si>
    <t>Zpomalovací pryžový retarder</t>
  </si>
  <si>
    <t>582919293</t>
  </si>
  <si>
    <t>52</t>
  </si>
  <si>
    <t>916991121</t>
  </si>
  <si>
    <t>Lože pod obrubníky, krajníky nebo obruby z dlažebních kostek z betonu prostého</t>
  </si>
  <si>
    <t>1328885398</t>
  </si>
  <si>
    <t>53</t>
  </si>
  <si>
    <t>919735112</t>
  </si>
  <si>
    <t>Řezání stávajícího živičného krytu hl do 100 mm</t>
  </si>
  <si>
    <t>1829660134</t>
  </si>
  <si>
    <t>54</t>
  </si>
  <si>
    <t>935111111</t>
  </si>
  <si>
    <t>Osazení příkopového žlabu do štěrkopísku tl 100 mm z betonových tvárnic š  do 500 mm</t>
  </si>
  <si>
    <t>-1625999187</t>
  </si>
  <si>
    <t>55</t>
  </si>
  <si>
    <t>93511-55</t>
  </si>
  <si>
    <t>Dodání betonového žlábku š. 300 mm vel.  1000 x 300 x 100</t>
  </si>
  <si>
    <t>-2057218879</t>
  </si>
  <si>
    <t>56</t>
  </si>
  <si>
    <t>935932214</t>
  </si>
  <si>
    <t>Odvodňovací plastový žlab pro zatížení B125 vnitřní š 150 mm s roštem mřížkovým z Pz oceli</t>
  </si>
  <si>
    <t>-2121326593</t>
  </si>
  <si>
    <t>57</t>
  </si>
  <si>
    <t>997221551</t>
  </si>
  <si>
    <t>Vodorovná doprava suti ze sypkých materiálů do 1 km</t>
  </si>
  <si>
    <t>-352850183</t>
  </si>
  <si>
    <t>58</t>
  </si>
  <si>
    <t>997221559</t>
  </si>
  <si>
    <t>Příplatek ZKD 1 km u vodorovné dopravy suti ze sypkých materiálů</t>
  </si>
  <si>
    <t>577814959</t>
  </si>
  <si>
    <t>59</t>
  </si>
  <si>
    <t>997221845</t>
  </si>
  <si>
    <t>Poplatek za uložení odpadu z asfaltových povrchů na skládce (skládkovné)</t>
  </si>
  <si>
    <t>1706177717</t>
  </si>
  <si>
    <t>60</t>
  </si>
  <si>
    <t>997221855</t>
  </si>
  <si>
    <t>Poplatek za uložení odpadu z kameniva na skládce (skládkovné)</t>
  </si>
  <si>
    <t>1482331245</t>
  </si>
  <si>
    <t>91</t>
  </si>
  <si>
    <t>998225111</t>
  </si>
  <si>
    <t>Přesun hmot pro pozemní komunikace s krytem z kamene, monolitickým betonovým nebo živičným</t>
  </si>
  <si>
    <t>-975402728</t>
  </si>
  <si>
    <t>61</t>
  </si>
  <si>
    <t>741-1</t>
  </si>
  <si>
    <t>Elektropřípojka, rozvaděč - dle samostatného rozpočtu</t>
  </si>
  <si>
    <t>-2017225901</t>
  </si>
  <si>
    <t>62</t>
  </si>
  <si>
    <t>741-1100</t>
  </si>
  <si>
    <t>Řízení dopravy - světelná křižovatka, dle samostatného rozpočtu</t>
  </si>
  <si>
    <t>-1068096861</t>
  </si>
  <si>
    <t>63</t>
  </si>
  <si>
    <t>741-1200</t>
  </si>
  <si>
    <t>Ozvučení -  dle samostatného rozpočtu</t>
  </si>
  <si>
    <t>1240578350</t>
  </si>
  <si>
    <t>64</t>
  </si>
  <si>
    <t>741-2100</t>
  </si>
  <si>
    <t>PTZS Poplachové a zabezpečovací systémy -  dle samostatného rozpočtu</t>
  </si>
  <si>
    <t>1168556100</t>
  </si>
  <si>
    <t>65</t>
  </si>
  <si>
    <t>741-2200</t>
  </si>
  <si>
    <t>CCTV (průmyslová televize) -  dle samostatného rozpočtu</t>
  </si>
  <si>
    <t>-371765008</t>
  </si>
  <si>
    <t>66</t>
  </si>
  <si>
    <t>741-2300</t>
  </si>
  <si>
    <t>Připojení na ethernet doplnění Racku a datový rozvod pro potřeby PTZS a ozvučení  -  dle samostatného rozpočtu</t>
  </si>
  <si>
    <t>1372742571</t>
  </si>
  <si>
    <t>67</t>
  </si>
  <si>
    <t>764214604</t>
  </si>
  <si>
    <t>Oplechování horních ploch a atik bez rohů z Pz s povrch úpravou mechanicky kotvené rš 330 mm</t>
  </si>
  <si>
    <t>930159439</t>
  </si>
  <si>
    <t>68</t>
  </si>
  <si>
    <t>764511602</t>
  </si>
  <si>
    <t>Žlab podokapní půlkruhový z Pz s povrchovou úpravou rš 330 mm</t>
  </si>
  <si>
    <t>1434693554</t>
  </si>
  <si>
    <t>69</t>
  </si>
  <si>
    <t>764511642</t>
  </si>
  <si>
    <t>Kotlík oválný (trychtýřový) pro podokapní žlaby z Pz s povrchovou úpravou 330/100 mm</t>
  </si>
  <si>
    <t>-2009582825</t>
  </si>
  <si>
    <t>70</t>
  </si>
  <si>
    <t>764518622</t>
  </si>
  <si>
    <t>Svody kruhové včetně objímek, kolen, odskoků z Pz s povrchovou úpravou průměru 100 mm</t>
  </si>
  <si>
    <t>354566036</t>
  </si>
  <si>
    <t>71</t>
  </si>
  <si>
    <t>767131111r</t>
  </si>
  <si>
    <t>Montáž stěn plechových šroubovaných - atika přístřešku</t>
  </si>
  <si>
    <t>1867845171</t>
  </si>
  <si>
    <t>72</t>
  </si>
  <si>
    <t>76713-11</t>
  </si>
  <si>
    <t>Dodávka zinkovaného  ocelového profilového plechu T-8/113  tl. 0,6mm - atika přístřešku</t>
  </si>
  <si>
    <t>-1832064939</t>
  </si>
  <si>
    <t>73</t>
  </si>
  <si>
    <t>767391112</t>
  </si>
  <si>
    <t>Montáž krytiny z tvarovaných plechů šroubováním</t>
  </si>
  <si>
    <t>973239178</t>
  </si>
  <si>
    <t>74</t>
  </si>
  <si>
    <t>76739-11</t>
  </si>
  <si>
    <t>Dodávka zinkovaného ocelového profilového plechu LTP 45  tl. 0,6mm</t>
  </si>
  <si>
    <t>-2135814654</t>
  </si>
  <si>
    <t>75</t>
  </si>
  <si>
    <t>76741-10</t>
  </si>
  <si>
    <t>Montáž ocelového přístřešku</t>
  </si>
  <si>
    <t>kg</t>
  </si>
  <si>
    <t>158666412</t>
  </si>
  <si>
    <t>76</t>
  </si>
  <si>
    <t>76741-11</t>
  </si>
  <si>
    <t>Dodávka a výroba nosníků zastřešení ocel I 160 vč. povrchové úpravy - nátěry</t>
  </si>
  <si>
    <t>-1423796516</t>
  </si>
  <si>
    <t>77</t>
  </si>
  <si>
    <t>76741-12</t>
  </si>
  <si>
    <t>Dodávka a výroba nosníků zastřešení ocel U 160 včetně povrchové úpravy - nátěry</t>
  </si>
  <si>
    <t>1384762181</t>
  </si>
  <si>
    <t>78</t>
  </si>
  <si>
    <t>76741-13</t>
  </si>
  <si>
    <t>Dodávka a výroba sloupů pr. 140/140/8 vč. patních pelchů 400 x 400 tl. 16mm - 4 ks, včetně povrchové úpravy - nátěry</t>
  </si>
  <si>
    <t>-1934738218</t>
  </si>
  <si>
    <t>79</t>
  </si>
  <si>
    <t>76741-14</t>
  </si>
  <si>
    <t>Dodávka a výroba ztuřujících plechů koutů  200 x 200    tl. 20 mm, včetně povrchové úpravy - nátěry</t>
  </si>
  <si>
    <t>-841111728</t>
  </si>
  <si>
    <t>80</t>
  </si>
  <si>
    <t>76741-15</t>
  </si>
  <si>
    <t>Dodávka a výroba prvky pro kotvení plech atiky L 40/40/5, včetně povrchové úpravy - nátěry</t>
  </si>
  <si>
    <t>-1411354497</t>
  </si>
  <si>
    <t>81</t>
  </si>
  <si>
    <t>783314 R</t>
  </si>
  <si>
    <t>Grafické zvýraznění fasády  bude provedeno dle architektonického návrhu objednaného investorem</t>
  </si>
  <si>
    <t>634505102</t>
  </si>
  <si>
    <t>82</t>
  </si>
  <si>
    <t>88-1</t>
  </si>
  <si>
    <t>Šlapadlo</t>
  </si>
  <si>
    <t>-1734186320</t>
  </si>
  <si>
    <t>83</t>
  </si>
  <si>
    <t>88-2</t>
  </si>
  <si>
    <t>Kolo 16"</t>
  </si>
  <si>
    <t>2068335743</t>
  </si>
  <si>
    <t>84</t>
  </si>
  <si>
    <t>88-3</t>
  </si>
  <si>
    <t>Kolo 20"</t>
  </si>
  <si>
    <t>-990650880</t>
  </si>
  <si>
    <t>85</t>
  </si>
  <si>
    <t>88-4</t>
  </si>
  <si>
    <t>Odrážedlo</t>
  </si>
  <si>
    <t>-253226157</t>
  </si>
  <si>
    <t>86</t>
  </si>
  <si>
    <t>88-5</t>
  </si>
  <si>
    <t>Přilba</t>
  </si>
  <si>
    <t>361932285</t>
  </si>
  <si>
    <t>87</t>
  </si>
  <si>
    <t>88-6</t>
  </si>
  <si>
    <t>Dodávka a osazení laviček  Park  vel. 1,76 x 0,58 x 0,77 kůrově hnědá, pozink</t>
  </si>
  <si>
    <t>-1456389739</t>
  </si>
  <si>
    <t>88</t>
  </si>
  <si>
    <t>889-1</t>
  </si>
  <si>
    <t>Pevná školní lavice dvoumístná vel. 120 x 50 cm , tubková konstrukce( např.Lavice EURO - dvoumístná)</t>
  </si>
  <si>
    <t>2045643570</t>
  </si>
  <si>
    <t>89</t>
  </si>
  <si>
    <t>889-2</t>
  </si>
  <si>
    <t>Židle pevná, trubkové konstrukce, průměr 20 mm (např. židle EURO - folie), barva a velikost dle výběru investora</t>
  </si>
  <si>
    <t>605421671</t>
  </si>
  <si>
    <t>90</t>
  </si>
  <si>
    <t>889-3</t>
  </si>
  <si>
    <t>Interaktivní tabule, projektor, počítač, programové vybavení, kompletní sestava</t>
  </si>
  <si>
    <t>835762262</t>
  </si>
  <si>
    <t>VP - Vícepráce</t>
  </si>
  <si>
    <t>PN</t>
  </si>
  <si>
    <t>1) Krycí list soupisu</t>
  </si>
  <si>
    <t>2) Rekapitulace</t>
  </si>
  <si>
    <t>3) Soupis prací</t>
  </si>
  <si>
    <t>{ef9da2e2-fbd5-4bba-ad75-49511d5de49e}</t>
  </si>
  <si>
    <t>KRYCÍ LIST SOUPISU</t>
  </si>
  <si>
    <t>Objekt:</t>
  </si>
  <si>
    <t>01 - vodovodní a kanalizační přípojka</t>
  </si>
  <si>
    <t>KSO:</t>
  </si>
  <si>
    <t>Benešov, poz. č. 1064/3, 1064/6</t>
  </si>
  <si>
    <t>Zadavatel:</t>
  </si>
  <si>
    <t>Město Benešov, Masarykovo náměstí 100, Benešov</t>
  </si>
  <si>
    <t>Uchazeč:</t>
  </si>
  <si>
    <t>IPROS s.r.o., Tyršova 2076, 256 01 Benešov</t>
  </si>
  <si>
    <t>Zpracováno dle metodiky ÚRS s maximálním zatříděním položek (popisu činností) dle Třídníku stavebních konstrukcí a prací. Položky, které databáze neobsahuje, oceněny dle brutto ceníků příslušných dodavatelů.
Jsou-li ve výkazu výměr uvedeny odkazy na firmy, názvy nebo specifická označení výrobků apod., jsou takové odkazy pouze informativní a slouží pouze pro určení technické úrovně a provozních parametrů. Z zhotoviteli umožňují v souladu s §182, zákona č. 134/2016 Sb. o veřejných zakázkách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(kusy, metry) byla odměřena a sečtena ručně a digitálně z výkresů.</t>
  </si>
  <si>
    <t>Základ daně</t>
  </si>
  <si>
    <t>Sazba daně</t>
  </si>
  <si>
    <t>Výše daně</t>
  </si>
  <si>
    <t>REKAPITULACE ČLENĚNÍ SOUPISU PRACÍ</t>
  </si>
  <si>
    <t>Kód dílu - Popis</t>
  </si>
  <si>
    <t>Náklady soupisu celkem</t>
  </si>
  <si>
    <t xml:space="preserve">    4 - Vodorovné konstrukce</t>
  </si>
  <si>
    <t>VRN - Vedlejší rozpočtové náklady</t>
  </si>
  <si>
    <t xml:space="preserve">    VRN1 - Průzkumné, geodetické a projektové práce</t>
  </si>
  <si>
    <t xml:space="preserve">    VRN4 - Inženýrská činnost</t>
  </si>
  <si>
    <t>SOUPIS PRACÍ</t>
  </si>
  <si>
    <t>Cenová soustava</t>
  </si>
  <si>
    <t>HSV</t>
  </si>
  <si>
    <t>Práce a dodávky HSV</t>
  </si>
  <si>
    <t>Zemní práce</t>
  </si>
  <si>
    <t>113107146</t>
  </si>
  <si>
    <t>Odstranění podkladu pl do 50 m2 živičných tl. do 300 mm</t>
  </si>
  <si>
    <t>CS ÚRS 2016 01</t>
  </si>
  <si>
    <t>2104521388</t>
  </si>
  <si>
    <t>PP</t>
  </si>
  <si>
    <t>Odstranění podkladů nebo krytů s přemístěním hmot na skládku na vzdálenost do 3 m nebo s naložením na dopravní prostředek v ploše jednotlivě do 50 m2 živičných, o tl. vrstvy přes 250 do 300 mm</t>
  </si>
  <si>
    <t>VV</t>
  </si>
  <si>
    <t>26*0,6</t>
  </si>
  <si>
    <t>131201101</t>
  </si>
  <si>
    <t>Hloubení jam nezapažených v hornině tř. 3 objemu do 100 m3</t>
  </si>
  <si>
    <t>935380057</t>
  </si>
  <si>
    <t>Hloubení nezapažených jam a zářezů s urovnáním dna do předepsaného profilu a spádu v hornině tř. 3 do 100 m3</t>
  </si>
  <si>
    <t>2*2*1,5</t>
  </si>
  <si>
    <t>131201109</t>
  </si>
  <si>
    <t>Příplatek za lepivost u hloubení jam nezapažených v hornině tř. 3</t>
  </si>
  <si>
    <t>-1896974816</t>
  </si>
  <si>
    <t>Hloubení nezapažených jam a zářezů s urovnáním dna do předepsaného profilu a spádu Příplatek k cenám za lepivost horniny tř. 3</t>
  </si>
  <si>
    <t>30% z výkopku</t>
  </si>
  <si>
    <t>6*0,3 'Přepočtené koeficientem množství</t>
  </si>
  <si>
    <t>-550968463</t>
  </si>
  <si>
    <t>Hloubení zapažených i nezapažených rýh šířky do 600 mm s urovnáním dna do předepsaného profilu a spádu v hornině tř. 3 do 100 m3</t>
  </si>
  <si>
    <t>28*0,6*1,2</t>
  </si>
  <si>
    <t>-1566359402</t>
  </si>
  <si>
    <t>Hloubení zapažených i nezapažených rýh šířky do 600 mm s urovnáním dna do předepsaného profilu a spádu v hornině tř. 3 Příplatek k cenám za lepivost horniny tř. 3</t>
  </si>
  <si>
    <t>20,16</t>
  </si>
  <si>
    <t>20,16*0,3 'Přepočtené koeficientem množství</t>
  </si>
  <si>
    <t>161101101</t>
  </si>
  <si>
    <t>Svislé přemístění výkopku z horniny tř. 1 až 4 hl výkopu do 2,5 m</t>
  </si>
  <si>
    <t>956259593</t>
  </si>
  <si>
    <t>Svislé přemístění výkopku bez naložení do dopravní nádoby avšak s vyprázdněním dopravní nádoby na hromadu nebo do dopravního prostředku z horniny tř. 1 až 4, při hloubce výkopu přes 1 do 2,5 m</t>
  </si>
  <si>
    <t>vytěžená zemina</t>
  </si>
  <si>
    <t>20,16+6</t>
  </si>
  <si>
    <t>162201102</t>
  </si>
  <si>
    <t>Vodorovné přemístění do 50 m výkopku/sypaniny z horniny tř. 1 až 4</t>
  </si>
  <si>
    <t>1215044178</t>
  </si>
  <si>
    <t>Vodorovné přemístění výkopku nebo sypaniny po suchu na obvyklém dopravním prostředku, bez naložení výkopku, avšak se složením bez rozhrnutí z horniny tř. 1 až 4 na vzdálenost přes 20 do 50 m</t>
  </si>
  <si>
    <t>26,16</t>
  </si>
  <si>
    <t>zemina zpět na zásyp</t>
  </si>
  <si>
    <t>16,064</t>
  </si>
  <si>
    <t>Součet</t>
  </si>
  <si>
    <t>162701105</t>
  </si>
  <si>
    <t>Vodorovné přemístění do 10000 m výkopku/sypaniny z horniny tř. 1 až 4</t>
  </si>
  <si>
    <t>1677755848</t>
  </si>
  <si>
    <t>Vodorovné přemístění výkopku nebo sypaniny po suchu na obvyklém dopravním prostředku, bez naložení výkopku, avšak se složením bez rozhrnutí z horniny tř. 1 až 4 na vzdálenost přes 9 000 do 10 000 m</t>
  </si>
  <si>
    <t>odvoz na skládku</t>
  </si>
  <si>
    <t>26,16-16,064</t>
  </si>
  <si>
    <t>167101101</t>
  </si>
  <si>
    <t>Nakládání výkopku z hornin tř. 1 až 4 do 100 m3</t>
  </si>
  <si>
    <t>-1215492285</t>
  </si>
  <si>
    <t>Nakládání, skládání a překládání neulehlého výkopku nebo sypaniny nakládání, množství do 100 m3, z hornin tř. 1 až 4</t>
  </si>
  <si>
    <t>odvezená zemina na skládku</t>
  </si>
  <si>
    <t>10,096</t>
  </si>
  <si>
    <t>1162087639</t>
  </si>
  <si>
    <t>1157941913</t>
  </si>
  <si>
    <t>Uložení sypaniny poplatek za uložení sypaniny na skládce (skládkovné)</t>
  </si>
  <si>
    <t>10,096*2,054 'Přepočtené koeficientem množství</t>
  </si>
  <si>
    <t>174101101</t>
  </si>
  <si>
    <t>Zásyp jam, šachet rýh nebo kolem objektů sypaninou se zhutněním</t>
  </si>
  <si>
    <t>-605601845</t>
  </si>
  <si>
    <t>Zásyp sypaninou z jakékoliv horniny s uložením výkopku ve vrstvách se zhutněním jam, šachet, rýh nebo kolem objektů v těchto vykopávkách</t>
  </si>
  <si>
    <t>20,16-1,68-6,72</t>
  </si>
  <si>
    <t>6-3,14*0,6*0,6*1,5</t>
  </si>
  <si>
    <t>175151101</t>
  </si>
  <si>
    <t>Obsypání potrubí strojně sypaninou bez prohození, uloženou do 3 m</t>
  </si>
  <si>
    <t>-1917615666</t>
  </si>
  <si>
    <t>Obsypání potrubí strojně sypaninou z vhodných hornin tř. 1 až 4 nebo materiálem připraveným podél výkopu ve vzdálenosti do 3 m od jeho kraje, pro jakoukoliv hloubku výkopu a míru zhutnění bez prohození sypaniny</t>
  </si>
  <si>
    <t>28*0,6*0,4</t>
  </si>
  <si>
    <t>583373310</t>
  </si>
  <si>
    <t>štěrkopísek frakce 0-22</t>
  </si>
  <si>
    <t>204260517</t>
  </si>
  <si>
    <t xml:space="preserve">Kamenivo přírodní těžené pro stavební účely  PTK  (drobné, hrubé, štěrkopísky) štěrkopísky frakce   0-22 </t>
  </si>
  <si>
    <t>6,72</t>
  </si>
  <si>
    <t>6,72*2,054 'Přepočtené koeficientem množství</t>
  </si>
  <si>
    <t>Vodorovné konstrukce</t>
  </si>
  <si>
    <t>451573111</t>
  </si>
  <si>
    <t>Lože pod potrubí otevřený výkop ze štěrkopísku</t>
  </si>
  <si>
    <t>-761230205</t>
  </si>
  <si>
    <t>Lože pod potrubí, stoky a drobné objekty v otevřeném výkopu z písku a štěrkopísku do 63 mm</t>
  </si>
  <si>
    <t>28*0,6*0,1</t>
  </si>
  <si>
    <t>Komunikace pozemní</t>
  </si>
  <si>
    <t>565175111</t>
  </si>
  <si>
    <t>Asfaltový beton vrstva podkladní ACP 16 (obalované kamenivo OKS) tl 100 mm š do 3 m</t>
  </si>
  <si>
    <t>1075453778</t>
  </si>
  <si>
    <t>Asfaltový beton vrstva podkladní ACP 16 (obalované kamenivo střednězrnné - OKS) s rozprostřením a zhutněním v pruhu šířky do 3 m, po zhutnění tl. 100 mm</t>
  </si>
  <si>
    <t>566901161</t>
  </si>
  <si>
    <t>Vyspravení podkladu po překopech ing sítí plochy do 15 m2 obalovaným kamenivem ACP (OK) tl. 100 mm</t>
  </si>
  <si>
    <t>1306344892</t>
  </si>
  <si>
    <t>Vyspravení podkladu po překopech inženýrských sítí plochy do 15 m2 s rozprostřením a zhutněním obalovaným kamenivem ACP (OK) tl. 100 mm</t>
  </si>
  <si>
    <t>578143133</t>
  </si>
  <si>
    <t>Litý asfalt MA 11 (LAS) tl 40 mm š do 3 m z modifikovaného asfaltu</t>
  </si>
  <si>
    <t>-2075476339</t>
  </si>
  <si>
    <t>Litý asfalt MA 11 (LAS) s rozprostřením z modifikovaného asfaltu v pruhu šířky do 3 m tl. 40 mm</t>
  </si>
  <si>
    <t>Trubní vedení</t>
  </si>
  <si>
    <t>899R00001</t>
  </si>
  <si>
    <t>Propojení kanalizace DN 100 na stávající řad DN 100</t>
  </si>
  <si>
    <t>soubor</t>
  </si>
  <si>
    <t>-1390413670</t>
  </si>
  <si>
    <t>899R00002</t>
  </si>
  <si>
    <t>Propojení vodovodu DN 32 na stávající přípojku DN 32</t>
  </si>
  <si>
    <t>1782939401</t>
  </si>
  <si>
    <t>899R00003</t>
  </si>
  <si>
    <t>Napojení hydrantu na stávající vodovodní řad DN 80</t>
  </si>
  <si>
    <t>315248281</t>
  </si>
  <si>
    <t>721173401</t>
  </si>
  <si>
    <t>Potrubí kanalizační plastové svodné systém KG DN 100</t>
  </si>
  <si>
    <t>-96068866</t>
  </si>
  <si>
    <t>Potrubí z plastových trub KG Systém (SN4) svodné (ležaté) DN 100</t>
  </si>
  <si>
    <t>16+5+1+1</t>
  </si>
  <si>
    <t>871161211</t>
  </si>
  <si>
    <t>Montáž potrubí z PE100 SDR 11 otevřený výkop svařovaných elektrotvarovkou D 32 x 3,0 mm</t>
  </si>
  <si>
    <t>-396791661</t>
  </si>
  <si>
    <t>Montáž vodovodního potrubí z plastů v otevřeném výkopu z polyetylenu PE 100 svařovaných elektrotvarovkou SDR 11/PN16 D 32 x 3,0 mm</t>
  </si>
  <si>
    <t>286131100</t>
  </si>
  <si>
    <t>potrubí vodovodní PE100 PN16 SDR11 6 m, 100 m, 32 x 3,0 mm</t>
  </si>
  <si>
    <t>-1109167128</t>
  </si>
  <si>
    <t>Trubky z polyetylénu vodovodní potrubí PE PE100  SDR 11, PN16 tyče 6 m,  12 m, návin 100 m 32 x 3,0 mm, tyče + návin</t>
  </si>
  <si>
    <t>893811152</t>
  </si>
  <si>
    <t>Osazení vodoměrné šachty kruhové z PP samonosné pro běžné zatížení průměru do 1,0 m hloubky do 1,5 m</t>
  </si>
  <si>
    <t>534415132</t>
  </si>
  <si>
    <t>Osazení vodoměrné šachty z polypropylenu PP samonosné pro běžné zatížení kruhové, průměru D do 1,0 m, světlé hloubky od 1,2 m do 1,5 m</t>
  </si>
  <si>
    <t>562305940</t>
  </si>
  <si>
    <t>šachta vodoměrná samonosná kruhová typ VS K S 1,2/1,5 m</t>
  </si>
  <si>
    <t>-73476332</t>
  </si>
  <si>
    <t>Materiál stavební instalační z plastů šachty vodoměrné šachty samonosné - kruhové typ VS K S průměr/ výška (m) 1,2/1,5</t>
  </si>
  <si>
    <t>562306030</t>
  </si>
  <si>
    <t>poklop Hermelock PU + rám HDPE, HE 600, 600 x 600 x 60 mm</t>
  </si>
  <si>
    <t>-516280890</t>
  </si>
  <si>
    <t>Materiál stavební instalační z plastů poklopy z polyuretanu  nosnost 12,5 t (třída B 125) poklop PU + rám HDPE HE 600  600 x 600 x 63 mm</t>
  </si>
  <si>
    <t>562306130</t>
  </si>
  <si>
    <t>těsnění poklopu S 600 pro HE 600</t>
  </si>
  <si>
    <t>1430959935</t>
  </si>
  <si>
    <t>Materiál stavební instalační z plastů poklopy z polyuretanu  nosnost 12,5 t (třída B 125) těsnění poklopu HE S 600 pro HE 600</t>
  </si>
  <si>
    <t>894812312</t>
  </si>
  <si>
    <t>Revizní a čistící šachta z PP typ DN 630/100 šachtové dno průtočné 30°, 60°, 90°</t>
  </si>
  <si>
    <t>1466190800</t>
  </si>
  <si>
    <t>Revizní a čistící šachta z polypropylenu PP pro hladké trouby (např. systém KG) DN 600 šachtové dno (DN šachty / DN trubního vedení) DN 630/100 průtočné 30 st.,60 st.,90 st.</t>
  </si>
  <si>
    <t>894812331</t>
  </si>
  <si>
    <t>Revizní a čistící šachta z PP DN 600 šachtová roura korugovaná světlé hloubky 1000 mm</t>
  </si>
  <si>
    <t>-224432384</t>
  </si>
  <si>
    <t>Revizní a čistící šachta z polypropylenu PP pro hladké trouby (např. systém KG) DN 600 roura šachtová korugovaná, světlé hloubky 1 000 mm</t>
  </si>
  <si>
    <t>894812339</t>
  </si>
  <si>
    <t>Příplatek k rourám revizní a čistící šachty z PP DN 600 za uříznutí šachtové roury</t>
  </si>
  <si>
    <t>383125500</t>
  </si>
  <si>
    <t>Revizní a čistící šachta z polypropylenu PP pro hladké trouby (např. systém KG) DN 600 Příplatek k cenám 2331 - 2334 za uříznutí šachtové roury</t>
  </si>
  <si>
    <t>894812376</t>
  </si>
  <si>
    <t>Revizní a čistící šachta z PP DN 600 poklop litinový do 40 t s betonovým prstencem</t>
  </si>
  <si>
    <t>-3778809</t>
  </si>
  <si>
    <t>Revizní a čistící šachta z polypropylenu PP pro hladké trouby (např. systém KG) DN 600 poklop (mříž) litinový pro zatížení od 25 t do 40 t s betonovým prstencem</t>
  </si>
  <si>
    <t>891247111</t>
  </si>
  <si>
    <t>Montáž hydrantů podzemních DN 80</t>
  </si>
  <si>
    <t>-1614131720</t>
  </si>
  <si>
    <t>Montáž vodovodních armatur na potrubí hydrantů podzemních (bez osazení poklopů) DN 80</t>
  </si>
  <si>
    <t>422735890</t>
  </si>
  <si>
    <t>hydrant podzemní DN80 PN16 jednoduchý uzávěr, krycí hloubka 1000 mm</t>
  </si>
  <si>
    <t>-825399165</t>
  </si>
  <si>
    <t>Armatury speciální ostatní do PN 40 hydranty podzemní DN 80, PN 16, tvárná litina, AVK podzemní hydrant jednoduchý uzávěr 12.1.3 výška krytí 1000 mm</t>
  </si>
  <si>
    <t>42273589R</t>
  </si>
  <si>
    <t>tvarovky k hydrantu podzemnímu DN80</t>
  </si>
  <si>
    <t>-1320913513</t>
  </si>
  <si>
    <t>899401113</t>
  </si>
  <si>
    <t>Osazení poklopů litinových hydrantových</t>
  </si>
  <si>
    <t>-889409026</t>
  </si>
  <si>
    <t>422914520</t>
  </si>
  <si>
    <t>poklop litinový typ 522-hydrantový   DN 80</t>
  </si>
  <si>
    <t>-1998575164</t>
  </si>
  <si>
    <t>Díly (sestavy) k armaturám průmyslovým poklopy litinové, GGG-400 typ 522 - hydrantový  DN 80</t>
  </si>
  <si>
    <t>899721111</t>
  </si>
  <si>
    <t>Signalizační vodič DN do 150 mm na potrubí PVC</t>
  </si>
  <si>
    <t>-1311068786</t>
  </si>
  <si>
    <t>Signalizační vodič na potrubí PVC DN do 150 mm</t>
  </si>
  <si>
    <t>899722113</t>
  </si>
  <si>
    <t>Krytí potrubí z plastů výstražnou fólií z PVC 34cm</t>
  </si>
  <si>
    <t>-4937487</t>
  </si>
  <si>
    <t>Krytí potrubí z plastů výstražnou fólií z PVC šířky 34cm</t>
  </si>
  <si>
    <t>Ostatní konstrukce a práce, bourání</t>
  </si>
  <si>
    <t>919735116</t>
  </si>
  <si>
    <t>Řezání stávajícího živičného krytu hl do 300 mm</t>
  </si>
  <si>
    <t>-1390836069</t>
  </si>
  <si>
    <t>Řezání stávajícího živičného krytu nebo podkladu hloubky přes 250 do 300 mm</t>
  </si>
  <si>
    <t>26+26</t>
  </si>
  <si>
    <t>997</t>
  </si>
  <si>
    <t>Přesun sutě</t>
  </si>
  <si>
    <t>997013501</t>
  </si>
  <si>
    <t>Odvoz suti a vybouraných hmot na skládku nebo meziskládku do 1 km se složením</t>
  </si>
  <si>
    <t>560346233</t>
  </si>
  <si>
    <t>Odvoz suti a vybouraných hmot na skládku nebo meziskládku se složením, na vzdálenost do 1 km</t>
  </si>
  <si>
    <t>997013509</t>
  </si>
  <si>
    <t>Příplatek k odvozu suti a vybouraných hmot na skládku ZKD 1 km přes 1 km</t>
  </si>
  <si>
    <t>98380841</t>
  </si>
  <si>
    <t>Odvoz suti a vybouraných hmot na skládku nebo meziskládku se složením, na vzdálenost Příplatek k ceně za každý další i započatý 1 km přes 1 km</t>
  </si>
  <si>
    <t>11,06*9 'Přepočtené koeficientem množství</t>
  </si>
  <si>
    <t>997221611</t>
  </si>
  <si>
    <t>Nakládání suti na dopravní prostředky pro vodorovnou dopravu</t>
  </si>
  <si>
    <t>-293276556</t>
  </si>
  <si>
    <t>Nakládání na dopravní prostředky pro vodorovnou dopravu suti</t>
  </si>
  <si>
    <t>1480734339</t>
  </si>
  <si>
    <t>Poplatek za uložení stavebního odpadu na skládce (skládkovné) z asfaltových povrchů</t>
  </si>
  <si>
    <t>998</t>
  </si>
  <si>
    <t>Přesun hmot</t>
  </si>
  <si>
    <t>-17373321</t>
  </si>
  <si>
    <t>Přesun hmot pro komunikace s krytem z kameniva, monolitickým betonovým nebo živičným dopravní vzdálenost do 200 m jakékoliv délky objektu</t>
  </si>
  <si>
    <t>998276101</t>
  </si>
  <si>
    <t>Přesun hmot pro trubní vedení z trub z plastických hmot otevřený výkop</t>
  </si>
  <si>
    <t>-1993195450</t>
  </si>
  <si>
    <t>Přesun hmot pro trubní vedení hloubené z trub z plastických hmot nebo sklolaminátových pro vodovody nebo kanalizace v otevřeném výkopu dopravní vzdálenost do 15 m</t>
  </si>
  <si>
    <t>998276124</t>
  </si>
  <si>
    <t>Příplatek k přesunu hmot pro trubní vedení z trub z plastických hmot za zvětšený přesun do 500 m</t>
  </si>
  <si>
    <t>-1511457265</t>
  </si>
  <si>
    <t>Přesun hmot pro trubní vedení hloubené z trub z plastických hmot nebo sklolaminátových Příplatek k cenám za zvětšený přesun přes vymezenou největší dopravní vzdálenost do 500 m</t>
  </si>
  <si>
    <t>Vedlejší rozpočtové náklady</t>
  </si>
  <si>
    <t>VRN1</t>
  </si>
  <si>
    <t>Průzkumné, geodetické a projektové práce</t>
  </si>
  <si>
    <t>013254000</t>
  </si>
  <si>
    <t>Dokumentace skutečného provedení stavby, podlady pro kolaudaci</t>
  </si>
  <si>
    <t>1024</t>
  </si>
  <si>
    <t>-1690129765</t>
  </si>
  <si>
    <t>Průzkumné, geodetické a projektové práce projektové práce dokumentace stavby (výkresová a textová) skutečného provedení stavby, podlady pro kolaudaci</t>
  </si>
  <si>
    <t>VRN4</t>
  </si>
  <si>
    <t>Inženýrská činnost</t>
  </si>
  <si>
    <t>043114000</t>
  </si>
  <si>
    <t>Zkoušky tlakové, proplach a desinfekce vodovodu</t>
  </si>
  <si>
    <t>965274826</t>
  </si>
  <si>
    <t>Inženýrská činnost zkoušky a ostatní měření zkoušky tlakové, proplach a desinfekce vodovodu</t>
  </si>
  <si>
    <t>043114001</t>
  </si>
  <si>
    <t>Zkoušky těsnosti kanalizace</t>
  </si>
  <si>
    <t>-1337615051</t>
  </si>
  <si>
    <t>Inženýrská činnost zkoušky a ostatní měření zkoušky těsnostní kanalizace</t>
  </si>
  <si>
    <t>Volnočasový areál Sladovka
Dětské dopravní hřiště
Benešov, poz. č. 1064/3 a 1064/6</t>
  </si>
  <si>
    <t xml:space="preserve">PTZS  (Poplachové  tísňové a zabezpečovací systémy)
</t>
  </si>
  <si>
    <t xml:space="preserve">ČÍSLO </t>
  </si>
  <si>
    <t>Položka</t>
  </si>
  <si>
    <t xml:space="preserve">REFERENČNÍ VÝROBEK </t>
  </si>
  <si>
    <t>M.j.</t>
  </si>
  <si>
    <r>
      <t>Poč.m.j.</t>
    </r>
    <r>
      <rPr>
        <b/>
        <sz val="10"/>
        <color rgb="FF002060"/>
        <rFont val="Arial"/>
        <family val="2"/>
      </rPr>
      <t xml:space="preserve"> </t>
    </r>
  </si>
  <si>
    <t>Cena/m.j.</t>
  </si>
  <si>
    <t xml:space="preserve">Celkem   </t>
  </si>
  <si>
    <t>PTZS</t>
  </si>
  <si>
    <t>Set  ústředna PTZS, klávesnice abocu se zdrojem pro 192 zón, 999 kódů, 8 podsystémů, 2048 událostí, 4 x PGM opto-relé + 1 x PGM relé + relé pro sirénu, 8 x 2 zóny                                                                                                                                                                  Požadavek je aby ústředna komunikovala prostřednicrvím IP sitě na chytrý telefon</t>
  </si>
  <si>
    <t>EVO192 + BOX VT-80 + K641+</t>
  </si>
  <si>
    <t>Expander s 8 x 2 zónami s ATZ připojitelný na sběrnici, 1 x PGM výstup,</t>
  </si>
  <si>
    <t>ZX4</t>
  </si>
  <si>
    <t>Box pro 2 expandery 8X2</t>
  </si>
  <si>
    <t>BOX S</t>
  </si>
  <si>
    <t>Modul pro komunikaci přes LAN/Internet, protokol HTTPS, emaily s podporou SSL,  dálkové programování pomocí SW , ovládání uživatelem přes obyčejný web prohlížeč EXPLORER nebo MOZILLA (zapnutí/vypnutí/prohlížení stavu/64 událostí historie), zasílání e-mailů uživatelům (zapnutí, vypnutí, poplach, porucha), 2 programovatelné vstupy/výstupy</t>
  </si>
  <si>
    <t>IP150</t>
  </si>
  <si>
    <t xml:space="preserve">Komunikátor GSM/GPRS pro řady  se signalizačními LED, přenos formátů na PCO v pásmu GSM i GPRS, dálkové programování přes GPRS , SMS zprávy uživateli - poplachy na zóně včetně popisů, zapnutí, vypnutí, poruchy, , česká verze, anténa a plechový box součástí dodávky
</t>
  </si>
  <si>
    <t>PCS250</t>
  </si>
  <si>
    <t>AKKU 12V/26Ah</t>
  </si>
  <si>
    <t>VAR-TEC</t>
  </si>
  <si>
    <t>Magnetický kontakt , polarizovaný, 4 drát</t>
  </si>
  <si>
    <t>Kontakt do kamery  - hlídání kamery proti sundání</t>
  </si>
  <si>
    <t>Požární hlásič do EZS opto kouřový</t>
  </si>
  <si>
    <t>TSD-1</t>
  </si>
  <si>
    <r>
      <rPr>
        <b/>
        <sz val="10"/>
        <rFont val="Arial"/>
        <family val="2"/>
      </rPr>
      <t>PIR vnitřní detekce</t>
    </r>
    <r>
      <rPr>
        <sz val="8"/>
        <rFont val="Trebuchet MS"/>
        <family val="2"/>
      </rPr>
      <t xml:space="preserve">  Speciální „zdvojený“ infrapasivní detektor pro nejnáročnější prostředí, navíc s odolností vůči domácím zvířatům (do cca 40 kg). Detektor s digitálním zpracováním signálu, duální protichůdnou detekíi, digitální softwarovou teplotní kompenzací, softwarovou ochranu „SHIELD“ se dvěma stupni nastavení, digitální automatický čítač pulsů, vysokou odolnost proti RF rušení, možnost výběru způsobu detekce, dosah 11 m/90°</t>
    </r>
  </si>
  <si>
    <t>DG75</t>
  </si>
  <si>
    <t>Digitální detektor rozbití skla, klasické zapojení NC (RELÉ), Detekce je založená na analýze tlakové vlny vzniklé prolomením skleněné plochy a na analýze následného tříštění skla. Výstup detektoru poskytuje 2 možnosti zapojení: NC zóna s relé pro klasické instalace nebo sběrnicový výstup BUS pro přímé připojení na sběrnici  EZS (nevyužívá se). Detektor lze provozovat ve dvou režimech citlivosti s dosahem 4,5 nebo 9 m.</t>
  </si>
  <si>
    <t>DG457 GLASSTREK</t>
  </si>
  <si>
    <t>Siréna vnitřní - Siréna v bílém plastovém krytu vhodná pro interiéry, Napájení 12V / 60-120mA, 120dB/ 1m, pracovní teplota -35° až 60°C</t>
  </si>
  <si>
    <t>SPW-100</t>
  </si>
  <si>
    <t>Siréna venkovní  - akusticko-optická siréna navržená pro venkovní použití, vybavená vysoce svítivými LED a piezo měničem. Výběr  ze čtyř modulovaných signálů s intenzitou 120 dB, s akumulátorem 1,3 Ah/12 V, který  zajišťuje záložní napájení.Zařízení  musí být osazeno tamper kontaktem proti otevření a odtržení krytu od montážního povrchu.</t>
  </si>
  <si>
    <t>SD-3001 R</t>
  </si>
  <si>
    <t>Krabice s 8 zařezávacími svorkami, pomocnými propojkami a tamper kontaktem</t>
  </si>
  <si>
    <t>JB-20</t>
  </si>
  <si>
    <t>Krabice s 24 zařezávacími svorkami, pomocnými propojkami a tamper kontaktem</t>
  </si>
  <si>
    <t>JB-30</t>
  </si>
  <si>
    <t xml:space="preserve">40x20 HD Lišta hranatá - bílá </t>
  </si>
  <si>
    <t>LHD 40X20 HD</t>
  </si>
  <si>
    <t>Lišta 20x20 vkládací bílá</t>
  </si>
  <si>
    <t>LHD 20x20</t>
  </si>
  <si>
    <r>
      <rPr>
        <b/>
        <sz val="9"/>
        <rFont val="Arial"/>
        <family val="2"/>
      </rPr>
      <t>E</t>
    </r>
    <r>
      <rPr>
        <sz val="9"/>
        <rFont val="Arial"/>
        <family val="2"/>
      </rPr>
      <t xml:space="preserve"> Kabel  2x0,8+4x0,5/100 koncentrátory</t>
    </r>
  </si>
  <si>
    <t xml:space="preserve">VD 24-2x0,8+4x0,5/100 </t>
  </si>
  <si>
    <r>
      <rPr>
        <b/>
        <sz val="9"/>
        <rFont val="Arial"/>
        <family val="2"/>
      </rPr>
      <t>N</t>
    </r>
    <r>
      <rPr>
        <sz val="9"/>
        <rFont val="Arial"/>
        <family val="2"/>
      </rPr>
      <t xml:space="preserve"> Kabel  2x1+2x0,5</t>
    </r>
  </si>
  <si>
    <r>
      <rPr>
        <b/>
        <sz val="10"/>
        <rFont val="Arial"/>
        <family val="2"/>
      </rPr>
      <t xml:space="preserve">S </t>
    </r>
    <r>
      <rPr>
        <sz val="8"/>
        <rFont val="Trebuchet MS"/>
        <family val="2"/>
      </rPr>
      <t>Kabel  3x2x,5</t>
    </r>
  </si>
  <si>
    <t>SYKFY 3x2x,5</t>
  </si>
  <si>
    <t>Drobný instalační materiál - hmoždinky …</t>
  </si>
  <si>
    <t>koplet</t>
  </si>
  <si>
    <t>Montáž včetně revizí</t>
  </si>
  <si>
    <t>CCTV (průmyslová televize)</t>
  </si>
  <si>
    <t>síťový NVR rekordér pro 8 Full HD IP-kamer, 8x POE port pro napájení 8 IP-kamer po ethernetu, rozlišení záznamu 1920x1080/200fps (8x 1080p/25fps, 8x 960p/25fps, 8x 720p/25fps), H.264, časový rozvrh záznamu, detekce pohybu, alarmový záznam, 1x HDD SATA (max. 4TB, HDD není v ceně), 2x USB, HDMI/VGA výstup pro připojení HD monitoru, ovládání USB myší, vyhledávání záznamu podle data a času, vzdálený dohled z webového prohlížeče (IE), monitorování z mobilních telefonů, klientský CMS software v ceně, rekordér je kompatibilní s použitými kamerami, OSD menu v češtině</t>
  </si>
  <si>
    <t>CK-A9108POE</t>
  </si>
  <si>
    <t>venkovní 2MPX (s v kompresí H.265) IP kamera s varifokálním objektivem f=2.8-12mm, vysoce citlivý obrazový senzor  1/2.8" (Back-illuminted), WDR, přepínání Day/Night režimu pomocí IR-cut filtru, EXIR LED přisvětlení s dosvitem 60m (s černou krycí fólií Black-film), volitelně H.265 (Low-stream) nebo H.264 (triple stream), 2MPX rozlišení Full HD 1080p: 1920x1080 (25fps), videodetekce pohybu v obraze, alarmové funkce, webové rozhraní, volitelné protokoly, kompatibilní s NVR rekordéry, podpora Windows 10, aplikace pro monitorování z mobilních telefonů, venkovní krytí IP66, volitelné napájení po ethernetovém kabelu POE nebo 12V</t>
  </si>
  <si>
    <t xml:space="preserve">IP200RD60SL/POE venkovní 2-MPX (H.265) IP kamera s WDR, variobjektiv, EXIR LED 60m, POE  </t>
  </si>
  <si>
    <t>vnitřní 2-megapixelová dome IP kamera s varifokálním objektivem f=2.8-12mm, obrazový senzor 1/2.8" (2.4M), DSP , přepínání Day/Night režimu pomocí IR-cut filtru, IR LED přisvětlení s dosvitem 20m, komprese H.264 (triple stream), max. rozlišení 2MPX/Full HD: 1920x1080/25fps, HD: 1280x720 (25fps), videodetekce pohybu v obraze, alarmové funkce, webové rozhraní , volitelné protokoly, kompatibilní s NVR rekordéry , podpora Windows 10, aplikace pro monitorování z mobilních telefonů, volitelné napájení po ethernetovém kabelu (POE) nebo 12V</t>
  </si>
  <si>
    <t>KIP-200RT45H/POE vnitřní 2-MPX dome IP kamera s variobjektivem, IR LED (20m), POE</t>
  </si>
  <si>
    <t>HDD 4TB- NVR</t>
  </si>
  <si>
    <t>HDD-4T-NVR</t>
  </si>
  <si>
    <t>Datový kabel cat.5e modrý</t>
  </si>
  <si>
    <t>Montáž  systému včetně revizí</t>
  </si>
  <si>
    <t>komplet</t>
  </si>
  <si>
    <t>Přípojení na ethernet doplnění Racku a datový rozvod pro potřeby PTZS a ozvučení</t>
  </si>
  <si>
    <t>19"  NAPÁJECÍ PANEL</t>
  </si>
  <si>
    <t xml:space="preserve">19" POLICE 1U, NOSNOST 20kg 450mm </t>
  </si>
  <si>
    <t>Datová zásuvka 1 xRJ45 cat5e, CAT5E, UTP, 1x Keystone RJ45, na omítku</t>
  </si>
  <si>
    <t>ABB Tango,</t>
  </si>
  <si>
    <t>Patch kabely katergorie 5e</t>
  </si>
  <si>
    <t xml:space="preserve">M6 pro 19" rozvaděče   sasda - 50ks 
Montážní sada - 50ks </t>
  </si>
  <si>
    <t>sada</t>
  </si>
  <si>
    <t>Model LTE WIFI</t>
  </si>
  <si>
    <t xml:space="preserve">ASUS 4G-N12 </t>
  </si>
  <si>
    <t>LTE sim katra + služba  - zajistí invedtor</t>
  </si>
  <si>
    <t xml:space="preserve">Montáž </t>
  </si>
  <si>
    <r>
      <rPr>
        <b/>
        <sz val="14"/>
        <rFont val="Times New Roman"/>
        <family val="1"/>
      </rPr>
      <t>Všeobecné podmínky k výkazu výměr a provádění stavby"</t>
    </r>
    <r>
      <rPr>
        <sz val="9"/>
        <rFont val="Calibri"/>
        <family val="2"/>
      </rPr>
      <t xml:space="preserve">
 1. Nabídková cena obsahuje veškeré práce a dodávky obsažené v projektové dokumentaci, výkazu výměr a výpisech materiálů, které jsou součástí projektové dokumentace a uvedené v cenové nabídce (rozpočtu stavby).
2. Věcné ani výměrové údaje ve všech soupisech prací a dodávek nesmí být zhotovitelem při zpracování nabídky měněny. Výměry materiálů ve specifikacích jsou uvedeny v teoretické (vypočítané) výměře, náklady na prořez či ztratné zohlední dodavatel v jednotkové ceně. Celkové ceny jednotlivých položek i kapitol budou odpovídat uvedené věcné náplni a výměrám v soupisu prací a dodávek. 
3. Výkaz výměr, dodávek a prací není položkový, ani úplný a vyčerpávající. Je souhrnný, tzn. že poskytuje ucelený přehled o rozsahu dodávky pomocí položek, které mají vliv na celkovou a pevnou cenu díla. Výkaz výměr je pouze jednou částí dokumentace.
4. Přiložený výpis prvků je informativní, případná neúplnost a nepřesnosti neovlivní celkovou cenu díla. Nabízející má povinnost upozornit na nepřesnosti výpisu prvků v rámci nabídkového řízení.
5. Předmětem díla a povinností zhotovitele je i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 
6. Cena díla zahrnuje i veškeré náklady potřebné k provedení díla, tj. včetně věcí opatřených zhotovitelem k provedení díla, včetně nákladů na napojení na objekty stávající nebo budované, pomocných prací, výrobků, materiálů, revizí, kontrol, prohlídek, předepsaných zkoušek, posudků apod
7. Nabídka zahrnuje dodávku a montáž materiálů a výrobků v kvalitě podle přiložené specifikace, vč. dopravy na staveniště a vnitrostaveništní dopravu a manipulaci, povinných zkoušek materiálů, vzorků a prací ve smyslu platných norem a předpisů. 
8. Součástí nabídky jsou i náklady na dodání potřebných atestů výrobků, provedení provozních zkoušek včetně dodání protokolů a revizních zpráv a náklady na zaškolení obsluhy. 
9. Součástí ceny díla je vytyčení, ochrana a zajištění stávajících inženýrských sítí (křižujících nebo v souběhu s prováděnými pracemi). 
10. Veškeré případné vícenáklady, které vyplynou v průběhu stavby a pokud nebudou vyvolány dodatečnými požadavky objednatele jsou součástí celkové nabídkové ceny a nebudou zvlášť hrazeny.
11. Pokud není uvedeno jinak, jsou součástí jednotkový cen i náklady na přesun hmot, úklid staveniště, výrobní dokumentaci, dokumentaci skutečného stavu, předepsané zkoušky a vzorky, komplexní zkoušky, zábory nebo inženýrskou činnost dodavatele. Tyto náklady 
12. Lešení si zajišťuje zhotovitel a náklady na jeho zřízení a odstranění vč. event. nájmu zahrne zhotovitel do jednotkových cen.
13. Pokud není v následující specifikaci uvedeno jinak, je součástí díla dodávka a provedení všech tepelných, požárních a protihlukových izolací  v rámci jednotkové ceny.    
14. Všechny instalované kabely budou označené pomocí štítků</t>
    </r>
  </si>
  <si>
    <t>ŘÍZENÍ DOPRAVY A OZVUČENÍ</t>
  </si>
  <si>
    <t xml:space="preserve">CELKEM   </t>
  </si>
  <si>
    <t>ŘÍZENÍ DOPRAVY</t>
  </si>
  <si>
    <t>Semafor červená žlutá zelená průměr 210mm (Plastový včetně úchytů)</t>
  </si>
  <si>
    <t>SEM210 PL Dio</t>
  </si>
  <si>
    <t xml:space="preserve">Řídící jednotka 10 vstupů, 10 výstupů, SW řídící jednotky -  rozvaděč, zdroj 24V, naprogramování
</t>
  </si>
  <si>
    <t>GPU-TC</t>
  </si>
  <si>
    <t>rozšiřovací modul jednotky  o  6 vstupů nebo výstupů</t>
  </si>
  <si>
    <t>GPU-Tx</t>
  </si>
  <si>
    <t>Tlačítkové ovládání</t>
  </si>
  <si>
    <t>TL ovládání</t>
  </si>
  <si>
    <t xml:space="preserve">Montáž HW,  instalace SW, dopravné, režie, školení:  </t>
  </si>
  <si>
    <t>SLEVA dodávky</t>
  </si>
  <si>
    <t>Sloup pro semafor z pozinkované oceli, průměr 60 mm, výška 3 m.</t>
  </si>
  <si>
    <t>Montáž sloupu včetně základu a zavedení kabelu + uzemnění</t>
  </si>
  <si>
    <t>Vytyčení trasy v zastavěném terénu</t>
  </si>
  <si>
    <t>Rýha - litý asfalt  35/70 -90</t>
  </si>
  <si>
    <t>Rýha - litý asfalt  50/100</t>
  </si>
  <si>
    <t>Podklad  štěrkový pod litý asfalt</t>
  </si>
  <si>
    <t xml:space="preserve">Podkald beton </t>
  </si>
  <si>
    <t>Podkald  litý asfalt</t>
  </si>
  <si>
    <t>Pokládka PE nebo vrapované chráničky</t>
  </si>
  <si>
    <t>Montáž CYKY 5x2,5</t>
  </si>
  <si>
    <t>Montáž venkovního uzemění</t>
  </si>
  <si>
    <t>Montáž vnitřního uzemnění</t>
  </si>
  <si>
    <t>Svorka zemnící  drát D6-12</t>
  </si>
  <si>
    <t>SR03 drát D6-12</t>
  </si>
  <si>
    <t>Drát ocelový pozink D 10,0 mm</t>
  </si>
  <si>
    <t>Vodič 10 mm2 ZŹ</t>
  </si>
  <si>
    <t>CY 10 mm2 ZŹ</t>
  </si>
  <si>
    <t>Krabice instalční pro svorkovnici uzemnění</t>
  </si>
  <si>
    <t>KO125</t>
  </si>
  <si>
    <t>Fólie výstražná 330mm PE oranžová</t>
  </si>
  <si>
    <t>Trubka polyethylenová 110/3,5 délka 6000mm</t>
  </si>
  <si>
    <t>PE 110/3,5/6000mm</t>
  </si>
  <si>
    <t>Trubka vrapovaná 40/32 s lankem</t>
  </si>
  <si>
    <t>KOPODUR</t>
  </si>
  <si>
    <t>Oddělení kabelů cihlou</t>
  </si>
  <si>
    <t>kabel  5x2,5 venkovní i vnitřní montáž</t>
  </si>
  <si>
    <t>CYKY 5x2,5</t>
  </si>
  <si>
    <t>Ozvučení</t>
  </si>
  <si>
    <t xml:space="preserve">rozhlasová WiFi ústředna
2 line + 3 mic vstupy, 3 zóny, 650 W, priorita, přehrávač MP3 z SD a USB, tuner, Bluetooth, IR dálkové ovládání, WiFi, internetová rádia, podcasty, přehrávání z lokální sítě, z internetu, smartphonu, tabletu, počítače, DLNA, AirPlay, Upne, streamovací aplikace jakékoliv a zdarma
</t>
  </si>
  <si>
    <t>JPA 1652WI</t>
  </si>
  <si>
    <t>RACK 19" -450 hl- 9U</t>
  </si>
  <si>
    <t>Ekonomický nástěnný reproduktor v plastové skříňce pro montáž na zeď se 100V transformátorem a příkonem 6W při 100V (odbočky 6 / 3 /1W</t>
  </si>
  <si>
    <t>TOA BS-633A</t>
  </si>
  <si>
    <t>Reprosoustava F-1300WT, dvoupásmová pro připojení na 100V rozvody, výkon 30W @ 100V, bílá</t>
  </si>
  <si>
    <t>TOA Reprosoustava          F-1300WT</t>
  </si>
  <si>
    <t>Venkovní směrový reproduktor  výkon 16/10/5W @ 100V</t>
  </si>
  <si>
    <t>Apart MP16-G</t>
  </si>
  <si>
    <t>Venkovní tlakový reproduktor  30W @ 100V, 5/10/15/30W</t>
  </si>
  <si>
    <t>Apart H30LT-G</t>
  </si>
  <si>
    <t>Mikrofon přepážkový 4 zóny</t>
  </si>
  <si>
    <t>RM 400</t>
  </si>
  <si>
    <t xml:space="preserve">Mikrofon přepážkový </t>
  </si>
  <si>
    <t>PA 570</t>
  </si>
  <si>
    <t>Mikrofonní kabel</t>
  </si>
  <si>
    <t>Kabel venkovní i vnitřní  2x2,5mm</t>
  </si>
  <si>
    <t>CYKY 2x2,5mm</t>
  </si>
  <si>
    <t>Montáž kabelu  2x2,5 mm</t>
  </si>
  <si>
    <t>Montáž trubky 40/32</t>
  </si>
  <si>
    <t>Kabel nehořlavý bezhalogenový s funkční integritou 2x1,5</t>
  </si>
  <si>
    <t>PRAFLADUR 2x1,5</t>
  </si>
  <si>
    <t>Montáž kabelu s funkční integritou 2x1,5</t>
  </si>
  <si>
    <t xml:space="preserve">Lišta 20x20 vkládací bílá bezhalogenová
</t>
  </si>
  <si>
    <t xml:space="preserve"> LHD 20x20</t>
  </si>
  <si>
    <t>Sloup pro tlakové reproduktory z pozinkované oceli, průměr 60 mm, výška 4 m.</t>
  </si>
  <si>
    <t>Zásuvka linky MR u interaktivní tabule</t>
  </si>
  <si>
    <t>Všeobecné podmínky k výkazu výměr a provádění stavby"
 1. Nabídková cena obsahuje veškeré práce a dodávky obsažené v projektové dokumentaci, výkazu výměr a výpisech materiálů, které jsou součástí projektové dokumentace a uvedené v cenové nabídce (rozpočtu stavby).
2. Věcné ani výměrové údaje ve všech soupisech prací a dodávek nesmí být zhotovitelem při zpracování nabídky měněny. Výměry materiálů ve specifikacích jsou uvedeny v teoretické (vypočítané) výměře, náklady na prořez či ztratné zohlední dodavatel v jednotkové ceně. Celkové ceny jednotlivých položek i kapitol budou odpovídat uvedené věcné náplni a výměrám v soupisu prací a dodávek. 
3. Výkaz výměr, dodávek a prací není položkový, ani úplný a vyčerpávající. Je souhrnný, tzn. že poskytuje ucelený přehled o rozsahu dodávky pomocí položek, které mají vliv na celkovou a pevnou cenu díla. Výkaz výměr je pouze jednou částí dokumentace.
4. Přiložený výpis prvků je informativní, případná neúplnost a nepřesnosti neovlivní celkovou cenu díla. Nabízející má povinnost upozornit na nepřesnosti výpisu prvků v rámci nabídkového řízení.
5. Předmětem díla a povinností zhotovitele je i provedení veškerých kotevních a spojovacích prvků, zatmelení, těsnění, pomocných konstrukcí, stavebních přípomocí a ostatních prací přímo nespecifikovaných v těchto podkladech a projektové dokumentaci ale nezbytných pro zhotovení a plnou  funkčnost a požadovanou kvalitu díla. 
6. Cena díla zahrnuje i veškeré náklady potřebné k provedení díla, tj. včetně věcí opatřených zhotovitelem k provedení díla, včetně nákladů na napojení na objekty stávající nebo budované, pomocných prací, výrobků, materiálů, revizí, kontrol, prohlídek, předepsaných zkoušek, posudků apod
7. Nabídka zahrnuje dodávku a montáž materiálů a výrobků v kvalitě podle přiložené specifikace, vč. dopravy na staveniště a vnitrostaveništní dopravu a manipulaci, povinných zkoušek materiálů, vzorků a prací ve smyslu platných norem a předpisů. 
8. Součástí nabídky jsou i náklady na dodání potřebných atestů výrobků, provedení provozních zkoušek včetně dodání protokolů a revizních zpráv a náklady na zaškolení obsluhy. 
9. Součástí ceny díla je vytyčení, ochrana a zajištění stávajících inženýrských sítí (křižujících nebo v souběhu s prováděnými pracemi). 
10. Veškeré případné vícenáklady, které vyplynou v průběhu stavby a pokud nebudou vyvolány dodatečnými požadavky objednatele jsou součástí celkové nabídkové ceny a nebudou zvlášť hrazeny.
11. Pokud není uvedeno jinak, jsou součástí jednotkový cen i náklady na přesun hmot, úklid staveniště, výrobní dokumentaci, dokumentaci skutečného stavu, předepsané zkoušky a vzorky, komplexní zkoušky, zábory nebo inženýrskou činnost dodavatele. Tyto náklady 
12. Lešení si zajišťuje zhotovitel a náklady na jeho zřízení a odstranění vč. event. nájmu zahrne zhotovitel do jednotkových cen.
13. Pokud není v následující specifikaci uvedeno jinak, je součástí díla dodávka a provedení všech tepelných, požárních a protihlukových izolací  v rámci jednotkové ceny.    
14. Všechny instalované kabely budou označené pomocí štítků</t>
  </si>
  <si>
    <t>název akce: Dětské dopravní hřiště Sladovka, Benešov</t>
  </si>
  <si>
    <t>soubor: Elektroinstalace</t>
  </si>
  <si>
    <t>Soupis položek</t>
  </si>
  <si>
    <t>p.č.</t>
  </si>
  <si>
    <t>č.položky</t>
  </si>
  <si>
    <t>popis položky</t>
  </si>
  <si>
    <t>mj.</t>
  </si>
  <si>
    <t>množství</t>
  </si>
  <si>
    <t xml:space="preserve">cena/mj.     </t>
  </si>
  <si>
    <t>cena celkem</t>
  </si>
  <si>
    <t>Nh/mj.</t>
  </si>
  <si>
    <t>Nh celkem</t>
  </si>
  <si>
    <t>VKP</t>
  </si>
  <si>
    <t>TC</t>
  </si>
  <si>
    <t>kap.</t>
  </si>
  <si>
    <t>Dodávky zařízení</t>
  </si>
  <si>
    <t>kompaktní pilíř se zásuvkovou skříní a horní skříňkou</t>
  </si>
  <si>
    <t>Z</t>
  </si>
  <si>
    <t>*</t>
  </si>
  <si>
    <t>DE</t>
  </si>
  <si>
    <t>Rozvodnice R                   ozn.R</t>
  </si>
  <si>
    <t>S</t>
  </si>
  <si>
    <t>součet</t>
  </si>
  <si>
    <t>Materiál elektromontážní</t>
  </si>
  <si>
    <t>kabel CYKY 3x1,5</t>
  </si>
  <si>
    <t>ME</t>
  </si>
  <si>
    <t>kabel CYKY 3x2,5</t>
  </si>
  <si>
    <t>kabel CYKY 5x6</t>
  </si>
  <si>
    <t>kabel CYKY 4x10</t>
  </si>
  <si>
    <t>vodič CY 6  /H07V-U/</t>
  </si>
  <si>
    <t>smršťovací trubice 3/6-25(3x6)</t>
  </si>
  <si>
    <t>kabelové oko Cu lisovací 6x6 KU</t>
  </si>
  <si>
    <t>smršťovací trubice 30/8</t>
  </si>
  <si>
    <t>koncovka 1kV plast 6-25(4x10)</t>
  </si>
  <si>
    <t>kabelové oko Cu lisovací 10x6 KU</t>
  </si>
  <si>
    <t>vedení FeZn 30/4 (0,96kg/m)</t>
  </si>
  <si>
    <t>vedení FeZn pr.10mm(0,63kg/m)</t>
  </si>
  <si>
    <t>ekvipotenciální svorkovnice EPS s krytem</t>
  </si>
  <si>
    <t>krabice lištová oblá svorkovací s víčk 81x81x24</t>
  </si>
  <si>
    <t>krabice lištová oblá přístroj 81x81x16</t>
  </si>
  <si>
    <t>lišta vkládací 18x13</t>
  </si>
  <si>
    <t>lišta vkládací 40x15</t>
  </si>
  <si>
    <t>válcovaný profil ocel tř.11</t>
  </si>
  <si>
    <t>odpojovač pojistkový PV14-3 Ie 63 A, Ue AC 690V</t>
  </si>
  <si>
    <t>pojistková patrona válcová PV14(40A)gG</t>
  </si>
  <si>
    <t>minirozvodnice, 4 moduly</t>
  </si>
  <si>
    <t>zásuvka 16A/250Vstř bezšroub clonky</t>
  </si>
  <si>
    <t>rámeček pro 1 přístroj</t>
  </si>
  <si>
    <t>svorka připojovací SP 1šroub FeZn</t>
  </si>
  <si>
    <t>souprava pro exotermické svařování zemničů</t>
  </si>
  <si>
    <t>Materiál zemní+stavební</t>
  </si>
  <si>
    <t>beton B10</t>
  </si>
  <si>
    <t>MZ</t>
  </si>
  <si>
    <t>výstražná fólie šířka 0,34m</t>
  </si>
  <si>
    <t>roura korugovaná 09090 pr.90/75mm</t>
  </si>
  <si>
    <t>/roura korugovaná 09090/ spojka 02090</t>
  </si>
  <si>
    <t>Elektromontáže</t>
  </si>
  <si>
    <t>kabel(-CYKY) volně uložený do 3x6/4x4/7x2,5</t>
  </si>
  <si>
    <t>CE</t>
  </si>
  <si>
    <t>kabel(-CYKY) volně uložený do 5x6/7x4/12x1,5</t>
  </si>
  <si>
    <t>kabel(-CYKY) volně ulož.do 5x10/12x4/19x2,5/24x1,5</t>
  </si>
  <si>
    <t>vodič Cu(-CY,CYA) volně uložený do 1x35</t>
  </si>
  <si>
    <t>ukončení v rozvaděči vč.zapojení vodiče do 2,5mm2</t>
  </si>
  <si>
    <t>ukončení v rozvaděči vč.zapojení vodiče do 6mm2</t>
  </si>
  <si>
    <t>ukončení v rozvaděči vč.zapojení vodiče do 16mm2</t>
  </si>
  <si>
    <t>ukončení kabelu smršťovací trubicí do 4x10</t>
  </si>
  <si>
    <t>ukončení kabelu smršťovací trubicí do 5x10</t>
  </si>
  <si>
    <t>koncovka 1kV staniční plast do 4x35</t>
  </si>
  <si>
    <t>uzemňov.vedení v zemi úplná mtž FeZn do 120mm2</t>
  </si>
  <si>
    <t>uzemňov.vedení v zemi úplná mtž FeZn pr.8-10mm</t>
  </si>
  <si>
    <t>uzemňov.vedení na povrchu úplná mtž FeZn pr.10mm</t>
  </si>
  <si>
    <t>ochranná svorkovnice(nulový můstek)vč.zapoj.do 63A</t>
  </si>
  <si>
    <t xml:space="preserve">krabice lištová vč.svorkovn. a zapojení </t>
  </si>
  <si>
    <t>krabice lištová bez zapojení</t>
  </si>
  <si>
    <t>minilišta vkládací pevně uložená do š.20mm</t>
  </si>
  <si>
    <t>lišta vkládací úplná pevně uložená do š.40mm</t>
  </si>
  <si>
    <t>nosná konstrukce přístroje do 5kg vč.zhotovení</t>
  </si>
  <si>
    <t>odpojovač pro pojistku válcovou 3pól vč.zapojení</t>
  </si>
  <si>
    <t>patrona válcové pojistky</t>
  </si>
  <si>
    <t>rozvodnice do hmotnosti 20kg</t>
  </si>
  <si>
    <t>koncovkový díl pilíře</t>
  </si>
  <si>
    <t>svorka hromosvodová do 2 šroubů</t>
  </si>
  <si>
    <t xml:space="preserve">svařování zemničů </t>
  </si>
  <si>
    <t>výkop kabel.rýhy šířka 50/hloubka 100cm tz.3/ko1.0</t>
  </si>
  <si>
    <t>CZ</t>
  </si>
  <si>
    <t>bourání živičných povrchů 6-10cm</t>
  </si>
  <si>
    <t>řezání spáry v asfaltu do 10cm</t>
  </si>
  <si>
    <t>bourání betonu tl.5cm</t>
  </si>
  <si>
    <t>výstražná fólie šířka nad 30cm</t>
  </si>
  <si>
    <t>kabelový prostup z ohebné roury plast pr.110mm</t>
  </si>
  <si>
    <t>zához kabelové rýhy šířka 50/hloubka 100cm tz.3</t>
  </si>
  <si>
    <t>odvoz zeminy do 10km vč.poplatku za skládku</t>
  </si>
  <si>
    <t>podklad chrániček</t>
  </si>
  <si>
    <t>betonová vozovka vrstva 5cm vč.materiálu</t>
  </si>
  <si>
    <t>obalovaná drť ABJII tl.10cm vč.materiálu</t>
  </si>
  <si>
    <t>výkop kabel.rýhy šířka 35/hloubka 70cm tz.3/ko1.0</t>
  </si>
  <si>
    <t>zához kabelové rýhy šířka 35/hloubka 70cm tz.3</t>
  </si>
  <si>
    <t>výkop jámy ruční třída zeminy 3/ko1.0</t>
  </si>
  <si>
    <t>popis rozvaděče: Rozvodnice R</t>
  </si>
  <si>
    <t>cena/mj.</t>
  </si>
  <si>
    <t>Rozpis rozvaděče R</t>
  </si>
  <si>
    <t>skříň plast do 63A 2x13modulů, IP30 nástěn</t>
  </si>
  <si>
    <t>vypínač páčkový 3pól 400V/40A na lištu</t>
  </si>
  <si>
    <t>3f.elektroměr přímý do 63A, 1tarif</t>
  </si>
  <si>
    <t>svodič 3pól 75kA/Up1,5kV/typ1 TNC</t>
  </si>
  <si>
    <t>odp poj PV10-3 Ie 32 A, Ue 690V</t>
  </si>
  <si>
    <t>pojistková patrona válcová PV10 25A gG</t>
  </si>
  <si>
    <t>pojistková patrona válcová PV10 32A gG</t>
  </si>
  <si>
    <t>jistič 1pól/ch.B/10kA/ 6A</t>
  </si>
  <si>
    <t>jistič 1pól/ch.B/10kA/ 10A</t>
  </si>
  <si>
    <t>Krycí lišta šedá, 219mm dl.</t>
  </si>
  <si>
    <t xml:space="preserve"> součet</t>
  </si>
  <si>
    <t>Stavební část</t>
  </si>
  <si>
    <t>Přípojka V a K</t>
  </si>
  <si>
    <t>Poplachový systém</t>
  </si>
  <si>
    <t>Celkem soubor</t>
  </si>
  <si>
    <t>Řízené dopravy a ozvučení</t>
  </si>
  <si>
    <t>Elektroinstalace</t>
  </si>
  <si>
    <t xml:space="preserve">Datum: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</si>
</sst>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
    <numFmt numFmtId="165" formatCode="dd\.mm\.yyyy"/>
    <numFmt numFmtId="166" formatCode="#,##0.00000"/>
    <numFmt numFmtId="167" formatCode="#,##0.000"/>
    <numFmt numFmtId="168" formatCode="_(#,##0.0??;&quot;- &quot;#,##0.0??;\–???;_(@_)"/>
    <numFmt numFmtId="169" formatCode="_(#,##0.00_);[Red]&quot;- &quot;#,##0.00_);\–??;_(@_)"/>
    <numFmt numFmtId="170" formatCode="_(#,##0.0??;\-\ #,##0.0??;&quot;–&quot;???;_(@_)"/>
    <numFmt numFmtId="171" formatCode="000000000"/>
    <numFmt numFmtId="172" formatCode="0.000;0.000;"/>
    <numFmt numFmtId="173" formatCode="0.00;0.00;"/>
    <numFmt numFmtId="174" formatCode="#,##0\ &quot;Kč&quot;"/>
  </numFmts>
  <fonts count="6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sz val="10"/>
      <color rgb="FF464646"/>
      <name val="Trebuchet MS"/>
      <family val="2"/>
    </font>
    <font>
      <b/>
      <sz val="10"/>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b/>
      <sz val="8"/>
      <color rgb="FF800000"/>
      <name val="Trebuchet MS"/>
      <family val="2"/>
    </font>
    <font>
      <sz val="9"/>
      <color rgb="FF000000"/>
      <name val="Trebuchet MS"/>
      <family val="2"/>
    </font>
    <font>
      <sz val="8"/>
      <color rgb="FF960000"/>
      <name val="Trebuchet MS"/>
      <family val="2"/>
    </font>
    <font>
      <b/>
      <sz val="8"/>
      <name val="Trebuchet MS"/>
      <family val="2"/>
    </font>
    <font>
      <i/>
      <sz val="8"/>
      <color rgb="FF0000FF"/>
      <name val="Trebuchet MS"/>
      <family val="2"/>
    </font>
    <font>
      <u val="single"/>
      <sz val="11"/>
      <color theme="10"/>
      <name val="Calibri"/>
      <family val="2"/>
      <scheme val="minor"/>
    </font>
    <font>
      <sz val="7"/>
      <color rgb="FF969696"/>
      <name val="Trebuchet MS"/>
      <family val="2"/>
    </font>
    <font>
      <sz val="7"/>
      <name val="Trebuchet MS"/>
      <family val="2"/>
    </font>
    <font>
      <sz val="8"/>
      <color rgb="FF505050"/>
      <name val="Trebuchet MS"/>
      <family val="2"/>
    </font>
    <font>
      <sz val="8"/>
      <color rgb="FF800080"/>
      <name val="Trebuchet MS"/>
      <family val="2"/>
    </font>
    <font>
      <sz val="8"/>
      <color rgb="FFFF0000"/>
      <name val="Trebuchet MS"/>
      <family val="2"/>
    </font>
    <font>
      <b/>
      <sz val="14"/>
      <name val="Arial"/>
      <family val="2"/>
    </font>
    <font>
      <b/>
      <sz val="12"/>
      <name val="Arial"/>
      <family val="2"/>
    </font>
    <font>
      <b/>
      <sz val="9"/>
      <name val="Arial"/>
      <family val="2"/>
    </font>
    <font>
      <b/>
      <sz val="10"/>
      <name val="Arial"/>
      <family val="2"/>
    </font>
    <font>
      <b/>
      <sz val="10"/>
      <color rgb="FF002060"/>
      <name val="Arial"/>
      <family val="2"/>
    </font>
    <font>
      <sz val="10"/>
      <color rgb="FF002060"/>
      <name val="Arial"/>
      <family val="2"/>
    </font>
    <font>
      <sz val="10"/>
      <color rgb="FFFF0000"/>
      <name val="Arial"/>
      <family val="2"/>
    </font>
    <font>
      <b/>
      <sz val="11"/>
      <name val="Arial"/>
      <family val="2"/>
    </font>
    <font>
      <sz val="9"/>
      <name val="Arial"/>
      <family val="2"/>
    </font>
    <font>
      <sz val="10"/>
      <name val="Verdana"/>
      <family val="2"/>
    </font>
    <font>
      <b/>
      <sz val="10"/>
      <color rgb="FFFF0000"/>
      <name val="Arial"/>
      <family val="2"/>
    </font>
    <font>
      <b/>
      <sz val="14"/>
      <name val="Times New Roman"/>
      <family val="1"/>
    </font>
    <font>
      <sz val="9"/>
      <name val="Calibri"/>
      <family val="2"/>
    </font>
    <font>
      <sz val="12"/>
      <name val="Arial"/>
      <family val="2"/>
    </font>
    <font>
      <sz val="9"/>
      <name val="Arial CE"/>
      <family val="2"/>
    </font>
    <font>
      <sz val="9"/>
      <color indexed="8"/>
      <name val="Arial CE"/>
      <family val="2"/>
    </font>
    <font>
      <sz val="9"/>
      <color indexed="8"/>
      <name val="Arial"/>
      <family val="2"/>
    </font>
    <font>
      <sz val="10"/>
      <name val="Helv"/>
      <family val="2"/>
    </font>
    <font>
      <sz val="10"/>
      <name val="Arial CE"/>
      <family val="2"/>
    </font>
    <font>
      <b/>
      <sz val="10"/>
      <color theme="1"/>
      <name val="Times New Roman CE"/>
      <family val="2"/>
    </font>
    <font>
      <sz val="11"/>
      <color theme="1"/>
      <name val="Times New Roman CE"/>
      <family val="2"/>
    </font>
    <font>
      <b/>
      <sz val="16"/>
      <color theme="1"/>
      <name val="Times New Roman CE"/>
      <family val="2"/>
    </font>
    <font>
      <b/>
      <sz val="12"/>
      <color theme="1"/>
      <name val="Times New Roman CE"/>
      <family val="2"/>
    </font>
    <font>
      <b/>
      <sz val="11"/>
      <color theme="1"/>
      <name val="Times New Roman CE"/>
      <family val="2"/>
    </font>
    <font>
      <b/>
      <sz val="14"/>
      <color theme="1"/>
      <name val="Times New Roman CE"/>
      <family val="2"/>
    </font>
    <font>
      <sz val="14"/>
      <color theme="1"/>
      <name val="Times New Roman CE"/>
      <family val="2"/>
    </font>
    <font>
      <sz val="14"/>
      <name val="Trebuchet MS"/>
      <family val="2"/>
    </font>
    <font>
      <sz val="14"/>
      <color rgb="FF002060"/>
      <name val="Arial"/>
      <family val="2"/>
    </font>
  </fonts>
  <fills count="8">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FFFFCC"/>
        <bgColor indexed="64"/>
      </patternFill>
    </fill>
    <fill>
      <patternFill patternType="solid">
        <fgColor rgb="FFFFFF00"/>
        <bgColor indexed="64"/>
      </patternFill>
    </fill>
    <fill>
      <patternFill patternType="solid">
        <fgColor rgb="FFC0C0C0"/>
        <bgColor indexed="64"/>
      </patternFill>
    </fill>
  </fills>
  <borders count="7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right/>
      <top style="dotted">
        <color rgb="FF969696"/>
      </top>
      <bottom/>
    </border>
    <border>
      <left/>
      <right style="thin">
        <color rgb="FF000000"/>
      </right>
      <top style="dotted">
        <color rgb="FF969696"/>
      </top>
      <bottom/>
    </border>
    <border>
      <left style="dotted">
        <color rgb="FF000000"/>
      </left>
      <right/>
      <top style="dotted">
        <color rgb="FF000000"/>
      </top>
      <bottom style="dotted">
        <color rgb="FF000000"/>
      </bottom>
    </border>
    <border>
      <left/>
      <right/>
      <top style="dotted">
        <color rgb="FF000000"/>
      </top>
      <bottom style="dotted">
        <color rgb="FF000000"/>
      </bottom>
    </border>
    <border>
      <left/>
      <right style="thin">
        <color rgb="FF000000"/>
      </right>
      <top style="dotted">
        <color rgb="FF000000"/>
      </top>
      <bottom style="dotted">
        <color rgb="FF000000"/>
      </bottom>
    </border>
    <border>
      <left/>
      <right/>
      <top/>
      <bottom style="dotted">
        <color rgb="FF969696"/>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style="dotted">
        <color rgb="FF969696"/>
      </right>
      <top style="dotted">
        <color rgb="FF969696"/>
      </top>
      <bottom style="dotted">
        <color rgb="FF969696"/>
      </bottom>
    </border>
    <border>
      <left style="medium"/>
      <right style="medium"/>
      <top style="medium"/>
      <bottom style="thin"/>
    </border>
    <border>
      <left style="medium"/>
      <right style="medium"/>
      <top style="medium"/>
      <bottom/>
    </border>
    <border>
      <left/>
      <right style="thin"/>
      <top style="medium"/>
      <bottom style="thin"/>
    </border>
    <border>
      <left style="thin"/>
      <right/>
      <top style="medium"/>
      <bottom style="thin"/>
    </border>
    <border>
      <left style="medium"/>
      <right style="medium"/>
      <top style="medium"/>
      <bottom style="medium"/>
    </border>
    <border>
      <left/>
      <right style="medium"/>
      <top style="medium"/>
      <bottom style="thin"/>
    </border>
    <border>
      <left/>
      <right/>
      <top style="medium"/>
      <bottom style="thin"/>
    </border>
    <border>
      <left style="medium"/>
      <right/>
      <top style="medium"/>
      <bottom style="thin"/>
    </border>
    <border>
      <left style="medium"/>
      <right style="medium"/>
      <top style="thin"/>
      <bottom style="thin"/>
    </border>
    <border>
      <left style="medium"/>
      <right style="medium"/>
      <top/>
      <bottom style="thin"/>
    </border>
    <border>
      <left/>
      <right style="medium"/>
      <top/>
      <bottom style="thin"/>
    </border>
    <border>
      <left/>
      <right style="thin"/>
      <top/>
      <bottom style="thin"/>
    </border>
    <border>
      <left/>
      <right/>
      <top/>
      <bottom style="thin"/>
    </border>
    <border>
      <left style="medium"/>
      <right/>
      <top/>
      <bottom style="thin"/>
    </border>
    <border>
      <left/>
      <right style="medium"/>
      <top style="thin"/>
      <bottom style="thin"/>
    </border>
    <border>
      <left/>
      <right style="thin"/>
      <top style="thin"/>
      <bottom style="thin"/>
    </border>
    <border>
      <left/>
      <right/>
      <top style="thin"/>
      <bottom style="thin"/>
    </border>
    <border>
      <left style="medium"/>
      <right/>
      <top style="thin"/>
      <bottom style="thin"/>
    </border>
    <border>
      <left style="thin"/>
      <right/>
      <top style="thin"/>
      <bottom style="thin"/>
    </border>
    <border>
      <left/>
      <right style="medium"/>
      <top style="thin"/>
      <bottom/>
    </border>
    <border>
      <left style="medium"/>
      <right style="medium"/>
      <top/>
      <bottom style="medium"/>
    </border>
    <border>
      <left/>
      <right style="medium"/>
      <top/>
      <bottom style="medium"/>
    </border>
    <border>
      <left/>
      <right style="thin"/>
      <top/>
      <bottom style="medium"/>
    </border>
    <border>
      <left/>
      <right/>
      <top/>
      <bottom style="medium"/>
    </border>
    <border>
      <left style="medium"/>
      <right/>
      <top/>
      <bottom style="medium"/>
    </border>
    <border>
      <left style="thin"/>
      <right style="thin"/>
      <top style="medium"/>
      <bottom style="thin"/>
    </border>
    <border>
      <left style="thin"/>
      <right style="thin"/>
      <top/>
      <bottom style="thin"/>
    </border>
    <border>
      <left style="medium"/>
      <right style="medium"/>
      <top/>
      <bottom/>
    </border>
    <border>
      <left style="thin"/>
      <right style="thin"/>
      <top style="thin"/>
      <bottom style="thin"/>
    </border>
    <border>
      <left style="thin"/>
      <right style="thin"/>
      <top/>
      <bottom style="medium"/>
    </border>
    <border>
      <left style="medium"/>
      <right/>
      <top/>
      <bottom/>
    </border>
    <border>
      <left style="medium"/>
      <right style="medium"/>
      <top style="thin"/>
      <bottom/>
    </border>
    <border>
      <left/>
      <right style="thin"/>
      <top style="thin"/>
      <bottom/>
    </border>
    <border>
      <left style="thin"/>
      <right style="thin"/>
      <top style="thin"/>
      <bottom/>
    </border>
    <border>
      <left style="medium"/>
      <right/>
      <top style="thin"/>
      <bottom/>
    </border>
    <border>
      <left style="medium"/>
      <right style="medium"/>
      <top style="thin"/>
      <bottom style="medium"/>
    </border>
    <border>
      <left/>
      <right style="thin"/>
      <top style="thin"/>
      <bottom style="medium"/>
    </border>
    <border>
      <left style="thin"/>
      <right style="thin"/>
      <top style="thin"/>
      <bottom style="medium"/>
    </border>
    <border>
      <left style="medium"/>
      <right/>
      <top style="thin"/>
      <bottom style="medium"/>
    </border>
    <border>
      <left/>
      <right/>
      <top style="medium"/>
      <bottom style="medium"/>
    </border>
    <border>
      <left style="medium"/>
      <right style="thin"/>
      <top style="medium"/>
      <bottom style="medium"/>
    </border>
    <border>
      <left/>
      <right style="medium"/>
      <top/>
      <bottom/>
    </border>
    <border>
      <left/>
      <right style="hair">
        <color rgb="FF000000"/>
      </right>
      <top style="hair">
        <color rgb="FF000000"/>
      </top>
      <bottom style="hair">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xf numFmtId="0" fontId="58" fillId="0" borderId="0">
      <alignment/>
      <protection/>
    </xf>
    <xf numFmtId="0" fontId="59" fillId="0" borderId="0">
      <alignment/>
      <protection/>
    </xf>
  </cellStyleXfs>
  <cellXfs count="62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13" fillId="0" borderId="0" xfId="0" applyFont="1" applyAlignment="1">
      <alignment horizontal="left" vertical="center"/>
    </xf>
    <xf numFmtId="0" fontId="15" fillId="0" borderId="0" xfId="0" applyFont="1" applyAlignment="1">
      <alignment horizontal="left" vertical="center"/>
    </xf>
    <xf numFmtId="0" fontId="0" fillId="0" borderId="0" xfId="0" applyBorder="1" applyProtection="1">
      <protection/>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0" fillId="0" borderId="6" xfId="0" applyBorder="1" applyProtection="1">
      <protection/>
    </xf>
    <xf numFmtId="0" fontId="18" fillId="0" borderId="0"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19" fillId="0" borderId="7" xfId="0" applyFont="1" applyBorder="1" applyAlignment="1" applyProtection="1">
      <alignment horizontal="lef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5" xfId="0" applyFont="1" applyBorder="1" applyAlignment="1" applyProtection="1">
      <alignment vertical="center"/>
      <protection/>
    </xf>
    <xf numFmtId="0" fontId="0" fillId="3" borderId="0" xfId="0" applyFont="1" applyFill="1" applyBorder="1" applyAlignment="1" applyProtection="1">
      <alignment vertical="center"/>
      <protection/>
    </xf>
    <xf numFmtId="0" fontId="4" fillId="3" borderId="8" xfId="0" applyFont="1" applyFill="1" applyBorder="1" applyAlignment="1" applyProtection="1">
      <alignment horizontal="left" vertical="center"/>
      <protection/>
    </xf>
    <xf numFmtId="0" fontId="4" fillId="3" borderId="9" xfId="0" applyFont="1" applyFill="1" applyBorder="1" applyAlignment="1" applyProtection="1">
      <alignment horizontal="center" vertical="center"/>
      <protection/>
    </xf>
    <xf numFmtId="0" fontId="20" fillId="0" borderId="10"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Border="1" applyProtection="1">
      <protection/>
    </xf>
    <xf numFmtId="0" fontId="0" fillId="0" borderId="14" xfId="0" applyBorder="1" applyProtection="1">
      <protection/>
    </xf>
    <xf numFmtId="0" fontId="21" fillId="0" borderId="15" xfId="0" applyFont="1" applyBorder="1" applyAlignment="1" applyProtection="1">
      <alignment horizontal="left" vertical="center"/>
      <protection/>
    </xf>
    <xf numFmtId="0" fontId="0" fillId="0" borderId="16" xfId="0" applyFont="1" applyBorder="1" applyAlignment="1" applyProtection="1">
      <alignment vertical="center"/>
      <protection/>
    </xf>
    <xf numFmtId="0" fontId="21" fillId="0" borderId="16"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5" xfId="0" applyFont="1" applyBorder="1" applyAlignment="1" applyProtection="1">
      <alignment vertical="center"/>
      <protection/>
    </xf>
    <xf numFmtId="0" fontId="22" fillId="0" borderId="0" xfId="0" applyFont="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4" xfId="0" applyFont="1" applyBorder="1" applyAlignment="1" applyProtection="1">
      <alignment vertical="center"/>
      <protection/>
    </xf>
    <xf numFmtId="0" fontId="0" fillId="4" borderId="9" xfId="0" applyFont="1" applyFill="1" applyBorder="1" applyAlignment="1" applyProtection="1">
      <alignment vertical="center"/>
      <protection/>
    </xf>
    <xf numFmtId="0" fontId="16" fillId="0" borderId="21" xfId="0" applyFont="1" applyBorder="1" applyAlignment="1" applyProtection="1">
      <alignment horizontal="center" vertical="center" wrapText="1"/>
      <protection/>
    </xf>
    <xf numFmtId="0" fontId="16" fillId="0" borderId="22"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4" fillId="0" borderId="0" xfId="0" applyFont="1" applyBorder="1" applyAlignment="1" applyProtection="1">
      <alignment vertical="center"/>
      <protection/>
    </xf>
    <xf numFmtId="4" fontId="23" fillId="0" borderId="13"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4"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Border="1" applyAlignment="1" applyProtection="1">
      <alignment vertical="center"/>
      <protection/>
    </xf>
    <xf numFmtId="0" fontId="5" fillId="0" borderId="5" xfId="0" applyFont="1" applyBorder="1" applyAlignment="1" applyProtection="1">
      <alignment vertical="center"/>
      <protection/>
    </xf>
    <xf numFmtId="4" fontId="28" fillId="0" borderId="15" xfId="0" applyNumberFormat="1" applyFont="1" applyBorder="1" applyAlignment="1" applyProtection="1">
      <alignment vertical="center"/>
      <protection/>
    </xf>
    <xf numFmtId="4" fontId="28" fillId="0" borderId="16" xfId="0" applyNumberFormat="1" applyFont="1" applyBorder="1" applyAlignment="1" applyProtection="1">
      <alignment vertical="center"/>
      <protection/>
    </xf>
    <xf numFmtId="166" fontId="28" fillId="0" borderId="16" xfId="0" applyNumberFormat="1" applyFont="1" applyBorder="1" applyAlignment="1" applyProtection="1">
      <alignment vertical="center"/>
      <protection/>
    </xf>
    <xf numFmtId="4" fontId="28" fillId="0" borderId="17" xfId="0" applyNumberFormat="1" applyFont="1" applyBorder="1" applyAlignment="1" applyProtection="1">
      <alignment vertical="center"/>
      <protection/>
    </xf>
    <xf numFmtId="0" fontId="5" fillId="0" borderId="0" xfId="0" applyFont="1" applyAlignment="1">
      <alignment horizontal="left" vertical="center"/>
    </xf>
    <xf numFmtId="0" fontId="7" fillId="0" borderId="0" xfId="0" applyFont="1" applyBorder="1" applyAlignment="1" applyProtection="1">
      <alignment horizontal="left" vertical="center"/>
      <protection/>
    </xf>
    <xf numFmtId="164" fontId="21" fillId="5" borderId="10" xfId="0" applyNumberFormat="1"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4" fontId="21" fillId="0" borderId="12" xfId="0" applyNumberFormat="1" applyFont="1" applyBorder="1" applyAlignment="1" applyProtection="1">
      <alignment vertical="center"/>
      <protection/>
    </xf>
    <xf numFmtId="4" fontId="0" fillId="0" borderId="0" xfId="0" applyNumberFormat="1" applyFont="1" applyAlignment="1">
      <alignment vertical="center"/>
    </xf>
    <xf numFmtId="164" fontId="21" fillId="5" borderId="13" xfId="0" applyNumberFormat="1"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4" fontId="21" fillId="0" borderId="14" xfId="0" applyNumberFormat="1" applyFont="1" applyBorder="1" applyAlignment="1" applyProtection="1">
      <alignment vertical="center"/>
      <protection/>
    </xf>
    <xf numFmtId="164" fontId="21" fillId="5" borderId="15" xfId="0" applyNumberFormat="1" applyFont="1" applyFill="1" applyBorder="1" applyAlignment="1" applyProtection="1">
      <alignment horizontal="center" vertical="center"/>
      <protection locked="0"/>
    </xf>
    <xf numFmtId="0" fontId="21" fillId="5" borderId="16" xfId="0" applyFont="1" applyFill="1" applyBorder="1" applyAlignment="1" applyProtection="1">
      <alignment horizontal="center" vertical="center"/>
      <protection locked="0"/>
    </xf>
    <xf numFmtId="4" fontId="21" fillId="0" borderId="17" xfId="0" applyNumberFormat="1" applyFont="1" applyBorder="1" applyAlignment="1" applyProtection="1">
      <alignment vertical="center"/>
      <protection/>
    </xf>
    <xf numFmtId="0" fontId="24"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xf>
    <xf numFmtId="0" fontId="0" fillId="2" borderId="0" xfId="0" applyFill="1" applyProtection="1">
      <protection/>
    </xf>
    <xf numFmtId="0" fontId="10" fillId="0" borderId="0"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4" fillId="4" borderId="8" xfId="0" applyFont="1" applyFill="1" applyBorder="1" applyAlignment="1" applyProtection="1">
      <alignment horizontal="left" vertical="center"/>
      <protection/>
    </xf>
    <xf numFmtId="0" fontId="4" fillId="4" borderId="9" xfId="0" applyFont="1" applyFill="1" applyBorder="1" applyAlignment="1" applyProtection="1">
      <alignment horizontal="right" vertical="center"/>
      <protection/>
    </xf>
    <xf numFmtId="0" fontId="4" fillId="4" borderId="9" xfId="0" applyFont="1" applyFill="1" applyBorder="1" applyAlignment="1" applyProtection="1">
      <alignment horizontal="center" vertical="center"/>
      <protection/>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0" fillId="0" borderId="24" xfId="0" applyFont="1" applyBorder="1" applyAlignment="1" applyProtection="1">
      <alignment vertical="center"/>
      <protection/>
    </xf>
    <xf numFmtId="0" fontId="16" fillId="0" borderId="24" xfId="0" applyFont="1" applyBorder="1" applyAlignment="1" applyProtection="1">
      <alignment horizontal="center" vertical="center"/>
      <protection/>
    </xf>
    <xf numFmtId="0" fontId="0" fillId="0" borderId="0" xfId="0" applyFont="1" applyBorder="1" applyAlignment="1" applyProtection="1">
      <alignment vertical="center"/>
      <protection locked="0"/>
    </xf>
    <xf numFmtId="0" fontId="0" fillId="0" borderId="13" xfId="0" applyFont="1" applyBorder="1" applyAlignment="1" applyProtection="1">
      <alignment vertical="center"/>
      <protection/>
    </xf>
    <xf numFmtId="0" fontId="21" fillId="0" borderId="14" xfId="0" applyFont="1" applyBorder="1" applyAlignment="1" applyProtection="1">
      <alignment horizontal="center" vertical="center"/>
      <protection/>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5" xfId="0" applyFont="1" applyBorder="1" applyAlignment="1" applyProtection="1">
      <alignment vertical="center"/>
      <protection/>
    </xf>
    <xf numFmtId="0" fontId="21" fillId="0" borderId="17" xfId="0" applyFont="1" applyBorder="1" applyAlignment="1" applyProtection="1">
      <alignment horizontal="center" vertical="center"/>
      <protection/>
    </xf>
    <xf numFmtId="0" fontId="0" fillId="0" borderId="4" xfId="0" applyFont="1" applyBorder="1" applyAlignment="1" applyProtection="1">
      <alignment horizontal="center" vertical="center" wrapText="1"/>
      <protection/>
    </xf>
    <xf numFmtId="0" fontId="3" fillId="4" borderId="21" xfId="0" applyFont="1" applyFill="1" applyBorder="1" applyAlignment="1" applyProtection="1">
      <alignment horizontal="center" vertical="center" wrapText="1"/>
      <protection/>
    </xf>
    <xf numFmtId="0" fontId="3" fillId="4" borderId="22" xfId="0" applyFont="1" applyFill="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166" fontId="32" fillId="0" borderId="11" xfId="0" applyNumberFormat="1" applyFont="1" applyBorder="1" applyAlignment="1" applyProtection="1">
      <alignment/>
      <protection/>
    </xf>
    <xf numFmtId="166" fontId="32" fillId="0" borderId="12"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Border="1" applyAlignment="1" applyProtection="1">
      <alignment/>
      <protection/>
    </xf>
    <xf numFmtId="0" fontId="6" fillId="0" borderId="0" xfId="0" applyFont="1" applyBorder="1" applyAlignment="1" applyProtection="1">
      <alignment horizontal="left"/>
      <protection/>
    </xf>
    <xf numFmtId="0" fontId="8" fillId="0" borderId="5" xfId="0" applyFont="1" applyBorder="1" applyAlignment="1" applyProtection="1">
      <alignment/>
      <protection/>
    </xf>
    <xf numFmtId="0" fontId="8" fillId="0" borderId="13" xfId="0" applyFont="1" applyBorder="1" applyAlignment="1" applyProtection="1">
      <alignment/>
      <protection/>
    </xf>
    <xf numFmtId="166" fontId="8" fillId="0" borderId="0" xfId="0" applyNumberFormat="1" applyFont="1" applyBorder="1" applyAlignment="1" applyProtection="1">
      <alignment/>
      <protection/>
    </xf>
    <xf numFmtId="166" fontId="8" fillId="0" borderId="14"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Border="1" applyAlignment="1" applyProtection="1">
      <alignment horizontal="left"/>
      <protection/>
    </xf>
    <xf numFmtId="0" fontId="0" fillId="0" borderId="24" xfId="0" applyFont="1" applyBorder="1" applyAlignment="1" applyProtection="1">
      <alignment horizontal="center" vertical="center"/>
      <protection/>
    </xf>
    <xf numFmtId="49" fontId="0" fillId="0" borderId="24" xfId="0" applyNumberFormat="1" applyFont="1" applyBorder="1" applyAlignment="1" applyProtection="1">
      <alignment horizontal="left" vertical="center" wrapText="1"/>
      <protection/>
    </xf>
    <xf numFmtId="0" fontId="0" fillId="0" borderId="24" xfId="0" applyFont="1" applyBorder="1" applyAlignment="1" applyProtection="1">
      <alignment horizontal="center" vertical="center" wrapText="1"/>
      <protection/>
    </xf>
    <xf numFmtId="167" fontId="0" fillId="0" borderId="24" xfId="0" applyNumberFormat="1" applyFont="1" applyBorder="1" applyAlignment="1" applyProtection="1">
      <alignment vertical="center"/>
      <protection/>
    </xf>
    <xf numFmtId="0" fontId="2" fillId="5" borderId="24" xfId="0" applyFont="1" applyFill="1" applyBorder="1" applyAlignment="1" applyProtection="1">
      <alignment horizontal="left" vertical="center"/>
      <protection locked="0"/>
    </xf>
    <xf numFmtId="166" fontId="2" fillId="0" borderId="0" xfId="0" applyNumberFormat="1" applyFont="1" applyBorder="1" applyAlignment="1" applyProtection="1">
      <alignment vertical="center"/>
      <protection/>
    </xf>
    <xf numFmtId="166" fontId="2" fillId="0" borderId="14" xfId="0" applyNumberFormat="1" applyFont="1" applyBorder="1" applyAlignment="1" applyProtection="1">
      <alignment vertical="center"/>
      <protection/>
    </xf>
    <xf numFmtId="0" fontId="34" fillId="0" borderId="24" xfId="0" applyFont="1" applyBorder="1" applyAlignment="1" applyProtection="1">
      <alignment horizontal="center" vertical="center"/>
      <protection/>
    </xf>
    <xf numFmtId="49" fontId="34" fillId="0" borderId="24" xfId="0" applyNumberFormat="1" applyFont="1" applyBorder="1" applyAlignment="1" applyProtection="1">
      <alignment horizontal="left" vertical="center" wrapText="1"/>
      <protection/>
    </xf>
    <xf numFmtId="0" fontId="34" fillId="0" borderId="24" xfId="0" applyFont="1" applyBorder="1" applyAlignment="1" applyProtection="1">
      <alignment horizontal="center" vertical="center" wrapText="1"/>
      <protection/>
    </xf>
    <xf numFmtId="167" fontId="34" fillId="0" borderId="24" xfId="0" applyNumberFormat="1" applyFont="1" applyBorder="1" applyAlignment="1" applyProtection="1">
      <alignment vertical="center"/>
      <protection/>
    </xf>
    <xf numFmtId="0" fontId="0" fillId="5" borderId="24" xfId="0" applyFont="1" applyFill="1" applyBorder="1" applyAlignment="1" applyProtection="1">
      <alignment horizontal="center" vertical="center"/>
      <protection locked="0"/>
    </xf>
    <xf numFmtId="49" fontId="0" fillId="5" borderId="24"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167" fontId="0" fillId="5" borderId="24" xfId="0" applyNumberFormat="1" applyFont="1" applyFill="1" applyBorder="1" applyAlignment="1" applyProtection="1">
      <alignment vertical="center"/>
      <protection locked="0"/>
    </xf>
    <xf numFmtId="0" fontId="2" fillId="5" borderId="24" xfId="0" applyFont="1" applyFill="1" applyBorder="1" applyAlignment="1" applyProtection="1">
      <alignment horizontal="center" vertical="center"/>
      <protection locked="0"/>
    </xf>
    <xf numFmtId="0" fontId="0" fillId="0" borderId="0" xfId="0"/>
    <xf numFmtId="0" fontId="7" fillId="0" borderId="0" xfId="0" applyFont="1" applyBorder="1" applyAlignment="1" applyProtection="1">
      <alignment horizontal="left" vertical="center"/>
      <protection/>
    </xf>
    <xf numFmtId="0" fontId="27"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0" fillId="3" borderId="9" xfId="0" applyFont="1" applyFill="1" applyBorder="1" applyAlignment="1" applyProtection="1">
      <alignment vertical="center"/>
      <protection/>
    </xf>
    <xf numFmtId="0" fontId="3" fillId="0" borderId="0" xfId="0" applyFont="1" applyBorder="1" applyAlignment="1" applyProtection="1">
      <alignment horizontal="left" vertical="center"/>
      <protection/>
    </xf>
    <xf numFmtId="0" fontId="0" fillId="0" borderId="0" xfId="0" applyBorder="1" applyProtection="1">
      <protection/>
    </xf>
    <xf numFmtId="49" fontId="3" fillId="5" borderId="0" xfId="0" applyNumberFormat="1" applyFont="1" applyFill="1" applyBorder="1" applyAlignment="1" applyProtection="1">
      <alignment horizontal="left" vertical="center"/>
      <protection locked="0"/>
    </xf>
    <xf numFmtId="0" fontId="0" fillId="0" borderId="7" xfId="0" applyFont="1" applyBorder="1" applyAlignment="1" applyProtection="1">
      <alignment vertical="center"/>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0" fillId="4" borderId="0" xfId="0" applyFont="1" applyFill="1" applyBorder="1" applyAlignment="1" applyProtection="1">
      <alignment vertical="center"/>
      <protection/>
    </xf>
    <xf numFmtId="0" fontId="3" fillId="5" borderId="0" xfId="0" applyFont="1" applyFill="1" applyBorder="1" applyAlignment="1" applyProtection="1">
      <alignment horizontal="left" vertical="center"/>
      <protection locked="0"/>
    </xf>
    <xf numFmtId="0" fontId="0" fillId="0" borderId="0" xfId="0"/>
    <xf numFmtId="0" fontId="0" fillId="2" borderId="0" xfId="0" applyFont="1" applyFill="1"/>
    <xf numFmtId="0" fontId="10" fillId="2" borderId="0" xfId="0" applyFont="1" applyFill="1" applyAlignment="1">
      <alignment vertical="center"/>
    </xf>
    <xf numFmtId="0" fontId="11" fillId="2" borderId="0" xfId="0" applyFont="1" applyFill="1" applyAlignment="1">
      <alignment horizontal="left" vertical="center"/>
    </xf>
    <xf numFmtId="0" fontId="12" fillId="2" borderId="0" xfId="20" applyFont="1" applyFill="1" applyAlignment="1">
      <alignment vertical="center"/>
    </xf>
    <xf numFmtId="0" fontId="10" fillId="2" borderId="0" xfId="0" applyFont="1" applyFill="1" applyAlignment="1" applyProtection="1">
      <alignment vertical="center"/>
      <protection locked="0"/>
    </xf>
    <xf numFmtId="0" fontId="0" fillId="0" borderId="0" xfId="0" applyFont="1"/>
    <xf numFmtId="0" fontId="0" fillId="0" borderId="0" xfId="0" applyFont="1" applyProtection="1">
      <protection locked="0"/>
    </xf>
    <xf numFmtId="0" fontId="0" fillId="0" borderId="0" xfId="0" applyFont="1" applyAlignment="1">
      <alignment horizontal="left" vertical="center"/>
    </xf>
    <xf numFmtId="0" fontId="0" fillId="0" borderId="1" xfId="0" applyFont="1" applyBorder="1"/>
    <xf numFmtId="0" fontId="0" fillId="0" borderId="2" xfId="0" applyFont="1" applyBorder="1"/>
    <xf numFmtId="0" fontId="0" fillId="0" borderId="2" xfId="0" applyFont="1" applyBorder="1" applyProtection="1">
      <protection locked="0"/>
    </xf>
    <xf numFmtId="0" fontId="0" fillId="0" borderId="3" xfId="0" applyFont="1" applyBorder="1"/>
    <xf numFmtId="0" fontId="0" fillId="0" borderId="4" xfId="0" applyFont="1" applyBorder="1"/>
    <xf numFmtId="0" fontId="0" fillId="0" borderId="0" xfId="0" applyFont="1" applyBorder="1"/>
    <xf numFmtId="0" fontId="14" fillId="0" borderId="0" xfId="0" applyFont="1" applyBorder="1" applyAlignment="1">
      <alignment horizontal="left" vertical="center"/>
    </xf>
    <xf numFmtId="0" fontId="0" fillId="0" borderId="0" xfId="0" applyFont="1" applyBorder="1" applyProtection="1">
      <protection locked="0"/>
    </xf>
    <xf numFmtId="0" fontId="0" fillId="0" borderId="5" xfId="0" applyFont="1" applyBorder="1"/>
    <xf numFmtId="0" fontId="16" fillId="0" borderId="0" xfId="0" applyFont="1" applyBorder="1" applyAlignment="1">
      <alignment horizontal="left" vertical="center"/>
    </xf>
    <xf numFmtId="0" fontId="0" fillId="0" borderId="0" xfId="0" applyFont="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0" fillId="0" borderId="5" xfId="0" applyFont="1" applyBorder="1" applyAlignment="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25" xfId="0" applyFont="1" applyBorder="1" applyAlignment="1">
      <alignment vertical="center"/>
    </xf>
    <xf numFmtId="0" fontId="0" fillId="0" borderId="25" xfId="0" applyFont="1" applyBorder="1" applyAlignment="1" applyProtection="1">
      <alignment vertical="center"/>
      <protection locked="0"/>
    </xf>
    <xf numFmtId="0" fontId="0" fillId="0" borderId="26" xfId="0" applyFont="1" applyBorder="1" applyAlignment="1">
      <alignment vertical="center"/>
    </xf>
    <xf numFmtId="0" fontId="19"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pplyProtection="1">
      <alignment horizontal="right" vertical="center"/>
      <protection locked="0"/>
    </xf>
    <xf numFmtId="0" fontId="2" fillId="0" borderId="0" xfId="0" applyFont="1" applyBorder="1" applyAlignment="1">
      <alignment horizontal="left" vertical="center"/>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4" borderId="0" xfId="0" applyFont="1" applyFill="1" applyBorder="1" applyAlignment="1">
      <alignment vertical="center"/>
    </xf>
    <xf numFmtId="0" fontId="4" fillId="4" borderId="27" xfId="0" applyFont="1" applyFill="1" applyBorder="1" applyAlignment="1">
      <alignment horizontal="left" vertical="center"/>
    </xf>
    <xf numFmtId="0" fontId="0" fillId="4" borderId="28" xfId="0" applyFont="1" applyFill="1" applyBorder="1" applyAlignment="1">
      <alignment vertical="center"/>
    </xf>
    <xf numFmtId="0" fontId="4" fillId="4" borderId="28" xfId="0" applyFont="1" applyFill="1" applyBorder="1" applyAlignment="1">
      <alignment horizontal="right" vertical="center"/>
    </xf>
    <xf numFmtId="0" fontId="4" fillId="4" borderId="28" xfId="0" applyFont="1" applyFill="1" applyBorder="1" applyAlignment="1">
      <alignment horizontal="center" vertical="center"/>
    </xf>
    <xf numFmtId="0" fontId="0" fillId="4" borderId="28" xfId="0" applyFont="1" applyFill="1" applyBorder="1" applyAlignment="1" applyProtection="1">
      <alignment vertical="center"/>
      <protection locked="0"/>
    </xf>
    <xf numFmtId="4" fontId="4" fillId="4" borderId="28" xfId="0" applyNumberFormat="1" applyFont="1" applyFill="1" applyBorder="1" applyAlignment="1">
      <alignment vertical="center"/>
    </xf>
    <xf numFmtId="0" fontId="0" fillId="4" borderId="29"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protection locked="0"/>
    </xf>
    <xf numFmtId="0" fontId="0" fillId="0" borderId="2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lignment horizontal="left" vertical="center"/>
    </xf>
    <xf numFmtId="0" fontId="0" fillId="4" borderId="0" xfId="0" applyFont="1" applyFill="1" applyBorder="1" applyAlignment="1" applyProtection="1">
      <alignment vertical="center"/>
      <protection locked="0"/>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29" fillId="0" borderId="0" xfId="0" applyFont="1" applyBorder="1" applyAlignment="1">
      <alignment horizontal="left" vertical="center"/>
    </xf>
    <xf numFmtId="0" fontId="6" fillId="0" borderId="0" xfId="0" applyFont="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horizontal="left" vertical="center"/>
    </xf>
    <xf numFmtId="0" fontId="6" fillId="0" borderId="30" xfId="0" applyFont="1" applyBorder="1" applyAlignment="1">
      <alignment vertical="center"/>
    </xf>
    <xf numFmtId="0" fontId="6" fillId="0" borderId="30" xfId="0" applyFont="1" applyBorder="1" applyAlignment="1" applyProtection="1">
      <alignment vertical="center"/>
      <protection locked="0"/>
    </xf>
    <xf numFmtId="4" fontId="6" fillId="0" borderId="30" xfId="0" applyNumberFormat="1" applyFont="1" applyBorder="1" applyAlignment="1">
      <alignment vertical="center"/>
    </xf>
    <xf numFmtId="0" fontId="6" fillId="0" borderId="5"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30" xfId="0" applyFont="1" applyBorder="1" applyAlignment="1">
      <alignment horizontal="left" vertical="center"/>
    </xf>
    <xf numFmtId="0" fontId="7" fillId="0" borderId="30" xfId="0" applyFont="1" applyBorder="1" applyAlignment="1">
      <alignment vertical="center"/>
    </xf>
    <xf numFmtId="0" fontId="7" fillId="0" borderId="30" xfId="0" applyFont="1" applyBorder="1" applyAlignment="1" applyProtection="1">
      <alignment vertical="center"/>
      <protection locked="0"/>
    </xf>
    <xf numFmtId="4" fontId="7" fillId="0" borderId="30" xfId="0" applyNumberFormat="1" applyFont="1" applyBorder="1" applyAlignment="1">
      <alignment vertical="center"/>
    </xf>
    <xf numFmtId="0" fontId="7" fillId="0" borderId="5" xfId="0" applyFont="1" applyBorder="1" applyAlignment="1">
      <alignment vertical="center"/>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16"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1" fillId="4" borderId="32" xfId="0" applyFont="1" applyFill="1" applyBorder="1" applyAlignment="1" applyProtection="1">
      <alignment horizontal="center" vertical="center" wrapText="1"/>
      <protection locked="0"/>
    </xf>
    <xf numFmtId="0" fontId="3" fillId="4" borderId="33" xfId="0" applyFont="1" applyFill="1" applyBorder="1" applyAlignment="1">
      <alignment horizontal="center" vertical="center" wrapText="1"/>
    </xf>
    <xf numFmtId="0" fontId="24" fillId="0" borderId="0" xfId="0" applyFont="1" applyAlignment="1">
      <alignment horizontal="left" vertical="center"/>
    </xf>
    <xf numFmtId="4" fontId="24" fillId="0" borderId="0" xfId="0" applyNumberFormat="1" applyFont="1" applyAlignment="1">
      <alignment/>
    </xf>
    <xf numFmtId="4" fontId="33" fillId="0" borderId="0" xfId="0" applyNumberFormat="1" applyFont="1" applyAlignment="1">
      <alignment vertical="center"/>
    </xf>
    <xf numFmtId="0" fontId="8" fillId="0" borderId="0" xfId="0" applyFont="1" applyAlignment="1">
      <alignment/>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34" xfId="0" applyFont="1" applyBorder="1" applyAlignment="1" applyProtection="1">
      <alignment horizontal="center" vertical="center"/>
      <protection locked="0"/>
    </xf>
    <xf numFmtId="49" fontId="0" fillId="0" borderId="34" xfId="0" applyNumberFormat="1"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4" xfId="0" applyFont="1" applyBorder="1" applyAlignment="1" applyProtection="1">
      <alignment horizontal="center" vertical="center" wrapText="1"/>
      <protection locked="0"/>
    </xf>
    <xf numFmtId="167" fontId="0" fillId="0" borderId="34" xfId="0" applyNumberFormat="1" applyFont="1" applyBorder="1" applyAlignment="1" applyProtection="1">
      <alignment vertical="center"/>
      <protection locked="0"/>
    </xf>
    <xf numFmtId="4" fontId="0" fillId="5" borderId="34" xfId="0" applyNumberFormat="1" applyFont="1" applyFill="1" applyBorder="1" applyAlignment="1" applyProtection="1">
      <alignment vertical="center"/>
      <protection locked="0"/>
    </xf>
    <xf numFmtId="4" fontId="0" fillId="0" borderId="34" xfId="0" applyNumberFormat="1" applyFont="1" applyBorder="1" applyAlignment="1" applyProtection="1">
      <alignment vertical="center"/>
      <protection locked="0"/>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38" fillId="0" borderId="0" xfId="0" applyFont="1" applyAlignment="1">
      <alignment vertical="center"/>
    </xf>
    <xf numFmtId="0" fontId="38" fillId="0" borderId="4" xfId="0" applyFont="1" applyBorder="1" applyAlignment="1">
      <alignment vertical="center"/>
    </xf>
    <xf numFmtId="0" fontId="36" fillId="0" borderId="0" xfId="0" applyFont="1" applyBorder="1" applyAlignment="1">
      <alignment horizontal="left" vertical="center"/>
    </xf>
    <xf numFmtId="0" fontId="38" fillId="0" borderId="0" xfId="0" applyFont="1" applyBorder="1" applyAlignment="1">
      <alignment horizontal="left" vertical="center"/>
    </xf>
    <xf numFmtId="0" fontId="38" fillId="0" borderId="0" xfId="0" applyFont="1" applyBorder="1" applyAlignment="1">
      <alignment horizontal="left" vertical="center" wrapText="1"/>
    </xf>
    <xf numFmtId="167" fontId="38" fillId="0" borderId="0" xfId="0" applyNumberFormat="1" applyFont="1" applyBorder="1" applyAlignment="1">
      <alignment vertical="center"/>
    </xf>
    <xf numFmtId="0" fontId="38" fillId="0" borderId="0" xfId="0" applyFont="1" applyAlignment="1" applyProtection="1">
      <alignment vertical="center"/>
      <protection locked="0"/>
    </xf>
    <xf numFmtId="0" fontId="38" fillId="0" borderId="0" xfId="0" applyFont="1" applyAlignment="1">
      <alignment horizontal="left" vertical="center"/>
    </xf>
    <xf numFmtId="0" fontId="39" fillId="0" borderId="0" xfId="0" applyFont="1" applyAlignment="1">
      <alignment vertical="center"/>
    </xf>
    <xf numFmtId="0" fontId="39" fillId="0" borderId="4" xfId="0" applyFont="1" applyBorder="1" applyAlignment="1">
      <alignment vertical="center"/>
    </xf>
    <xf numFmtId="0" fontId="39"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pplyProtection="1">
      <alignment vertical="center"/>
      <protection locked="0"/>
    </xf>
    <xf numFmtId="0" fontId="38" fillId="0" borderId="0" xfId="0" applyFont="1" applyAlignment="1">
      <alignment horizontal="left" vertical="center" wrapText="1"/>
    </xf>
    <xf numFmtId="167" fontId="38" fillId="0" borderId="0" xfId="0" applyNumberFormat="1" applyFont="1" applyAlignment="1">
      <alignment vertical="center"/>
    </xf>
    <xf numFmtId="0" fontId="40" fillId="0" borderId="0" xfId="0" applyFont="1" applyAlignment="1">
      <alignment vertical="center"/>
    </xf>
    <xf numFmtId="0" fontId="40" fillId="0" borderId="4"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167" fontId="40" fillId="0" borderId="0" xfId="0" applyNumberFormat="1" applyFont="1" applyBorder="1" applyAlignment="1">
      <alignment vertical="center"/>
    </xf>
    <xf numFmtId="0" fontId="40" fillId="0" borderId="0" xfId="0" applyFont="1" applyAlignment="1" applyProtection="1">
      <alignment vertical="center"/>
      <protection locked="0"/>
    </xf>
    <xf numFmtId="0" fontId="40" fillId="0" borderId="0" xfId="0" applyFont="1" applyAlignment="1">
      <alignment horizontal="left" vertical="center"/>
    </xf>
    <xf numFmtId="0" fontId="34" fillId="0" borderId="34" xfId="0" applyFont="1" applyBorder="1" applyAlignment="1" applyProtection="1">
      <alignment horizontal="center" vertical="center"/>
      <protection locked="0"/>
    </xf>
    <xf numFmtId="49" fontId="34" fillId="0" borderId="34" xfId="0" applyNumberFormat="1" applyFont="1" applyBorder="1" applyAlignment="1" applyProtection="1">
      <alignment horizontal="left" vertical="center" wrapText="1"/>
      <protection locked="0"/>
    </xf>
    <xf numFmtId="0" fontId="34" fillId="0" borderId="34" xfId="0" applyFont="1" applyBorder="1" applyAlignment="1" applyProtection="1">
      <alignment horizontal="left" vertical="center" wrapText="1"/>
      <protection locked="0"/>
    </xf>
    <xf numFmtId="0" fontId="34" fillId="0" borderId="34" xfId="0" applyFont="1" applyBorder="1" applyAlignment="1" applyProtection="1">
      <alignment horizontal="center" vertical="center" wrapText="1"/>
      <protection locked="0"/>
    </xf>
    <xf numFmtId="167" fontId="34" fillId="0" borderId="34" xfId="0" applyNumberFormat="1" applyFont="1" applyBorder="1" applyAlignment="1" applyProtection="1">
      <alignment vertical="center"/>
      <protection locked="0"/>
    </xf>
    <xf numFmtId="4" fontId="34" fillId="5" borderId="34" xfId="0" applyNumberFormat="1" applyFont="1" applyFill="1" applyBorder="1" applyAlignment="1" applyProtection="1">
      <alignment vertical="center"/>
      <protection locked="0"/>
    </xf>
    <xf numFmtId="4" fontId="34" fillId="0" borderId="34" xfId="0" applyNumberFormat="1" applyFont="1" applyBorder="1" applyAlignment="1" applyProtection="1">
      <alignment vertical="center"/>
      <protection locked="0"/>
    </xf>
    <xf numFmtId="0" fontId="37" fillId="0" borderId="0" xfId="0" applyFont="1" applyBorder="1" applyAlignment="1">
      <alignment horizontal="left" vertical="center" wrapText="1"/>
    </xf>
    <xf numFmtId="0" fontId="0" fillId="0" borderId="0" xfId="0" applyFont="1" applyAlignment="1">
      <alignment/>
    </xf>
    <xf numFmtId="0" fontId="41" fillId="0" borderId="0" xfId="0" applyFont="1" applyAlignment="1">
      <alignment horizontal="center"/>
    </xf>
    <xf numFmtId="0" fontId="41" fillId="0" borderId="0" xfId="0" applyFont="1" applyAlignment="1">
      <alignment horizontal="left"/>
    </xf>
    <xf numFmtId="0" fontId="42" fillId="0" borderId="0" xfId="0" applyFont="1" applyAlignment="1">
      <alignment horizontal="center" vertical="top" wrapText="1"/>
    </xf>
    <xf numFmtId="0" fontId="42" fillId="0" borderId="0" xfId="0" applyFont="1" applyAlignment="1">
      <alignment horizontal="center"/>
    </xf>
    <xf numFmtId="0" fontId="41" fillId="6" borderId="0" xfId="0" applyFont="1" applyFill="1" applyAlignment="1">
      <alignment horizontal="center"/>
    </xf>
    <xf numFmtId="0" fontId="43" fillId="0" borderId="35" xfId="0" applyFont="1" applyBorder="1" applyAlignment="1">
      <alignment horizontal="center" vertical="top" wrapText="1"/>
    </xf>
    <xf numFmtId="0" fontId="44" fillId="0" borderId="36" xfId="0" applyFont="1" applyBorder="1" applyAlignment="1">
      <alignment horizontal="center" vertical="top" wrapText="1"/>
    </xf>
    <xf numFmtId="0" fontId="44" fillId="0" borderId="37" xfId="0" applyFont="1" applyBorder="1" applyAlignment="1">
      <alignment vertical="top" wrapText="1"/>
    </xf>
    <xf numFmtId="0" fontId="44" fillId="0" borderId="38" xfId="0" applyFont="1" applyBorder="1" applyAlignment="1">
      <alignment vertical="top" wrapText="1"/>
    </xf>
    <xf numFmtId="0" fontId="44" fillId="0" borderId="39" xfId="0" applyFont="1" applyBorder="1" applyAlignment="1">
      <alignment vertical="top" wrapText="1"/>
    </xf>
    <xf numFmtId="0" fontId="44" fillId="0" borderId="0" xfId="0" applyFont="1" applyBorder="1" applyAlignment="1">
      <alignment horizontal="center" vertical="top" wrapText="1"/>
    </xf>
    <xf numFmtId="0" fontId="44" fillId="0" borderId="0" xfId="0" applyFont="1" applyBorder="1" applyAlignment="1">
      <alignment vertical="top" wrapText="1"/>
    </xf>
    <xf numFmtId="0" fontId="0" fillId="0" borderId="0" xfId="0" applyBorder="1" applyAlignment="1">
      <alignment vertical="top" wrapText="1"/>
    </xf>
    <xf numFmtId="0" fontId="46" fillId="0" borderId="0" xfId="0" applyFont="1" applyBorder="1" applyAlignment="1">
      <alignment vertical="top" wrapText="1"/>
    </xf>
    <xf numFmtId="4" fontId="0" fillId="0" borderId="0" xfId="0" applyNumberFormat="1" applyBorder="1" applyAlignment="1">
      <alignment vertical="top" wrapText="1"/>
    </xf>
    <xf numFmtId="4" fontId="0" fillId="0" borderId="0" xfId="0" applyNumberFormat="1" applyFont="1" applyBorder="1" applyAlignment="1">
      <alignment vertical="top" wrapText="1"/>
    </xf>
    <xf numFmtId="0" fontId="46" fillId="0" borderId="0" xfId="0" applyFont="1" applyFill="1" applyBorder="1" applyAlignment="1">
      <alignment vertical="top" wrapText="1"/>
    </xf>
    <xf numFmtId="0" fontId="0" fillId="0" borderId="35" xfId="0" applyFont="1" applyBorder="1" applyAlignment="1">
      <alignment horizontal="center" vertical="top" wrapText="1"/>
    </xf>
    <xf numFmtId="0" fontId="0" fillId="0" borderId="35" xfId="0" applyBorder="1" applyAlignment="1">
      <alignment vertical="top" wrapText="1"/>
    </xf>
    <xf numFmtId="0" fontId="0" fillId="0" borderId="40" xfId="0" applyBorder="1" applyAlignment="1">
      <alignment vertical="top" wrapText="1"/>
    </xf>
    <xf numFmtId="0" fontId="0" fillId="0" borderId="37" xfId="0" applyBorder="1" applyAlignment="1">
      <alignment vertical="top" wrapText="1"/>
    </xf>
    <xf numFmtId="0" fontId="46" fillId="0" borderId="41" xfId="0" applyFont="1" applyBorder="1" applyAlignment="1">
      <alignment vertical="top" wrapText="1"/>
    </xf>
    <xf numFmtId="4" fontId="0" fillId="0" borderId="42" xfId="0" applyNumberFormat="1" applyBorder="1" applyAlignment="1">
      <alignment vertical="top" wrapText="1"/>
    </xf>
    <xf numFmtId="0" fontId="0" fillId="0" borderId="43" xfId="0" applyFont="1" applyBorder="1" applyAlignment="1">
      <alignment horizontal="center"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46" fillId="0" borderId="47" xfId="0" applyFont="1" applyBorder="1" applyAlignment="1">
      <alignment vertical="top" wrapText="1"/>
    </xf>
    <xf numFmtId="4" fontId="0" fillId="0" borderId="48" xfId="0" applyNumberFormat="1" applyBorder="1" applyAlignment="1">
      <alignment vertical="top" wrapText="1"/>
    </xf>
    <xf numFmtId="0" fontId="0" fillId="0" borderId="43"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46" fillId="0" borderId="51" xfId="0" applyFont="1" applyBorder="1" applyAlignment="1">
      <alignment vertical="top" wrapText="1"/>
    </xf>
    <xf numFmtId="4" fontId="0" fillId="0" borderId="52" xfId="0" applyNumberFormat="1" applyBorder="1" applyAlignment="1">
      <alignment vertical="top" wrapText="1"/>
    </xf>
    <xf numFmtId="0" fontId="46" fillId="0" borderId="53" xfId="0" applyFont="1" applyBorder="1" applyAlignment="1">
      <alignment vertical="top" wrapText="1"/>
    </xf>
    <xf numFmtId="0" fontId="0" fillId="0" borderId="43" xfId="0" applyBorder="1"/>
    <xf numFmtId="0" fontId="0" fillId="0" borderId="54" xfId="0" applyBorder="1" applyAlignment="1">
      <alignment vertical="top" wrapText="1"/>
    </xf>
    <xf numFmtId="0" fontId="0" fillId="0" borderId="43" xfId="0" applyFill="1" applyBorder="1" applyAlignment="1">
      <alignment vertical="top" wrapText="1"/>
    </xf>
    <xf numFmtId="0" fontId="49" fillId="0" borderId="43" xfId="0" applyFont="1" applyBorder="1" applyAlignment="1">
      <alignment vertical="top" wrapText="1"/>
    </xf>
    <xf numFmtId="0" fontId="0" fillId="0" borderId="55" xfId="0" applyFont="1" applyBorder="1" applyAlignment="1">
      <alignment horizontal="center" vertical="top" wrapText="1"/>
    </xf>
    <xf numFmtId="0" fontId="0" fillId="0" borderId="55" xfId="0" applyBorder="1"/>
    <xf numFmtId="0" fontId="0" fillId="0" borderId="56" xfId="0" applyBorder="1" applyAlignment="1">
      <alignment vertical="top" wrapText="1"/>
    </xf>
    <xf numFmtId="0" fontId="0" fillId="0" borderId="57" xfId="0" applyBorder="1" applyAlignment="1">
      <alignment vertical="top" wrapText="1"/>
    </xf>
    <xf numFmtId="0" fontId="46" fillId="0" borderId="58" xfId="0" applyFont="1" applyBorder="1" applyAlignment="1">
      <alignment vertical="top" wrapText="1"/>
    </xf>
    <xf numFmtId="4" fontId="0" fillId="0" borderId="59" xfId="0" applyNumberFormat="1" applyBorder="1" applyAlignment="1">
      <alignment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46" fillId="0" borderId="60" xfId="0" applyFont="1" applyFill="1" applyBorder="1" applyAlignment="1">
      <alignment vertical="top" wrapText="1"/>
    </xf>
    <xf numFmtId="0" fontId="46" fillId="0" borderId="61" xfId="0" applyFont="1" applyFill="1" applyBorder="1" applyAlignment="1">
      <alignment vertical="top" wrapText="1"/>
    </xf>
    <xf numFmtId="0" fontId="50" fillId="0" borderId="62" xfId="0" applyFont="1" applyBorder="1" applyAlignment="1">
      <alignment vertical="top" wrapText="1"/>
    </xf>
    <xf numFmtId="0" fontId="46" fillId="0" borderId="63" xfId="0" applyFont="1" applyFill="1" applyBorder="1" applyAlignment="1">
      <alignment vertical="top" wrapText="1"/>
    </xf>
    <xf numFmtId="0" fontId="0" fillId="0" borderId="55" xfId="0" applyBorder="1" applyAlignment="1">
      <alignment vertical="top" wrapText="1"/>
    </xf>
    <xf numFmtId="0" fontId="46" fillId="0" borderId="64" xfId="0" applyFont="1" applyFill="1" applyBorder="1" applyAlignment="1">
      <alignment vertical="top" wrapText="1"/>
    </xf>
    <xf numFmtId="0" fontId="0" fillId="0" borderId="65" xfId="0" applyBorder="1" applyAlignment="1">
      <alignment horizontal="center" vertical="top" wrapText="1"/>
    </xf>
    <xf numFmtId="0" fontId="44" fillId="0" borderId="65" xfId="0" applyFont="1" applyBorder="1" applyAlignment="1">
      <alignment horizontal="center" vertical="top" wrapText="1"/>
    </xf>
    <xf numFmtId="0" fontId="51" fillId="0" borderId="66" xfId="0" applyFont="1"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0" fontId="46" fillId="0" borderId="68" xfId="0" applyFont="1" applyFill="1" applyBorder="1" applyAlignment="1">
      <alignment vertical="top" wrapText="1"/>
    </xf>
    <xf numFmtId="4" fontId="0" fillId="0" borderId="69" xfId="0" applyNumberFormat="1" applyBorder="1" applyAlignment="1">
      <alignment vertical="top" wrapText="1"/>
    </xf>
    <xf numFmtId="0" fontId="0" fillId="0" borderId="70" xfId="0" applyBorder="1" applyAlignment="1">
      <alignment horizontal="center" vertical="top" wrapText="1"/>
    </xf>
    <xf numFmtId="0" fontId="0" fillId="0" borderId="70" xfId="0" applyBorder="1" applyAlignment="1">
      <alignment vertical="top" wrapText="1"/>
    </xf>
    <xf numFmtId="0" fontId="0" fillId="0" borderId="71" xfId="0" applyBorder="1" applyAlignment="1">
      <alignment vertical="top" wrapText="1"/>
    </xf>
    <xf numFmtId="0" fontId="46" fillId="0" borderId="72" xfId="0" applyFont="1" applyFill="1" applyBorder="1" applyAlignment="1">
      <alignment vertical="top" wrapText="1"/>
    </xf>
    <xf numFmtId="4" fontId="0" fillId="0" borderId="73" xfId="0" applyNumberFormat="1" applyBorder="1" applyAlignment="1">
      <alignment vertical="top" wrapText="1"/>
    </xf>
    <xf numFmtId="0" fontId="0" fillId="0" borderId="0" xfId="0" applyAlignment="1">
      <alignment vertical="top" wrapText="1"/>
    </xf>
    <xf numFmtId="0" fontId="0" fillId="0" borderId="0" xfId="0" applyBorder="1"/>
    <xf numFmtId="0" fontId="41" fillId="0" borderId="0" xfId="0" applyFont="1" applyBorder="1" applyAlignment="1">
      <alignment horizontal="center"/>
    </xf>
    <xf numFmtId="0" fontId="41" fillId="0" borderId="0" xfId="0" applyFont="1" applyBorder="1" applyAlignment="1">
      <alignment horizontal="left"/>
    </xf>
    <xf numFmtId="0" fontId="42" fillId="0" borderId="0" xfId="0" applyFont="1" applyBorder="1" applyAlignment="1">
      <alignment horizontal="center" vertical="top" wrapText="1"/>
    </xf>
    <xf numFmtId="0" fontId="54" fillId="0" borderId="0" xfId="0" applyFont="1" applyBorder="1" applyAlignment="1">
      <alignment horizontal="center"/>
    </xf>
    <xf numFmtId="0" fontId="42" fillId="0" borderId="0" xfId="0" applyFont="1" applyBorder="1" applyAlignment="1">
      <alignment horizontal="center"/>
    </xf>
    <xf numFmtId="0" fontId="41" fillId="6" borderId="0" xfId="0" applyFont="1" applyFill="1" applyBorder="1" applyAlignment="1">
      <alignment horizontal="center"/>
    </xf>
    <xf numFmtId="0" fontId="43" fillId="0" borderId="39" xfId="0" applyFont="1" applyBorder="1" applyAlignment="1">
      <alignment horizontal="center" vertical="top" wrapText="1"/>
    </xf>
    <xf numFmtId="0" fontId="44" fillId="0" borderId="39" xfId="0" applyFont="1" applyBorder="1" applyAlignment="1">
      <alignment horizontal="center" vertical="top" wrapText="1"/>
    </xf>
    <xf numFmtId="0" fontId="44" fillId="0" borderId="74" xfId="0" applyFont="1" applyBorder="1" applyAlignment="1">
      <alignment vertical="top" wrapText="1"/>
    </xf>
    <xf numFmtId="0" fontId="55" fillId="0" borderId="35" xfId="0" applyNumberFormat="1" applyFont="1" applyBorder="1" applyAlignment="1">
      <alignment horizontal="left" vertical="top" wrapText="1"/>
    </xf>
    <xf numFmtId="0" fontId="0" fillId="0" borderId="41" xfId="0" applyBorder="1" applyAlignment="1">
      <alignment vertical="top" wrapText="1"/>
    </xf>
    <xf numFmtId="168" fontId="56" fillId="0" borderId="35" xfId="0" applyNumberFormat="1" applyFont="1" applyFill="1" applyBorder="1" applyAlignment="1">
      <alignment horizontal="center" vertical="top" wrapText="1"/>
    </xf>
    <xf numFmtId="169" fontId="57" fillId="0" borderId="40" xfId="0" applyNumberFormat="1" applyFont="1" applyBorder="1" applyAlignment="1">
      <alignment horizontal="right" vertical="top" wrapText="1"/>
    </xf>
    <xf numFmtId="0" fontId="0" fillId="0" borderId="44" xfId="0" applyFont="1" applyBorder="1" applyAlignment="1">
      <alignment horizontal="center" vertical="top" wrapText="1"/>
    </xf>
    <xf numFmtId="0" fontId="55" fillId="0" borderId="43" xfId="21" applyFont="1" applyBorder="1" applyAlignment="1">
      <alignment horizontal="left" vertical="top" wrapText="1"/>
      <protection/>
    </xf>
    <xf numFmtId="0" fontId="0" fillId="0" borderId="47" xfId="0" applyBorder="1" applyAlignment="1">
      <alignment vertical="top" wrapText="1"/>
    </xf>
    <xf numFmtId="168" fontId="56" fillId="0" borderId="43" xfId="0" applyNumberFormat="1" applyFont="1" applyFill="1" applyBorder="1" applyAlignment="1">
      <alignment horizontal="center" vertical="top" wrapText="1"/>
    </xf>
    <xf numFmtId="169" fontId="57" fillId="0" borderId="50" xfId="0" applyNumberFormat="1" applyFont="1" applyBorder="1" applyAlignment="1">
      <alignment horizontal="right" vertical="top" wrapText="1"/>
    </xf>
    <xf numFmtId="2" fontId="55" fillId="0" borderId="50" xfId="21" applyNumberFormat="1" applyFont="1" applyBorder="1" applyAlignment="1">
      <alignment vertical="top" wrapText="1"/>
      <protection/>
    </xf>
    <xf numFmtId="2" fontId="55" fillId="0" borderId="47" xfId="21" applyNumberFormat="1" applyFont="1" applyBorder="1" applyAlignment="1">
      <alignment vertical="top" wrapText="1"/>
      <protection/>
    </xf>
    <xf numFmtId="0" fontId="55" fillId="0" borderId="43" xfId="0" applyNumberFormat="1" applyFont="1" applyBorder="1" applyAlignment="1">
      <alignment horizontal="left" vertical="top" wrapText="1"/>
    </xf>
    <xf numFmtId="169" fontId="57" fillId="0" borderId="47" xfId="0" applyNumberFormat="1" applyFont="1" applyBorder="1" applyAlignment="1">
      <alignment horizontal="right" vertical="top" wrapText="1"/>
    </xf>
    <xf numFmtId="0" fontId="55" fillId="0" borderId="43" xfId="21" applyFont="1" applyBorder="1" applyAlignment="1">
      <alignment vertical="top" wrapText="1"/>
      <protection/>
    </xf>
    <xf numFmtId="0" fontId="0" fillId="0" borderId="51" xfId="0" applyBorder="1" applyAlignment="1">
      <alignment vertical="top" wrapText="1"/>
    </xf>
    <xf numFmtId="0" fontId="55" fillId="0" borderId="70" xfId="21" applyFont="1" applyBorder="1" applyAlignment="1">
      <alignment horizontal="left" vertical="top" wrapText="1"/>
      <protection/>
    </xf>
    <xf numFmtId="0" fontId="0" fillId="0" borderId="58" xfId="0" applyBorder="1" applyAlignment="1">
      <alignment vertical="top" wrapText="1"/>
    </xf>
    <xf numFmtId="168" fontId="56" fillId="0" borderId="70" xfId="0" applyNumberFormat="1" applyFont="1" applyFill="1" applyBorder="1" applyAlignment="1">
      <alignment horizontal="center" vertical="top" wrapText="1"/>
    </xf>
    <xf numFmtId="169" fontId="57" fillId="0" borderId="71" xfId="0" applyNumberFormat="1" applyFont="1" applyBorder="1" applyAlignment="1">
      <alignment horizontal="right" vertical="top" wrapText="1"/>
    </xf>
    <xf numFmtId="0" fontId="0" fillId="0" borderId="0" xfId="0" applyFont="1" applyBorder="1" applyAlignment="1">
      <alignment horizontal="center" vertical="top" wrapText="1"/>
    </xf>
    <xf numFmtId="0" fontId="55" fillId="0" borderId="0" xfId="21" applyFont="1" applyBorder="1" applyAlignment="1">
      <alignment horizontal="left" vertical="top" wrapText="1"/>
      <protection/>
    </xf>
    <xf numFmtId="168" fontId="56" fillId="0" borderId="0" xfId="0" applyNumberFormat="1" applyFont="1" applyFill="1" applyBorder="1" applyAlignment="1">
      <alignment horizontal="center" vertical="top" wrapText="1"/>
    </xf>
    <xf numFmtId="169" fontId="57" fillId="0" borderId="0" xfId="0" applyNumberFormat="1" applyFont="1" applyBorder="1" applyAlignment="1">
      <alignment horizontal="right" vertical="top" wrapText="1"/>
    </xf>
    <xf numFmtId="0" fontId="55" fillId="0" borderId="0" xfId="21" applyFont="1" applyBorder="1" applyAlignment="1">
      <alignment vertical="top" wrapText="1"/>
      <protection/>
    </xf>
    <xf numFmtId="170" fontId="56" fillId="0" borderId="0" xfId="22" applyNumberFormat="1" applyFont="1" applyFill="1" applyBorder="1" applyAlignment="1">
      <alignment horizontal="center" vertical="top" wrapText="1"/>
      <protection/>
    </xf>
    <xf numFmtId="2" fontId="55" fillId="0" borderId="0" xfId="21" applyNumberFormat="1" applyFont="1" applyBorder="1" applyAlignment="1">
      <alignment vertical="top" wrapText="1"/>
      <protection/>
    </xf>
    <xf numFmtId="0" fontId="55" fillId="0" borderId="35" xfId="21" applyFont="1" applyBorder="1" applyAlignment="1">
      <alignment vertical="top" wrapText="1"/>
      <protection/>
    </xf>
    <xf numFmtId="170" fontId="56" fillId="0" borderId="35" xfId="22" applyNumberFormat="1" applyFont="1" applyFill="1" applyBorder="1" applyAlignment="1">
      <alignment horizontal="center" vertical="top" wrapText="1"/>
      <protection/>
    </xf>
    <xf numFmtId="2" fontId="55" fillId="0" borderId="41" xfId="21" applyNumberFormat="1" applyFont="1" applyBorder="1" applyAlignment="1">
      <alignment vertical="top" wrapText="1"/>
      <protection/>
    </xf>
    <xf numFmtId="170" fontId="56" fillId="0" borderId="43" xfId="22" applyNumberFormat="1" applyFont="1" applyFill="1" applyBorder="1" applyAlignment="1">
      <alignment horizontal="center" vertical="top" wrapText="1"/>
      <protection/>
    </xf>
    <xf numFmtId="2" fontId="55" fillId="0" borderId="51" xfId="21" applyNumberFormat="1" applyFont="1" applyBorder="1" applyAlignment="1">
      <alignment vertical="top" wrapText="1"/>
      <protection/>
    </xf>
    <xf numFmtId="4" fontId="0" fillId="0" borderId="51" xfId="0" applyNumberFormat="1" applyBorder="1" applyAlignment="1">
      <alignment vertical="top" wrapText="1"/>
    </xf>
    <xf numFmtId="0" fontId="60" fillId="0" borderId="0" xfId="0" applyFont="1"/>
    <xf numFmtId="0" fontId="60" fillId="0" borderId="0" xfId="0" applyFont="1" quotePrefix="1"/>
    <xf numFmtId="0" fontId="60" fillId="0" borderId="0" xfId="0" applyFont="1" applyAlignment="1">
      <alignment horizontal="center"/>
    </xf>
    <xf numFmtId="0" fontId="61" fillId="0" borderId="0" xfId="0" applyFont="1"/>
    <xf numFmtId="0" fontId="62" fillId="0" borderId="0" xfId="0" applyFont="1" applyAlignment="1">
      <alignment vertical="center"/>
    </xf>
    <xf numFmtId="0" fontId="62" fillId="0" borderId="0" xfId="0" applyFont="1" applyAlignment="1">
      <alignment horizontal="center" vertical="center"/>
    </xf>
    <xf numFmtId="0" fontId="61" fillId="0" borderId="51" xfId="0" applyFont="1" applyBorder="1"/>
    <xf numFmtId="171" fontId="61" fillId="0" borderId="51" xfId="0" applyNumberFormat="1" applyFont="1" applyBorder="1"/>
    <xf numFmtId="2" fontId="61" fillId="0" borderId="51" xfId="0" applyNumberFormat="1" applyFont="1" applyBorder="1"/>
    <xf numFmtId="172" fontId="61" fillId="0" borderId="51" xfId="0" applyNumberFormat="1" applyFont="1" applyBorder="1"/>
    <xf numFmtId="173" fontId="61" fillId="0" borderId="51" xfId="0" applyNumberFormat="1" applyFont="1" applyBorder="1"/>
    <xf numFmtId="0" fontId="61" fillId="0" borderId="51" xfId="0" applyFont="1" applyBorder="1" applyAlignment="1">
      <alignment horizontal="center"/>
    </xf>
    <xf numFmtId="0" fontId="63" fillId="0" borderId="0" xfId="0" applyFont="1"/>
    <xf numFmtId="171" fontId="63" fillId="0" borderId="0" xfId="0" applyNumberFormat="1" applyFont="1"/>
    <xf numFmtId="2" fontId="63" fillId="0" borderId="0" xfId="0" applyNumberFormat="1" applyFont="1"/>
    <xf numFmtId="172" fontId="63" fillId="0" borderId="0" xfId="0" applyNumberFormat="1" applyFont="1"/>
    <xf numFmtId="173" fontId="63" fillId="0" borderId="0" xfId="0" applyNumberFormat="1" applyFont="1"/>
    <xf numFmtId="0" fontId="63" fillId="0" borderId="0" xfId="0" applyFont="1" applyAlignment="1">
      <alignment horizontal="center"/>
    </xf>
    <xf numFmtId="171" fontId="61" fillId="0" borderId="0" xfId="0" applyNumberFormat="1" applyFont="1"/>
    <xf numFmtId="49" fontId="61" fillId="0" borderId="0" xfId="0" applyNumberFormat="1" applyFont="1"/>
    <xf numFmtId="2" fontId="61" fillId="0" borderId="0" xfId="0" applyNumberFormat="1" applyFont="1"/>
    <xf numFmtId="172" fontId="61" fillId="0" borderId="0" xfId="0" applyNumberFormat="1" applyFont="1"/>
    <xf numFmtId="173" fontId="61" fillId="0" borderId="0" xfId="0" applyNumberFormat="1" applyFont="1"/>
    <xf numFmtId="49" fontId="61" fillId="0" borderId="0" xfId="0" applyNumberFormat="1" applyFont="1" applyAlignment="1">
      <alignment horizontal="center"/>
    </xf>
    <xf numFmtId="0" fontId="61" fillId="0" borderId="47" xfId="0" applyFont="1" applyBorder="1"/>
    <xf numFmtId="171" fontId="61" fillId="0" borderId="47" xfId="0" applyNumberFormat="1" applyFont="1" applyBorder="1"/>
    <xf numFmtId="49" fontId="61" fillId="0" borderId="47" xfId="0" applyNumberFormat="1" applyFont="1" applyBorder="1"/>
    <xf numFmtId="2" fontId="61" fillId="0" borderId="47" xfId="0" applyNumberFormat="1" applyFont="1" applyBorder="1"/>
    <xf numFmtId="172" fontId="61" fillId="0" borderId="47" xfId="0" applyNumberFormat="1" applyFont="1" applyBorder="1"/>
    <xf numFmtId="173" fontId="61" fillId="0" borderId="47" xfId="0" applyNumberFormat="1" applyFont="1" applyBorder="1"/>
    <xf numFmtId="49" fontId="61" fillId="0" borderId="47" xfId="0" applyNumberFormat="1" applyFont="1" applyBorder="1" applyAlignment="1">
      <alignment horizontal="center"/>
    </xf>
    <xf numFmtId="0" fontId="64" fillId="0" borderId="0" xfId="0" applyFont="1"/>
    <xf numFmtId="171" fontId="64" fillId="0" borderId="0" xfId="0" applyNumberFormat="1" applyFont="1"/>
    <xf numFmtId="49" fontId="64" fillId="0" borderId="0" xfId="0" applyNumberFormat="1" applyFont="1"/>
    <xf numFmtId="2" fontId="64" fillId="0" borderId="0" xfId="0" applyNumberFormat="1" applyFont="1"/>
    <xf numFmtId="172" fontId="64" fillId="0" borderId="0" xfId="0" applyNumberFormat="1" applyFont="1"/>
    <xf numFmtId="173" fontId="64" fillId="0" borderId="0" xfId="0" applyNumberFormat="1" applyFont="1"/>
    <xf numFmtId="49" fontId="64" fillId="0" borderId="0" xfId="0" applyNumberFormat="1" applyFont="1" applyAlignment="1">
      <alignment horizontal="center"/>
    </xf>
    <xf numFmtId="49" fontId="63" fillId="0" borderId="0" xfId="0" applyNumberFormat="1" applyFont="1"/>
    <xf numFmtId="49" fontId="63" fillId="0" borderId="0" xfId="0" applyNumberFormat="1" applyFont="1" applyAlignment="1">
      <alignment horizontal="center"/>
    </xf>
    <xf numFmtId="0" fontId="64" fillId="0" borderId="0" xfId="0" applyFont="1" applyAlignment="1">
      <alignment horizontal="center"/>
    </xf>
    <xf numFmtId="0" fontId="61" fillId="0" borderId="0" xfId="0" applyFont="1" applyAlignment="1">
      <alignment horizontal="center"/>
    </xf>
    <xf numFmtId="0" fontId="62" fillId="0" borderId="0" xfId="0" applyFont="1" applyAlignment="1">
      <alignment vertical="top"/>
    </xf>
    <xf numFmtId="0" fontId="65" fillId="0" borderId="0" xfId="0" applyFont="1" quotePrefix="1"/>
    <xf numFmtId="0" fontId="65" fillId="0" borderId="0" xfId="0" applyFont="1"/>
    <xf numFmtId="0" fontId="65" fillId="0" borderId="0" xfId="0" applyFont="1" applyAlignment="1">
      <alignment horizontal="center"/>
    </xf>
    <xf numFmtId="0" fontId="66" fillId="0" borderId="0" xfId="0" applyFont="1"/>
    <xf numFmtId="174" fontId="60" fillId="0" borderId="0" xfId="0" applyNumberFormat="1" applyFont="1"/>
    <xf numFmtId="174" fontId="65" fillId="0" borderId="0" xfId="0" applyNumberFormat="1" applyFont="1"/>
    <xf numFmtId="174" fontId="62" fillId="0" borderId="0" xfId="0" applyNumberFormat="1" applyFont="1" applyAlignment="1">
      <alignment vertical="center"/>
    </xf>
    <xf numFmtId="174" fontId="61" fillId="0" borderId="51" xfId="0" applyNumberFormat="1" applyFont="1" applyBorder="1"/>
    <xf numFmtId="174" fontId="63" fillId="0" borderId="0" xfId="0" applyNumberFormat="1" applyFont="1"/>
    <xf numFmtId="174" fontId="61" fillId="0" borderId="0" xfId="0" applyNumberFormat="1" applyFont="1"/>
    <xf numFmtId="174" fontId="61" fillId="0" borderId="47" xfId="0" applyNumberFormat="1" applyFont="1" applyBorder="1"/>
    <xf numFmtId="174" fontId="64" fillId="0" borderId="0" xfId="0" applyNumberFormat="1" applyFont="1"/>
    <xf numFmtId="174" fontId="62" fillId="0" borderId="0" xfId="0" applyNumberFormat="1" applyFont="1" applyAlignment="1">
      <alignment vertical="top"/>
    </xf>
    <xf numFmtId="0" fontId="41" fillId="0" borderId="0" xfId="0" applyFont="1" applyBorder="1" applyAlignment="1">
      <alignment vertical="top" wrapText="1"/>
    </xf>
    <xf numFmtId="174" fontId="0" fillId="0" borderId="0" xfId="0" applyNumberFormat="1" applyBorder="1"/>
    <xf numFmtId="174" fontId="44" fillId="0" borderId="39" xfId="0" applyNumberFormat="1" applyFont="1" applyBorder="1" applyAlignment="1">
      <alignment horizontal="center" vertical="top" wrapText="1"/>
    </xf>
    <xf numFmtId="174" fontId="44" fillId="0" borderId="0" xfId="0" applyNumberFormat="1" applyFont="1" applyBorder="1" applyAlignment="1">
      <alignment vertical="top" wrapText="1"/>
    </xf>
    <xf numFmtId="174" fontId="46" fillId="0" borderId="35" xfId="0" applyNumberFormat="1" applyFont="1" applyBorder="1" applyAlignment="1">
      <alignment vertical="top" wrapText="1"/>
    </xf>
    <xf numFmtId="174" fontId="46" fillId="0" borderId="43" xfId="0" applyNumberFormat="1" applyFont="1" applyBorder="1" applyAlignment="1">
      <alignment vertical="top" wrapText="1"/>
    </xf>
    <xf numFmtId="174" fontId="46" fillId="0" borderId="70" xfId="0" applyNumberFormat="1" applyFont="1" applyBorder="1" applyAlignment="1">
      <alignment vertical="top" wrapText="1"/>
    </xf>
    <xf numFmtId="174" fontId="46" fillId="0" borderId="0" xfId="0" applyNumberFormat="1" applyFont="1" applyBorder="1" applyAlignment="1">
      <alignment vertical="top" wrapText="1"/>
    </xf>
    <xf numFmtId="174" fontId="0" fillId="0" borderId="0" xfId="0" applyNumberFormat="1"/>
    <xf numFmtId="0" fontId="41" fillId="0" borderId="0" xfId="0" applyFont="1" applyBorder="1" applyAlignment="1">
      <alignment horizontal="center" vertical="top" wrapText="1"/>
    </xf>
    <xf numFmtId="0" fontId="41" fillId="0" borderId="0" xfId="0" applyFont="1" applyBorder="1" applyAlignment="1">
      <alignment horizontal="left" vertical="top" wrapText="1"/>
    </xf>
    <xf numFmtId="174" fontId="41" fillId="0" borderId="0" xfId="0" applyNumberFormat="1" applyFont="1" applyBorder="1" applyAlignment="1">
      <alignment horizontal="center" vertical="top" wrapText="1"/>
    </xf>
    <xf numFmtId="0" fontId="67" fillId="0" borderId="0" xfId="0" applyFont="1"/>
    <xf numFmtId="174" fontId="44" fillId="0" borderId="75" xfId="0" applyNumberFormat="1" applyFont="1" applyBorder="1" applyAlignment="1">
      <alignment horizontal="center" vertical="top" wrapText="1"/>
    </xf>
    <xf numFmtId="174" fontId="47" fillId="0" borderId="0" xfId="0" applyNumberFormat="1" applyFont="1" applyBorder="1" applyAlignment="1">
      <alignment vertical="top" wrapText="1"/>
    </xf>
    <xf numFmtId="174" fontId="48" fillId="0" borderId="0" xfId="0" applyNumberFormat="1" applyFont="1" applyBorder="1" applyAlignment="1">
      <alignment vertical="top" wrapText="1"/>
    </xf>
    <xf numFmtId="174" fontId="46" fillId="0" borderId="55" xfId="0" applyNumberFormat="1" applyFont="1" applyBorder="1" applyAlignment="1">
      <alignment vertical="top" wrapText="1"/>
    </xf>
    <xf numFmtId="174" fontId="47" fillId="0" borderId="76" xfId="0" applyNumberFormat="1" applyFont="1" applyBorder="1" applyAlignment="1">
      <alignment vertical="top" wrapText="1"/>
    </xf>
    <xf numFmtId="174" fontId="48" fillId="0" borderId="76" xfId="0" applyNumberFormat="1" applyFont="1" applyBorder="1" applyAlignment="1">
      <alignment vertical="top" wrapText="1"/>
    </xf>
    <xf numFmtId="174" fontId="46" fillId="0" borderId="66" xfId="0" applyNumberFormat="1" applyFont="1" applyBorder="1" applyAlignment="1">
      <alignment vertical="top" wrapText="1"/>
    </xf>
    <xf numFmtId="174" fontId="0" fillId="0" borderId="0" xfId="0" applyNumberFormat="1" applyAlignment="1">
      <alignment vertical="top" wrapText="1"/>
    </xf>
    <xf numFmtId="0" fontId="67" fillId="0" borderId="0" xfId="0" applyFont="1" applyBorder="1" applyAlignment="1">
      <alignment vertical="top" wrapText="1"/>
    </xf>
    <xf numFmtId="0" fontId="68" fillId="0" borderId="0" xfId="0" applyFont="1" applyBorder="1" applyAlignment="1">
      <alignment vertical="top" wrapText="1"/>
    </xf>
    <xf numFmtId="4" fontId="67" fillId="0" borderId="0" xfId="0" applyNumberFormat="1" applyFont="1" applyBorder="1" applyAlignment="1">
      <alignment vertical="top" wrapText="1"/>
    </xf>
    <xf numFmtId="174" fontId="41" fillId="0" borderId="0" xfId="0" applyNumberFormat="1" applyFont="1" applyBorder="1" applyAlignment="1">
      <alignment vertical="top" wrapText="1"/>
    </xf>
    <xf numFmtId="4" fontId="24" fillId="4" borderId="0" xfId="0" applyNumberFormat="1" applyFont="1" applyFill="1" applyBorder="1" applyAlignment="1" applyProtection="1">
      <alignment vertical="center"/>
      <protection/>
    </xf>
    <xf numFmtId="0" fontId="13" fillId="7" borderId="0" xfId="0" applyFont="1" applyFill="1" applyAlignment="1">
      <alignment horizontal="center" vertical="center"/>
    </xf>
    <xf numFmtId="0" fontId="0" fillId="0" borderId="0" xfId="0"/>
    <xf numFmtId="4" fontId="7" fillId="5" borderId="0" xfId="0" applyNumberFormat="1" applyFont="1" applyFill="1" applyBorder="1" applyAlignment="1" applyProtection="1">
      <alignment vertical="center"/>
      <protection locked="0"/>
    </xf>
    <xf numFmtId="4" fontId="7" fillId="0" borderId="0" xfId="0" applyNumberFormat="1" applyFont="1" applyBorder="1" applyAlignment="1" applyProtection="1">
      <alignmen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3" fillId="0" borderId="10" xfId="0" applyFont="1" applyBorder="1" applyAlignment="1">
      <alignment horizontal="center" vertical="center"/>
    </xf>
    <xf numFmtId="164"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3" borderId="9" xfId="0" applyFont="1" applyFill="1" applyBorder="1" applyAlignment="1" applyProtection="1">
      <alignment horizontal="left" vertical="center"/>
      <protection/>
    </xf>
    <xf numFmtId="0" fontId="0" fillId="3" borderId="9" xfId="0" applyFont="1" applyFill="1" applyBorder="1" applyAlignment="1" applyProtection="1">
      <alignment vertical="center"/>
      <protection/>
    </xf>
    <xf numFmtId="0" fontId="7" fillId="5"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3" fillId="4" borderId="8" xfId="0" applyFont="1" applyFill="1" applyBorder="1" applyAlignment="1" applyProtection="1">
      <alignment horizontal="center" vertical="center"/>
      <protection/>
    </xf>
    <xf numFmtId="0" fontId="3" fillId="4" borderId="9" xfId="0" applyFont="1" applyFill="1" applyBorder="1" applyAlignment="1" applyProtection="1">
      <alignment horizontal="left" vertical="center"/>
      <protection/>
    </xf>
    <xf numFmtId="0" fontId="3" fillId="4" borderId="9" xfId="0" applyFont="1" applyFill="1" applyBorder="1" applyAlignment="1" applyProtection="1">
      <alignment horizontal="center" vertical="center"/>
      <protection/>
    </xf>
    <xf numFmtId="0" fontId="3" fillId="4" borderId="77" xfId="0" applyFont="1" applyFill="1" applyBorder="1" applyAlignment="1" applyProtection="1">
      <alignment horizontal="left" vertical="center"/>
      <protection/>
    </xf>
    <xf numFmtId="4" fontId="27" fillId="0" borderId="0" xfId="0" applyNumberFormat="1" applyFont="1" applyBorder="1" applyAlignment="1" applyProtection="1">
      <alignment vertical="center"/>
      <protection/>
    </xf>
    <xf numFmtId="0" fontId="27" fillId="0" borderId="0" xfId="0" applyFont="1" applyBorder="1" applyAlignment="1" applyProtection="1">
      <alignment vertical="center"/>
      <protection/>
    </xf>
    <xf numFmtId="0" fontId="26" fillId="0" borderId="0" xfId="0" applyFont="1" applyBorder="1" applyAlignment="1" applyProtection="1">
      <alignment horizontal="left" vertical="center" wrapText="1"/>
      <protection/>
    </xf>
    <xf numFmtId="4" fontId="24" fillId="0" borderId="0" xfId="0" applyNumberFormat="1" applyFont="1" applyBorder="1" applyAlignment="1" applyProtection="1">
      <alignment horizontal="right" vertical="center"/>
      <protection/>
    </xf>
    <xf numFmtId="4" fontId="24" fillId="0" borderId="0" xfId="0" applyNumberFormat="1" applyFont="1" applyBorder="1" applyAlignment="1" applyProtection="1">
      <alignment vertical="center"/>
      <protection/>
    </xf>
    <xf numFmtId="4" fontId="4" fillId="3" borderId="9" xfId="0" applyNumberFormat="1" applyFont="1" applyFill="1" applyBorder="1" applyAlignment="1" applyProtection="1">
      <alignment vertical="center"/>
      <protection/>
    </xf>
    <xf numFmtId="0" fontId="0" fillId="3" borderId="77" xfId="0" applyFont="1" applyFill="1" applyBorder="1" applyAlignment="1" applyProtection="1">
      <alignment vertical="center"/>
      <protection/>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7" fillId="0" borderId="0" xfId="0" applyFont="1" applyAlignment="1">
      <alignment horizontal="left" vertical="center" wrapText="1"/>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5"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0" fillId="0" borderId="0" xfId="0" applyNumberFormat="1" applyFont="1" applyBorder="1" applyAlignment="1" applyProtection="1">
      <alignment vertical="center"/>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7" fillId="5" borderId="0" xfId="0" applyFont="1" applyFill="1" applyBorder="1" applyAlignment="1" applyProtection="1">
      <alignment horizontal="left" vertical="center"/>
      <protection locked="0"/>
    </xf>
    <xf numFmtId="4" fontId="7" fillId="5" borderId="0" xfId="0" applyNumberFormat="1" applyFont="1" applyFill="1" applyBorder="1" applyAlignment="1" applyProtection="1">
      <alignment vertical="center"/>
      <protection locked="0"/>
    </xf>
    <xf numFmtId="0" fontId="26" fillId="0" borderId="0" xfId="0" applyFont="1" applyBorder="1" applyAlignment="1" applyProtection="1">
      <alignment horizontal="left" vertical="center" wrapText="1"/>
      <protection/>
    </xf>
    <xf numFmtId="0" fontId="12" fillId="2" borderId="0" xfId="20" applyFont="1" applyFill="1" applyAlignment="1" applyProtection="1">
      <alignment horizontal="center" vertical="center"/>
      <protection/>
    </xf>
    <xf numFmtId="0" fontId="0" fillId="5" borderId="24" xfId="0" applyFont="1" applyFill="1" applyBorder="1" applyAlignment="1" applyProtection="1">
      <alignment horizontal="left" vertical="center" wrapText="1"/>
      <protection locked="0"/>
    </xf>
    <xf numFmtId="4" fontId="0" fillId="5" borderId="24" xfId="0" applyNumberFormat="1" applyFont="1" applyFill="1" applyBorder="1" applyAlignment="1" applyProtection="1">
      <alignment vertical="center"/>
      <protection locked="0"/>
    </xf>
    <xf numFmtId="4" fontId="0" fillId="0" borderId="24" xfId="0" applyNumberFormat="1" applyFont="1" applyBorder="1" applyAlignment="1" applyProtection="1">
      <alignment vertical="center"/>
      <protection/>
    </xf>
    <xf numFmtId="4" fontId="24" fillId="0" borderId="11" xfId="0" applyNumberFormat="1" applyFont="1" applyBorder="1" applyAlignment="1" applyProtection="1">
      <alignment/>
      <protection/>
    </xf>
    <xf numFmtId="4" fontId="4" fillId="0" borderId="11" xfId="0" applyNumberFormat="1" applyFont="1" applyBorder="1" applyAlignment="1" applyProtection="1">
      <alignment vertical="center"/>
      <protection/>
    </xf>
    <xf numFmtId="4" fontId="6" fillId="0" borderId="0" xfId="0" applyNumberFormat="1" applyFont="1" applyBorder="1" applyAlignment="1" applyProtection="1">
      <alignment/>
      <protection/>
    </xf>
    <xf numFmtId="4" fontId="6" fillId="0" borderId="0" xfId="0" applyNumberFormat="1" applyFont="1" applyBorder="1" applyAlignment="1" applyProtection="1">
      <alignment vertical="center"/>
      <protection/>
    </xf>
    <xf numFmtId="4" fontId="7" fillId="0" borderId="16" xfId="0" applyNumberFormat="1" applyFont="1" applyBorder="1" applyAlignment="1" applyProtection="1">
      <alignment/>
      <protection/>
    </xf>
    <xf numFmtId="4" fontId="7" fillId="0" borderId="16" xfId="0" applyNumberFormat="1" applyFont="1" applyBorder="1" applyAlignment="1" applyProtection="1">
      <alignment vertical="center"/>
      <protection/>
    </xf>
    <xf numFmtId="4" fontId="7" fillId="0" borderId="22" xfId="0" applyNumberFormat="1" applyFont="1" applyBorder="1" applyAlignment="1" applyProtection="1">
      <alignment/>
      <protection/>
    </xf>
    <xf numFmtId="4" fontId="7" fillId="0" borderId="22" xfId="0" applyNumberFormat="1" applyFont="1" applyBorder="1" applyAlignment="1" applyProtection="1">
      <alignment vertical="center"/>
      <protection/>
    </xf>
    <xf numFmtId="4" fontId="6" fillId="0" borderId="11" xfId="0" applyNumberFormat="1" applyFont="1" applyBorder="1" applyAlignment="1" applyProtection="1">
      <alignment/>
      <protection/>
    </xf>
    <xf numFmtId="4" fontId="6" fillId="0" borderId="11" xfId="0" applyNumberFormat="1" applyFont="1" applyBorder="1" applyAlignment="1" applyProtection="1">
      <alignment vertical="center"/>
      <protection/>
    </xf>
    <xf numFmtId="4" fontId="6" fillId="0" borderId="22" xfId="0" applyNumberFormat="1" applyFont="1" applyBorder="1" applyAlignment="1" applyProtection="1">
      <alignment/>
      <protection/>
    </xf>
    <xf numFmtId="4" fontId="6" fillId="0" borderId="22" xfId="0" applyNumberFormat="1" applyFont="1" applyBorder="1" applyAlignment="1" applyProtection="1">
      <alignment vertical="center"/>
      <protection/>
    </xf>
    <xf numFmtId="0" fontId="34" fillId="0" borderId="24" xfId="0" applyFont="1" applyBorder="1" applyAlignment="1" applyProtection="1">
      <alignment horizontal="left" vertical="center" wrapText="1"/>
      <protection/>
    </xf>
    <xf numFmtId="4" fontId="34" fillId="5" borderId="24" xfId="0" applyNumberFormat="1" applyFont="1" applyFill="1" applyBorder="1" applyAlignment="1" applyProtection="1">
      <alignment vertical="center"/>
      <protection locked="0"/>
    </xf>
    <xf numFmtId="4" fontId="34" fillId="5" borderId="24" xfId="0" applyNumberFormat="1" applyFont="1" applyFill="1" applyBorder="1" applyAlignment="1" applyProtection="1">
      <alignment vertical="center"/>
      <protection/>
    </xf>
    <xf numFmtId="4" fontId="34" fillId="0" borderId="24" xfId="0" applyNumberFormat="1" applyFont="1" applyBorder="1" applyAlignment="1" applyProtection="1">
      <alignment vertical="center"/>
      <protection/>
    </xf>
    <xf numFmtId="0" fontId="0" fillId="0" borderId="24" xfId="0" applyFont="1" applyBorder="1" applyAlignment="1" applyProtection="1">
      <alignment horizontal="left" vertical="center" wrapText="1"/>
      <protection/>
    </xf>
    <xf numFmtId="4" fontId="0" fillId="5" borderId="24" xfId="0" applyNumberFormat="1" applyFont="1" applyFill="1" applyBorder="1" applyAlignment="1" applyProtection="1">
      <alignment vertical="center"/>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3" fillId="4" borderId="22" xfId="0" applyFont="1" applyFill="1" applyBorder="1" applyAlignment="1" applyProtection="1">
      <alignment horizontal="center" vertical="center" wrapText="1"/>
      <protection/>
    </xf>
    <xf numFmtId="0" fontId="31" fillId="4" borderId="22" xfId="0" applyFont="1" applyFill="1" applyBorder="1" applyAlignment="1" applyProtection="1">
      <alignment horizontal="center" vertical="center" wrapText="1"/>
      <protection/>
    </xf>
    <xf numFmtId="0" fontId="3" fillId="4" borderId="23" xfId="0" applyFont="1" applyFill="1" applyBorder="1" applyAlignment="1" applyProtection="1">
      <alignment horizontal="center" vertical="center" wrapText="1"/>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protection/>
    </xf>
    <xf numFmtId="4" fontId="29" fillId="0" borderId="0"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0" fontId="3" fillId="4" borderId="0" xfId="0" applyFont="1" applyFill="1" applyBorder="1" applyAlignment="1" applyProtection="1">
      <alignment horizontal="center" vertical="center"/>
      <protection/>
    </xf>
    <xf numFmtId="0" fontId="0" fillId="4" borderId="0" xfId="0" applyFont="1" applyFill="1" applyBorder="1" applyAlignment="1" applyProtection="1">
      <alignment vertical="center"/>
      <protection/>
    </xf>
    <xf numFmtId="4" fontId="2" fillId="0" borderId="0" xfId="0" applyNumberFormat="1" applyFont="1" applyBorder="1" applyAlignment="1" applyProtection="1">
      <alignment vertical="center"/>
      <protection/>
    </xf>
    <xf numFmtId="4" fontId="4" fillId="4" borderId="9" xfId="0" applyNumberFormat="1" applyFont="1" applyFill="1" applyBorder="1" applyAlignment="1" applyProtection="1">
      <alignment vertical="center"/>
      <protection/>
    </xf>
    <xf numFmtId="4" fontId="4" fillId="4" borderId="77" xfId="0" applyNumberFormat="1" applyFont="1" applyFill="1" applyBorder="1" applyAlignment="1" applyProtection="1">
      <alignment vertical="center"/>
      <protection/>
    </xf>
    <xf numFmtId="4" fontId="19" fillId="0" borderId="0" xfId="0" applyNumberFormat="1" applyFont="1" applyBorder="1" applyAlignment="1" applyProtection="1">
      <alignment vertical="center"/>
      <protection/>
    </xf>
    <xf numFmtId="165" fontId="3" fillId="5" borderId="0" xfId="0" applyNumberFormat="1"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xf>
    <xf numFmtId="0" fontId="4" fillId="0" borderId="0" xfId="0" applyFont="1" applyBorder="1" applyAlignment="1">
      <alignment horizontal="left" vertical="center" wrapText="1"/>
    </xf>
    <xf numFmtId="0" fontId="0" fillId="0" borderId="0" xfId="0" applyFont="1" applyBorder="1" applyAlignment="1">
      <alignment vertical="center"/>
    </xf>
    <xf numFmtId="0" fontId="16" fillId="0" borderId="0" xfId="0" applyFont="1" applyAlignment="1">
      <alignment horizontal="left" vertical="center" wrapText="1"/>
    </xf>
    <xf numFmtId="0" fontId="0" fillId="0" borderId="0" xfId="0" applyFont="1" applyAlignment="1">
      <alignment vertical="center"/>
    </xf>
    <xf numFmtId="0" fontId="4" fillId="0" borderId="0" xfId="0" applyFont="1" applyAlignment="1">
      <alignment horizontal="left" vertical="center" wrapText="1"/>
    </xf>
    <xf numFmtId="0" fontId="12" fillId="2" borderId="0" xfId="20" applyFont="1" applyFill="1" applyAlignment="1">
      <alignment vertical="center"/>
    </xf>
    <xf numFmtId="0" fontId="16" fillId="0" borderId="0" xfId="0" applyFont="1" applyBorder="1" applyAlignment="1">
      <alignment horizontal="left" vertical="center" wrapText="1"/>
    </xf>
    <xf numFmtId="0" fontId="0" fillId="0" borderId="0" xfId="0" applyFont="1" applyBorder="1"/>
    <xf numFmtId="0" fontId="3"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Alignment="1">
      <alignment vertical="top" wrapText="1"/>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Hypertextový odkaz" xfId="20"/>
    <cellStyle name="normální_1. F.1.05.1_1" xfId="21"/>
    <cellStyle name="normální 2 2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285750</xdr:colOff>
      <xdr:row>1</xdr:row>
      <xdr:rowOff>0</xdr:rowOff>
    </xdr:to>
    <xdr:pic>
      <xdr:nvPicPr>
        <xdr:cNvPr id="2" name="radD3743.tmp" descr="C:\KROSplusData\System\Temp\radD3743.tmp">
          <a:hlinkClick r:id="rId3"/>
        </xdr:cNvPr>
        <xdr:cNvPicPr preferRelativeResize="1">
          <a:picLocks noChangeAspect="0"/>
        </xdr:cNvPicPr>
      </xdr:nvPicPr>
      <xdr:blipFill>
        <a:blip r:embed="rId1"/>
        <a:stretch>
          <a:fillRect/>
        </a:stretch>
      </xdr:blipFill>
      <xdr:spPr bwMode="auto">
        <a:xfrm>
          <a:off x="0" y="0"/>
          <a:ext cx="285750" cy="2762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er\AppData\Local\Temp\Temp1_BN_dopr-hr_vykaz-v_vse-xls.zip\D-dopr-hr-Bn_kan+voda_vykaz-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01 - vodovodní a kanaliza..."/>
      <sheetName val="Pokyny pro vyplnění"/>
    </sheetNames>
    <sheetDataSet>
      <sheetData sheetId="0">
        <row r="6">
          <cell r="K6" t="str">
            <v>Volnočasový areál Sladovka, Dětské dopravní hřiště</v>
          </cell>
        </row>
        <row r="8">
          <cell r="AN8" t="str">
            <v>2.6.2017</v>
          </cell>
        </row>
        <row r="13">
          <cell r="AN13" t="str">
            <v>Vyplň údaj</v>
          </cell>
        </row>
        <row r="14">
          <cell r="E14" t="str">
            <v>Vyplň údaj</v>
          </cell>
          <cell r="AN14" t="str">
            <v>Vyplň údaj</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00"/>
  <sheetViews>
    <sheetView workbookViewId="0" topLeftCell="A79">
      <selection activeCell="A73" sqref="A73:XFD74"/>
    </sheetView>
  </sheetViews>
  <sheetFormatPr defaultColWidth="9.16015625" defaultRowHeight="13.5"/>
  <cols>
    <col min="1" max="1" width="8.33203125" style="169" customWidth="1"/>
    <col min="2" max="2" width="1.66796875" style="169" customWidth="1"/>
    <col min="3" max="3" width="4.16015625" style="169" customWidth="1"/>
    <col min="4" max="33" width="2.5" style="169" customWidth="1"/>
    <col min="34" max="34" width="3.33203125" style="169" customWidth="1"/>
    <col min="35" max="37" width="2.5" style="169" customWidth="1"/>
    <col min="38" max="38" width="8.33203125" style="169" customWidth="1"/>
    <col min="39" max="39" width="3.33203125" style="169" customWidth="1"/>
    <col min="40" max="40" width="13.33203125" style="169" customWidth="1"/>
    <col min="41" max="41" width="7.5" style="169" customWidth="1"/>
    <col min="42" max="42" width="4.16015625" style="169" customWidth="1"/>
    <col min="43" max="43" width="1.66796875" style="169" customWidth="1"/>
    <col min="44" max="44" width="13.66015625" style="169" hidden="1" customWidth="1"/>
    <col min="45" max="46" width="25.83203125" style="169" hidden="1" customWidth="1"/>
    <col min="47" max="47" width="25" style="169" hidden="1" customWidth="1"/>
    <col min="48" max="52" width="21.66015625" style="169" hidden="1" customWidth="1"/>
    <col min="53" max="53" width="19.16015625" style="169" hidden="1" customWidth="1"/>
    <col min="54" max="54" width="25" style="169" hidden="1" customWidth="1"/>
    <col min="55" max="56" width="19.16015625" style="169" hidden="1" customWidth="1"/>
    <col min="57" max="57" width="66.5" style="169" hidden="1" customWidth="1"/>
    <col min="58" max="101" width="9.16015625" style="169" hidden="1" customWidth="1"/>
    <col min="102" max="16384" width="9.16015625" style="169" customWidth="1"/>
  </cols>
  <sheetData>
    <row r="1" spans="1:73" ht="15">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3:72" ht="13.5">
      <c r="C2" s="550" t="s">
        <v>7</v>
      </c>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R2" s="522" t="s">
        <v>8</v>
      </c>
      <c r="AS2" s="522"/>
      <c r="AT2" s="522"/>
      <c r="AU2" s="522"/>
      <c r="AV2" s="522"/>
      <c r="AW2" s="522"/>
      <c r="AX2" s="522"/>
      <c r="AY2" s="522"/>
      <c r="AZ2" s="522"/>
      <c r="BA2" s="522"/>
      <c r="BB2" s="522"/>
      <c r="BC2" s="522"/>
      <c r="BD2" s="522"/>
      <c r="BE2" s="522"/>
      <c r="BS2" s="17" t="s">
        <v>9</v>
      </c>
      <c r="BT2" s="17" t="s">
        <v>10</v>
      </c>
    </row>
    <row r="3" spans="2:72" ht="13.5">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9</v>
      </c>
      <c r="BT3" s="17" t="s">
        <v>11</v>
      </c>
    </row>
    <row r="4" spans="2:71" ht="21">
      <c r="B4" s="21"/>
      <c r="C4" s="526" t="s">
        <v>12</v>
      </c>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22"/>
      <c r="AS4" s="23" t="s">
        <v>13</v>
      </c>
      <c r="BE4" s="24" t="s">
        <v>14</v>
      </c>
      <c r="BS4" s="17" t="s">
        <v>15</v>
      </c>
    </row>
    <row r="5" spans="2:71" ht="15" customHeight="1">
      <c r="B5" s="21"/>
      <c r="C5" s="178"/>
      <c r="D5" s="26" t="s">
        <v>16</v>
      </c>
      <c r="E5" s="178"/>
      <c r="F5" s="178"/>
      <c r="G5" s="178"/>
      <c r="H5" s="178"/>
      <c r="I5" s="178"/>
      <c r="J5" s="178"/>
      <c r="K5" s="553" t="s">
        <v>17</v>
      </c>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178"/>
      <c r="AQ5" s="22"/>
      <c r="BE5" s="552" t="s">
        <v>18</v>
      </c>
      <c r="BS5" s="17" t="s">
        <v>9</v>
      </c>
    </row>
    <row r="6" spans="2:71" ht="18">
      <c r="B6" s="21"/>
      <c r="C6" s="178"/>
      <c r="D6" s="28" t="s">
        <v>19</v>
      </c>
      <c r="E6" s="178"/>
      <c r="F6" s="178"/>
      <c r="G6" s="178"/>
      <c r="H6" s="178"/>
      <c r="I6" s="178"/>
      <c r="J6" s="178"/>
      <c r="K6" s="555" t="s">
        <v>20</v>
      </c>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178"/>
      <c r="AQ6" s="22"/>
      <c r="BE6" s="552"/>
      <c r="BS6" s="17" t="s">
        <v>9</v>
      </c>
    </row>
    <row r="7" spans="2:71" ht="15">
      <c r="B7" s="21"/>
      <c r="C7" s="178"/>
      <c r="D7" s="29" t="s">
        <v>21</v>
      </c>
      <c r="E7" s="178"/>
      <c r="F7" s="178"/>
      <c r="G7" s="178"/>
      <c r="H7" s="178"/>
      <c r="I7" s="178"/>
      <c r="J7" s="178"/>
      <c r="K7" s="177" t="s">
        <v>22</v>
      </c>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29" t="s">
        <v>23</v>
      </c>
      <c r="AL7" s="178"/>
      <c r="AM7" s="178"/>
      <c r="AN7" s="177" t="s">
        <v>22</v>
      </c>
      <c r="AO7" s="178"/>
      <c r="AP7" s="178"/>
      <c r="AQ7" s="22"/>
      <c r="BE7" s="552"/>
      <c r="BS7" s="17" t="s">
        <v>9</v>
      </c>
    </row>
    <row r="8" spans="2:71" ht="15">
      <c r="B8" s="21"/>
      <c r="C8" s="178"/>
      <c r="D8" s="29" t="s">
        <v>24</v>
      </c>
      <c r="E8" s="178"/>
      <c r="F8" s="178"/>
      <c r="G8" s="178"/>
      <c r="H8" s="178"/>
      <c r="I8" s="178"/>
      <c r="J8" s="178"/>
      <c r="K8" s="177" t="s">
        <v>25</v>
      </c>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29" t="s">
        <v>26</v>
      </c>
      <c r="AL8" s="178"/>
      <c r="AM8" s="178"/>
      <c r="AN8" s="184" t="s">
        <v>27</v>
      </c>
      <c r="AO8" s="178"/>
      <c r="AP8" s="178"/>
      <c r="AQ8" s="22"/>
      <c r="BE8" s="552"/>
      <c r="BS8" s="17" t="s">
        <v>9</v>
      </c>
    </row>
    <row r="9" spans="2:71" ht="13.5">
      <c r="B9" s="21"/>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22"/>
      <c r="BE9" s="552"/>
      <c r="BS9" s="17" t="s">
        <v>9</v>
      </c>
    </row>
    <row r="10" spans="2:71" ht="15">
      <c r="B10" s="21"/>
      <c r="C10" s="178"/>
      <c r="D10" s="29" t="s">
        <v>28</v>
      </c>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29" t="s">
        <v>29</v>
      </c>
      <c r="AL10" s="178"/>
      <c r="AM10" s="178"/>
      <c r="AN10" s="177" t="s">
        <v>22</v>
      </c>
      <c r="AO10" s="178"/>
      <c r="AP10" s="178"/>
      <c r="AQ10" s="22"/>
      <c r="BE10" s="552"/>
      <c r="BS10" s="17" t="s">
        <v>9</v>
      </c>
    </row>
    <row r="11" spans="2:71" ht="15">
      <c r="B11" s="21"/>
      <c r="C11" s="178"/>
      <c r="D11" s="178"/>
      <c r="E11" s="177" t="s">
        <v>30</v>
      </c>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29" t="s">
        <v>31</v>
      </c>
      <c r="AL11" s="178"/>
      <c r="AM11" s="178"/>
      <c r="AN11" s="177" t="s">
        <v>22</v>
      </c>
      <c r="AO11" s="178"/>
      <c r="AP11" s="178"/>
      <c r="AQ11" s="22"/>
      <c r="BE11" s="552"/>
      <c r="BS11" s="17" t="s">
        <v>9</v>
      </c>
    </row>
    <row r="12" spans="2:71" ht="13.5">
      <c r="B12" s="21"/>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22"/>
      <c r="BE12" s="552"/>
      <c r="BS12" s="17" t="s">
        <v>9</v>
      </c>
    </row>
    <row r="13" spans="2:71" ht="15">
      <c r="B13" s="21"/>
      <c r="C13" s="178"/>
      <c r="D13" s="29" t="s">
        <v>32</v>
      </c>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29" t="s">
        <v>29</v>
      </c>
      <c r="AL13" s="178"/>
      <c r="AM13" s="178"/>
      <c r="AN13" s="179" t="s">
        <v>33</v>
      </c>
      <c r="AO13" s="178"/>
      <c r="AP13" s="178"/>
      <c r="AQ13" s="22"/>
      <c r="BE13" s="552"/>
      <c r="BS13" s="17" t="s">
        <v>9</v>
      </c>
    </row>
    <row r="14" spans="2:71" ht="15">
      <c r="B14" s="21"/>
      <c r="C14" s="178"/>
      <c r="D14" s="178"/>
      <c r="E14" s="556" t="s">
        <v>33</v>
      </c>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29" t="s">
        <v>31</v>
      </c>
      <c r="AL14" s="178"/>
      <c r="AM14" s="178"/>
      <c r="AN14" s="179" t="s">
        <v>33</v>
      </c>
      <c r="AO14" s="178"/>
      <c r="AP14" s="178"/>
      <c r="AQ14" s="22"/>
      <c r="BE14" s="552"/>
      <c r="BS14" s="17" t="s">
        <v>9</v>
      </c>
    </row>
    <row r="15" spans="2:71" ht="13.5">
      <c r="B15" s="21"/>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22"/>
      <c r="BE15" s="552"/>
      <c r="BS15" s="17" t="s">
        <v>6</v>
      </c>
    </row>
    <row r="16" spans="2:71" ht="15">
      <c r="B16" s="21"/>
      <c r="C16" s="178"/>
      <c r="D16" s="29" t="s">
        <v>34</v>
      </c>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29" t="s">
        <v>29</v>
      </c>
      <c r="AL16" s="178"/>
      <c r="AM16" s="178"/>
      <c r="AN16" s="177" t="s">
        <v>22</v>
      </c>
      <c r="AO16" s="178"/>
      <c r="AP16" s="178"/>
      <c r="AQ16" s="22"/>
      <c r="BE16" s="552"/>
      <c r="BS16" s="17" t="s">
        <v>6</v>
      </c>
    </row>
    <row r="17" spans="2:71" ht="15">
      <c r="B17" s="21"/>
      <c r="C17" s="178"/>
      <c r="D17" s="178"/>
      <c r="E17" s="177" t="s">
        <v>35</v>
      </c>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29" t="s">
        <v>31</v>
      </c>
      <c r="AL17" s="178"/>
      <c r="AM17" s="178"/>
      <c r="AN17" s="177" t="s">
        <v>22</v>
      </c>
      <c r="AO17" s="178"/>
      <c r="AP17" s="178"/>
      <c r="AQ17" s="22"/>
      <c r="BE17" s="552"/>
      <c r="BS17" s="17" t="s">
        <v>36</v>
      </c>
    </row>
    <row r="18" spans="2:71" ht="13.5">
      <c r="B18" s="21"/>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22"/>
      <c r="BE18" s="552"/>
      <c r="BS18" s="17" t="s">
        <v>9</v>
      </c>
    </row>
    <row r="19" spans="2:71" ht="15">
      <c r="B19" s="21"/>
      <c r="C19" s="178"/>
      <c r="D19" s="29" t="s">
        <v>37</v>
      </c>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29" t="s">
        <v>29</v>
      </c>
      <c r="AL19" s="178"/>
      <c r="AM19" s="178"/>
      <c r="AN19" s="177" t="s">
        <v>22</v>
      </c>
      <c r="AO19" s="178"/>
      <c r="AP19" s="178"/>
      <c r="AQ19" s="22"/>
      <c r="BE19" s="552"/>
      <c r="BS19" s="17" t="s">
        <v>9</v>
      </c>
    </row>
    <row r="20" spans="2:57" ht="15">
      <c r="B20" s="21"/>
      <c r="C20" s="178"/>
      <c r="D20" s="178"/>
      <c r="E20" s="177" t="s">
        <v>38</v>
      </c>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29" t="s">
        <v>31</v>
      </c>
      <c r="AL20" s="178"/>
      <c r="AM20" s="178"/>
      <c r="AN20" s="177" t="s">
        <v>22</v>
      </c>
      <c r="AO20" s="178"/>
      <c r="AP20" s="178"/>
      <c r="AQ20" s="22"/>
      <c r="BE20" s="552"/>
    </row>
    <row r="21" spans="2:57" ht="13.5">
      <c r="B21" s="21"/>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22"/>
      <c r="BE21" s="552"/>
    </row>
    <row r="22" spans="2:57" ht="15">
      <c r="B22" s="21"/>
      <c r="C22" s="178"/>
      <c r="D22" s="29" t="s">
        <v>39</v>
      </c>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22"/>
      <c r="BE22" s="552"/>
    </row>
    <row r="23" spans="2:57" ht="15">
      <c r="B23" s="21"/>
      <c r="C23" s="178"/>
      <c r="D23" s="178"/>
      <c r="E23" s="558" t="s">
        <v>22</v>
      </c>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178"/>
      <c r="AP23" s="178"/>
      <c r="AQ23" s="22"/>
      <c r="BE23" s="552"/>
    </row>
    <row r="24" spans="2:57" ht="13.5">
      <c r="B24" s="21"/>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22"/>
      <c r="BE24" s="552"/>
    </row>
    <row r="25" spans="2:57" ht="13.5">
      <c r="B25" s="21"/>
      <c r="C25" s="178"/>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78"/>
      <c r="AQ25" s="22"/>
      <c r="BE25" s="552"/>
    </row>
    <row r="26" spans="2:57" ht="15">
      <c r="B26" s="21"/>
      <c r="C26" s="178"/>
      <c r="D26" s="31" t="s">
        <v>40</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559">
        <f>ROUND(AG89,2)</f>
        <v>0</v>
      </c>
      <c r="AL26" s="554"/>
      <c r="AM26" s="554"/>
      <c r="AN26" s="554"/>
      <c r="AO26" s="554"/>
      <c r="AP26" s="178"/>
      <c r="AQ26" s="22"/>
      <c r="BE26" s="552"/>
    </row>
    <row r="27" spans="2:57" ht="15">
      <c r="B27" s="21"/>
      <c r="C27" s="178"/>
      <c r="D27" s="31" t="s">
        <v>41</v>
      </c>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559">
        <f>ROUND(AG92,2)</f>
        <v>0</v>
      </c>
      <c r="AL27" s="559"/>
      <c r="AM27" s="559"/>
      <c r="AN27" s="559"/>
      <c r="AO27" s="559"/>
      <c r="AP27" s="178"/>
      <c r="AQ27" s="22"/>
      <c r="BE27" s="552"/>
    </row>
    <row r="28" spans="2:57" s="1" customFormat="1" ht="13.5">
      <c r="B28" s="32"/>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34"/>
      <c r="BE28" s="552"/>
    </row>
    <row r="29" spans="2:57" s="1" customFormat="1" ht="15">
      <c r="B29" s="32"/>
      <c r="C29" s="181"/>
      <c r="D29" s="35" t="s">
        <v>42</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560">
        <f>ROUND(AK26+AK27,2)</f>
        <v>0</v>
      </c>
      <c r="AL29" s="561"/>
      <c r="AM29" s="561"/>
      <c r="AN29" s="561"/>
      <c r="AO29" s="561"/>
      <c r="AP29" s="181"/>
      <c r="AQ29" s="34"/>
      <c r="BE29" s="552"/>
    </row>
    <row r="30" spans="2:57" s="1" customFormat="1" ht="13.5">
      <c r="B30" s="32"/>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34"/>
      <c r="BE30" s="552"/>
    </row>
    <row r="31" spans="2:57" s="2" customFormat="1" ht="13.5">
      <c r="B31" s="36"/>
      <c r="C31" s="175"/>
      <c r="D31" s="174" t="s">
        <v>43</v>
      </c>
      <c r="E31" s="175"/>
      <c r="F31" s="174" t="s">
        <v>44</v>
      </c>
      <c r="G31" s="175"/>
      <c r="H31" s="175"/>
      <c r="I31" s="175"/>
      <c r="J31" s="175"/>
      <c r="K31" s="175"/>
      <c r="L31" s="532">
        <v>0.21</v>
      </c>
      <c r="M31" s="533"/>
      <c r="N31" s="533"/>
      <c r="O31" s="533"/>
      <c r="P31" s="175"/>
      <c r="Q31" s="175"/>
      <c r="R31" s="175"/>
      <c r="S31" s="175"/>
      <c r="T31" s="39" t="s">
        <v>45</v>
      </c>
      <c r="U31" s="175"/>
      <c r="V31" s="175"/>
      <c r="W31" s="534">
        <f>ROUND(AZ89+SUM(CD93:CD98),2)</f>
        <v>0</v>
      </c>
      <c r="X31" s="533"/>
      <c r="Y31" s="533"/>
      <c r="Z31" s="533"/>
      <c r="AA31" s="533"/>
      <c r="AB31" s="533"/>
      <c r="AC31" s="533"/>
      <c r="AD31" s="533"/>
      <c r="AE31" s="533"/>
      <c r="AF31" s="175"/>
      <c r="AG31" s="175"/>
      <c r="AH31" s="175"/>
      <c r="AI31" s="175"/>
      <c r="AJ31" s="175"/>
      <c r="AK31" s="534">
        <f>ROUND(AV89+SUM(BY93:BY98),2)</f>
        <v>0</v>
      </c>
      <c r="AL31" s="533"/>
      <c r="AM31" s="533"/>
      <c r="AN31" s="533"/>
      <c r="AO31" s="533"/>
      <c r="AP31" s="175"/>
      <c r="AQ31" s="40"/>
      <c r="BE31" s="552"/>
    </row>
    <row r="32" spans="2:57" s="2" customFormat="1" ht="13.5">
      <c r="B32" s="36"/>
      <c r="C32" s="175"/>
      <c r="D32" s="175"/>
      <c r="E32" s="175"/>
      <c r="F32" s="174" t="s">
        <v>46</v>
      </c>
      <c r="G32" s="175"/>
      <c r="H32" s="175"/>
      <c r="I32" s="175"/>
      <c r="J32" s="175"/>
      <c r="K32" s="175"/>
      <c r="L32" s="532">
        <v>0.15</v>
      </c>
      <c r="M32" s="533"/>
      <c r="N32" s="533"/>
      <c r="O32" s="533"/>
      <c r="P32" s="175"/>
      <c r="Q32" s="175"/>
      <c r="R32" s="175"/>
      <c r="S32" s="175"/>
      <c r="T32" s="39" t="s">
        <v>45</v>
      </c>
      <c r="U32" s="175"/>
      <c r="V32" s="175"/>
      <c r="W32" s="534">
        <f>ROUND(BA89+SUM(CE93:CE98),2)</f>
        <v>0</v>
      </c>
      <c r="X32" s="533"/>
      <c r="Y32" s="533"/>
      <c r="Z32" s="533"/>
      <c r="AA32" s="533"/>
      <c r="AB32" s="533"/>
      <c r="AC32" s="533"/>
      <c r="AD32" s="533"/>
      <c r="AE32" s="533"/>
      <c r="AF32" s="175"/>
      <c r="AG32" s="175"/>
      <c r="AH32" s="175"/>
      <c r="AI32" s="175"/>
      <c r="AJ32" s="175"/>
      <c r="AK32" s="534">
        <f>ROUND(AW89+SUM(BZ93:BZ98),2)</f>
        <v>0</v>
      </c>
      <c r="AL32" s="533"/>
      <c r="AM32" s="533"/>
      <c r="AN32" s="533"/>
      <c r="AO32" s="533"/>
      <c r="AP32" s="175"/>
      <c r="AQ32" s="40"/>
      <c r="BE32" s="552"/>
    </row>
    <row r="33" spans="2:57" s="2" customFormat="1" ht="13.5">
      <c r="B33" s="36"/>
      <c r="C33" s="175"/>
      <c r="D33" s="175"/>
      <c r="E33" s="175"/>
      <c r="F33" s="174" t="s">
        <v>47</v>
      </c>
      <c r="G33" s="175"/>
      <c r="H33" s="175"/>
      <c r="I33" s="175"/>
      <c r="J33" s="175"/>
      <c r="K33" s="175"/>
      <c r="L33" s="532">
        <v>0.21</v>
      </c>
      <c r="M33" s="533"/>
      <c r="N33" s="533"/>
      <c r="O33" s="533"/>
      <c r="P33" s="175"/>
      <c r="Q33" s="175"/>
      <c r="R33" s="175"/>
      <c r="S33" s="175"/>
      <c r="T33" s="39" t="s">
        <v>45</v>
      </c>
      <c r="U33" s="175"/>
      <c r="V33" s="175"/>
      <c r="W33" s="534">
        <f>ROUND(BB89+SUM(CF93:CF98),2)</f>
        <v>0</v>
      </c>
      <c r="X33" s="533"/>
      <c r="Y33" s="533"/>
      <c r="Z33" s="533"/>
      <c r="AA33" s="533"/>
      <c r="AB33" s="533"/>
      <c r="AC33" s="533"/>
      <c r="AD33" s="533"/>
      <c r="AE33" s="533"/>
      <c r="AF33" s="175"/>
      <c r="AG33" s="175"/>
      <c r="AH33" s="175"/>
      <c r="AI33" s="175"/>
      <c r="AJ33" s="175"/>
      <c r="AK33" s="534">
        <v>0</v>
      </c>
      <c r="AL33" s="533"/>
      <c r="AM33" s="533"/>
      <c r="AN33" s="533"/>
      <c r="AO33" s="533"/>
      <c r="AP33" s="175"/>
      <c r="AQ33" s="40"/>
      <c r="BE33" s="552"/>
    </row>
    <row r="34" spans="2:57" s="2" customFormat="1" ht="13.5">
      <c r="B34" s="36"/>
      <c r="C34" s="175"/>
      <c r="D34" s="175"/>
      <c r="E34" s="175"/>
      <c r="F34" s="174" t="s">
        <v>48</v>
      </c>
      <c r="G34" s="175"/>
      <c r="H34" s="175"/>
      <c r="I34" s="175"/>
      <c r="J34" s="175"/>
      <c r="K34" s="175"/>
      <c r="L34" s="532">
        <v>0.15</v>
      </c>
      <c r="M34" s="533"/>
      <c r="N34" s="533"/>
      <c r="O34" s="533"/>
      <c r="P34" s="175"/>
      <c r="Q34" s="175"/>
      <c r="R34" s="175"/>
      <c r="S34" s="175"/>
      <c r="T34" s="39" t="s">
        <v>45</v>
      </c>
      <c r="U34" s="175"/>
      <c r="V34" s="175"/>
      <c r="W34" s="534">
        <f>ROUND(BC89+SUM(CG93:CG98),2)</f>
        <v>0</v>
      </c>
      <c r="X34" s="533"/>
      <c r="Y34" s="533"/>
      <c r="Z34" s="533"/>
      <c r="AA34" s="533"/>
      <c r="AB34" s="533"/>
      <c r="AC34" s="533"/>
      <c r="AD34" s="533"/>
      <c r="AE34" s="533"/>
      <c r="AF34" s="175"/>
      <c r="AG34" s="175"/>
      <c r="AH34" s="175"/>
      <c r="AI34" s="175"/>
      <c r="AJ34" s="175"/>
      <c r="AK34" s="534">
        <v>0</v>
      </c>
      <c r="AL34" s="533"/>
      <c r="AM34" s="533"/>
      <c r="AN34" s="533"/>
      <c r="AO34" s="533"/>
      <c r="AP34" s="175"/>
      <c r="AQ34" s="40"/>
      <c r="BE34" s="552"/>
    </row>
    <row r="35" spans="2:43" s="2" customFormat="1" ht="13.5">
      <c r="B35" s="36"/>
      <c r="C35" s="175"/>
      <c r="D35" s="175"/>
      <c r="E35" s="175"/>
      <c r="F35" s="174" t="s">
        <v>49</v>
      </c>
      <c r="G35" s="175"/>
      <c r="H35" s="175"/>
      <c r="I35" s="175"/>
      <c r="J35" s="175"/>
      <c r="K35" s="175"/>
      <c r="L35" s="532">
        <v>0</v>
      </c>
      <c r="M35" s="533"/>
      <c r="N35" s="533"/>
      <c r="O35" s="533"/>
      <c r="P35" s="175"/>
      <c r="Q35" s="175"/>
      <c r="R35" s="175"/>
      <c r="S35" s="175"/>
      <c r="T35" s="39" t="s">
        <v>45</v>
      </c>
      <c r="U35" s="175"/>
      <c r="V35" s="175"/>
      <c r="W35" s="534">
        <f>ROUND(BD89+SUM(CH93:CH98),2)</f>
        <v>0</v>
      </c>
      <c r="X35" s="533"/>
      <c r="Y35" s="533"/>
      <c r="Z35" s="533"/>
      <c r="AA35" s="533"/>
      <c r="AB35" s="533"/>
      <c r="AC35" s="533"/>
      <c r="AD35" s="533"/>
      <c r="AE35" s="533"/>
      <c r="AF35" s="175"/>
      <c r="AG35" s="175"/>
      <c r="AH35" s="175"/>
      <c r="AI35" s="175"/>
      <c r="AJ35" s="175"/>
      <c r="AK35" s="534">
        <v>0</v>
      </c>
      <c r="AL35" s="533"/>
      <c r="AM35" s="533"/>
      <c r="AN35" s="533"/>
      <c r="AO35" s="533"/>
      <c r="AP35" s="175"/>
      <c r="AQ35" s="40"/>
    </row>
    <row r="36" spans="2:43" s="1" customFormat="1" ht="13.5">
      <c r="B36" s="32"/>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34"/>
    </row>
    <row r="37" spans="2:43" s="1" customFormat="1" ht="18">
      <c r="B37" s="32"/>
      <c r="C37" s="41"/>
      <c r="D37" s="42" t="s">
        <v>50</v>
      </c>
      <c r="E37" s="176"/>
      <c r="F37" s="176"/>
      <c r="G37" s="176"/>
      <c r="H37" s="176"/>
      <c r="I37" s="176"/>
      <c r="J37" s="176"/>
      <c r="K37" s="176"/>
      <c r="L37" s="176"/>
      <c r="M37" s="176"/>
      <c r="N37" s="176"/>
      <c r="O37" s="176"/>
      <c r="P37" s="176"/>
      <c r="Q37" s="176"/>
      <c r="R37" s="176"/>
      <c r="S37" s="176"/>
      <c r="T37" s="43" t="s">
        <v>51</v>
      </c>
      <c r="U37" s="176"/>
      <c r="V37" s="176"/>
      <c r="W37" s="176"/>
      <c r="X37" s="535" t="s">
        <v>52</v>
      </c>
      <c r="Y37" s="536"/>
      <c r="Z37" s="536"/>
      <c r="AA37" s="536"/>
      <c r="AB37" s="536"/>
      <c r="AC37" s="176"/>
      <c r="AD37" s="176"/>
      <c r="AE37" s="176"/>
      <c r="AF37" s="176"/>
      <c r="AG37" s="176"/>
      <c r="AH37" s="176"/>
      <c r="AI37" s="176"/>
      <c r="AJ37" s="176"/>
      <c r="AK37" s="548">
        <f>SUM(AK29:AK35)</f>
        <v>0</v>
      </c>
      <c r="AL37" s="536"/>
      <c r="AM37" s="536"/>
      <c r="AN37" s="536"/>
      <c r="AO37" s="549"/>
      <c r="AP37" s="41"/>
      <c r="AQ37" s="34"/>
    </row>
    <row r="38" spans="2:43" s="1" customFormat="1" ht="13.5">
      <c r="B38" s="32"/>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34"/>
    </row>
    <row r="39" spans="2:43" ht="13.5">
      <c r="B39" s="21"/>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22"/>
    </row>
    <row r="40" spans="2:43" ht="13.5">
      <c r="B40" s="21"/>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22"/>
    </row>
    <row r="41" spans="2:43" ht="13.5">
      <c r="B41" s="21"/>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22"/>
    </row>
    <row r="42" spans="2:43" ht="13.5">
      <c r="B42" s="21"/>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22"/>
    </row>
    <row r="43" spans="2:43" ht="13.5">
      <c r="B43" s="21"/>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22"/>
    </row>
    <row r="44" spans="2:43" ht="13.5">
      <c r="B44" s="21"/>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22"/>
    </row>
    <row r="45" spans="2:43" ht="13.5">
      <c r="B45" s="21"/>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22"/>
    </row>
    <row r="46" spans="2:43" ht="13.5">
      <c r="B46" s="21"/>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22"/>
    </row>
    <row r="47" spans="2:43" ht="13.5">
      <c r="B47" s="21"/>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22"/>
    </row>
    <row r="48" spans="2:43" ht="13.5">
      <c r="B48" s="21"/>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22"/>
    </row>
    <row r="49" spans="2:43" s="1" customFormat="1" ht="15">
      <c r="B49" s="32"/>
      <c r="C49" s="181"/>
      <c r="D49" s="44" t="s">
        <v>53</v>
      </c>
      <c r="E49" s="45"/>
      <c r="F49" s="45"/>
      <c r="G49" s="45"/>
      <c r="H49" s="45"/>
      <c r="I49" s="45"/>
      <c r="J49" s="45"/>
      <c r="K49" s="45"/>
      <c r="L49" s="45"/>
      <c r="M49" s="45"/>
      <c r="N49" s="45"/>
      <c r="O49" s="45"/>
      <c r="P49" s="45"/>
      <c r="Q49" s="45"/>
      <c r="R49" s="45"/>
      <c r="S49" s="45"/>
      <c r="T49" s="45"/>
      <c r="U49" s="45"/>
      <c r="V49" s="45"/>
      <c r="W49" s="45"/>
      <c r="X49" s="45"/>
      <c r="Y49" s="45"/>
      <c r="Z49" s="46"/>
      <c r="AA49" s="181"/>
      <c r="AB49" s="181"/>
      <c r="AC49" s="44" t="s">
        <v>54</v>
      </c>
      <c r="AD49" s="45"/>
      <c r="AE49" s="45"/>
      <c r="AF49" s="45"/>
      <c r="AG49" s="45"/>
      <c r="AH49" s="45"/>
      <c r="AI49" s="45"/>
      <c r="AJ49" s="45"/>
      <c r="AK49" s="45"/>
      <c r="AL49" s="45"/>
      <c r="AM49" s="45"/>
      <c r="AN49" s="45"/>
      <c r="AO49" s="46"/>
      <c r="AP49" s="181"/>
      <c r="AQ49" s="34"/>
    </row>
    <row r="50" spans="2:43" ht="13.5">
      <c r="B50" s="21"/>
      <c r="C50" s="178"/>
      <c r="D50" s="47"/>
      <c r="E50" s="178"/>
      <c r="F50" s="178"/>
      <c r="G50" s="178"/>
      <c r="H50" s="178"/>
      <c r="I50" s="178"/>
      <c r="J50" s="178"/>
      <c r="K50" s="178"/>
      <c r="L50" s="178"/>
      <c r="M50" s="178"/>
      <c r="N50" s="178"/>
      <c r="O50" s="178"/>
      <c r="P50" s="178"/>
      <c r="Q50" s="178"/>
      <c r="R50" s="178"/>
      <c r="S50" s="178"/>
      <c r="T50" s="178"/>
      <c r="U50" s="178"/>
      <c r="V50" s="178"/>
      <c r="W50" s="178"/>
      <c r="X50" s="178"/>
      <c r="Y50" s="178"/>
      <c r="Z50" s="48"/>
      <c r="AA50" s="178"/>
      <c r="AB50" s="178"/>
      <c r="AC50" s="47"/>
      <c r="AD50" s="178"/>
      <c r="AE50" s="178"/>
      <c r="AF50" s="178"/>
      <c r="AG50" s="178"/>
      <c r="AH50" s="178"/>
      <c r="AI50" s="178"/>
      <c r="AJ50" s="178"/>
      <c r="AK50" s="178"/>
      <c r="AL50" s="178"/>
      <c r="AM50" s="178"/>
      <c r="AN50" s="178"/>
      <c r="AO50" s="48"/>
      <c r="AP50" s="178"/>
      <c r="AQ50" s="22"/>
    </row>
    <row r="51" spans="2:43" ht="13.5">
      <c r="B51" s="21"/>
      <c r="C51" s="178"/>
      <c r="D51" s="47"/>
      <c r="E51" s="178"/>
      <c r="F51" s="178"/>
      <c r="G51" s="178"/>
      <c r="H51" s="178"/>
      <c r="I51" s="178"/>
      <c r="J51" s="178"/>
      <c r="K51" s="178"/>
      <c r="L51" s="178"/>
      <c r="M51" s="178"/>
      <c r="N51" s="178"/>
      <c r="O51" s="178"/>
      <c r="P51" s="178"/>
      <c r="Q51" s="178"/>
      <c r="R51" s="178"/>
      <c r="S51" s="178"/>
      <c r="T51" s="178"/>
      <c r="U51" s="178"/>
      <c r="V51" s="178"/>
      <c r="W51" s="178"/>
      <c r="X51" s="178"/>
      <c r="Y51" s="178"/>
      <c r="Z51" s="48"/>
      <c r="AA51" s="178"/>
      <c r="AB51" s="178"/>
      <c r="AC51" s="47"/>
      <c r="AD51" s="178"/>
      <c r="AE51" s="178"/>
      <c r="AF51" s="178"/>
      <c r="AG51" s="178"/>
      <c r="AH51" s="178"/>
      <c r="AI51" s="178"/>
      <c r="AJ51" s="178"/>
      <c r="AK51" s="178"/>
      <c r="AL51" s="178"/>
      <c r="AM51" s="178"/>
      <c r="AN51" s="178"/>
      <c r="AO51" s="48"/>
      <c r="AP51" s="178"/>
      <c r="AQ51" s="22"/>
    </row>
    <row r="52" spans="2:43" ht="13.5">
      <c r="B52" s="21"/>
      <c r="C52" s="178"/>
      <c r="D52" s="47"/>
      <c r="E52" s="178"/>
      <c r="F52" s="178"/>
      <c r="G52" s="178"/>
      <c r="H52" s="178"/>
      <c r="I52" s="178"/>
      <c r="J52" s="178"/>
      <c r="K52" s="178"/>
      <c r="L52" s="178"/>
      <c r="M52" s="178"/>
      <c r="N52" s="178"/>
      <c r="O52" s="178"/>
      <c r="P52" s="178"/>
      <c r="Q52" s="178"/>
      <c r="R52" s="178"/>
      <c r="S52" s="178"/>
      <c r="T52" s="178"/>
      <c r="U52" s="178"/>
      <c r="V52" s="178"/>
      <c r="W52" s="178"/>
      <c r="X52" s="178"/>
      <c r="Y52" s="178"/>
      <c r="Z52" s="48"/>
      <c r="AA52" s="178"/>
      <c r="AB52" s="178"/>
      <c r="AC52" s="47"/>
      <c r="AD52" s="178"/>
      <c r="AE52" s="178"/>
      <c r="AF52" s="178"/>
      <c r="AG52" s="178"/>
      <c r="AH52" s="178"/>
      <c r="AI52" s="178"/>
      <c r="AJ52" s="178"/>
      <c r="AK52" s="178"/>
      <c r="AL52" s="178"/>
      <c r="AM52" s="178"/>
      <c r="AN52" s="178"/>
      <c r="AO52" s="48"/>
      <c r="AP52" s="178"/>
      <c r="AQ52" s="22"/>
    </row>
    <row r="53" spans="2:43" ht="13.5">
      <c r="B53" s="21"/>
      <c r="C53" s="178"/>
      <c r="D53" s="47"/>
      <c r="E53" s="178"/>
      <c r="F53" s="178"/>
      <c r="G53" s="178"/>
      <c r="H53" s="178"/>
      <c r="I53" s="178"/>
      <c r="J53" s="178"/>
      <c r="K53" s="178"/>
      <c r="L53" s="178"/>
      <c r="M53" s="178"/>
      <c r="N53" s="178"/>
      <c r="O53" s="178"/>
      <c r="P53" s="178"/>
      <c r="Q53" s="178"/>
      <c r="R53" s="178"/>
      <c r="S53" s="178"/>
      <c r="T53" s="178"/>
      <c r="U53" s="178"/>
      <c r="V53" s="178"/>
      <c r="W53" s="178"/>
      <c r="X53" s="178"/>
      <c r="Y53" s="178"/>
      <c r="Z53" s="48"/>
      <c r="AA53" s="178"/>
      <c r="AB53" s="178"/>
      <c r="AC53" s="47"/>
      <c r="AD53" s="178"/>
      <c r="AE53" s="178"/>
      <c r="AF53" s="178"/>
      <c r="AG53" s="178"/>
      <c r="AH53" s="178"/>
      <c r="AI53" s="178"/>
      <c r="AJ53" s="178"/>
      <c r="AK53" s="178"/>
      <c r="AL53" s="178"/>
      <c r="AM53" s="178"/>
      <c r="AN53" s="178"/>
      <c r="AO53" s="48"/>
      <c r="AP53" s="178"/>
      <c r="AQ53" s="22"/>
    </row>
    <row r="54" spans="2:43" ht="13.5">
      <c r="B54" s="21"/>
      <c r="C54" s="178"/>
      <c r="D54" s="47"/>
      <c r="E54" s="178"/>
      <c r="F54" s="178"/>
      <c r="G54" s="178"/>
      <c r="H54" s="178"/>
      <c r="I54" s="178"/>
      <c r="J54" s="178"/>
      <c r="K54" s="178"/>
      <c r="L54" s="178"/>
      <c r="M54" s="178"/>
      <c r="N54" s="178"/>
      <c r="O54" s="178"/>
      <c r="P54" s="178"/>
      <c r="Q54" s="178"/>
      <c r="R54" s="178"/>
      <c r="S54" s="178"/>
      <c r="T54" s="178"/>
      <c r="U54" s="178"/>
      <c r="V54" s="178"/>
      <c r="W54" s="178"/>
      <c r="X54" s="178"/>
      <c r="Y54" s="178"/>
      <c r="Z54" s="48"/>
      <c r="AA54" s="178"/>
      <c r="AB54" s="178"/>
      <c r="AC54" s="47"/>
      <c r="AD54" s="178"/>
      <c r="AE54" s="178"/>
      <c r="AF54" s="178"/>
      <c r="AG54" s="178"/>
      <c r="AH54" s="178"/>
      <c r="AI54" s="178"/>
      <c r="AJ54" s="178"/>
      <c r="AK54" s="178"/>
      <c r="AL54" s="178"/>
      <c r="AM54" s="178"/>
      <c r="AN54" s="178"/>
      <c r="AO54" s="48"/>
      <c r="AP54" s="178"/>
      <c r="AQ54" s="22"/>
    </row>
    <row r="55" spans="2:43" ht="13.5">
      <c r="B55" s="21"/>
      <c r="C55" s="178"/>
      <c r="D55" s="47"/>
      <c r="E55" s="178"/>
      <c r="F55" s="178"/>
      <c r="G55" s="178"/>
      <c r="H55" s="178"/>
      <c r="I55" s="178"/>
      <c r="J55" s="178"/>
      <c r="K55" s="178"/>
      <c r="L55" s="178"/>
      <c r="M55" s="178"/>
      <c r="N55" s="178"/>
      <c r="O55" s="178"/>
      <c r="P55" s="178"/>
      <c r="Q55" s="178"/>
      <c r="R55" s="178"/>
      <c r="S55" s="178"/>
      <c r="T55" s="178"/>
      <c r="U55" s="178"/>
      <c r="V55" s="178"/>
      <c r="W55" s="178"/>
      <c r="X55" s="178"/>
      <c r="Y55" s="178"/>
      <c r="Z55" s="48"/>
      <c r="AA55" s="178"/>
      <c r="AB55" s="178"/>
      <c r="AC55" s="47"/>
      <c r="AD55" s="178"/>
      <c r="AE55" s="178"/>
      <c r="AF55" s="178"/>
      <c r="AG55" s="178"/>
      <c r="AH55" s="178"/>
      <c r="AI55" s="178"/>
      <c r="AJ55" s="178"/>
      <c r="AK55" s="178"/>
      <c r="AL55" s="178"/>
      <c r="AM55" s="178"/>
      <c r="AN55" s="178"/>
      <c r="AO55" s="48"/>
      <c r="AP55" s="178"/>
      <c r="AQ55" s="22"/>
    </row>
    <row r="56" spans="2:43" ht="13.5">
      <c r="B56" s="21"/>
      <c r="C56" s="178"/>
      <c r="D56" s="47"/>
      <c r="E56" s="178"/>
      <c r="F56" s="178"/>
      <c r="G56" s="178"/>
      <c r="H56" s="178"/>
      <c r="I56" s="178"/>
      <c r="J56" s="178"/>
      <c r="K56" s="178"/>
      <c r="L56" s="178"/>
      <c r="M56" s="178"/>
      <c r="N56" s="178"/>
      <c r="O56" s="178"/>
      <c r="P56" s="178"/>
      <c r="Q56" s="178"/>
      <c r="R56" s="178"/>
      <c r="S56" s="178"/>
      <c r="T56" s="178"/>
      <c r="U56" s="178"/>
      <c r="V56" s="178"/>
      <c r="W56" s="178"/>
      <c r="X56" s="178"/>
      <c r="Y56" s="178"/>
      <c r="Z56" s="48"/>
      <c r="AA56" s="178"/>
      <c r="AB56" s="178"/>
      <c r="AC56" s="47"/>
      <c r="AD56" s="178"/>
      <c r="AE56" s="178"/>
      <c r="AF56" s="178"/>
      <c r="AG56" s="178"/>
      <c r="AH56" s="178"/>
      <c r="AI56" s="178"/>
      <c r="AJ56" s="178"/>
      <c r="AK56" s="178"/>
      <c r="AL56" s="178"/>
      <c r="AM56" s="178"/>
      <c r="AN56" s="178"/>
      <c r="AO56" s="48"/>
      <c r="AP56" s="178"/>
      <c r="AQ56" s="22"/>
    </row>
    <row r="57" spans="2:43" ht="13.5">
      <c r="B57" s="21"/>
      <c r="C57" s="178"/>
      <c r="D57" s="47"/>
      <c r="E57" s="178"/>
      <c r="F57" s="178"/>
      <c r="G57" s="178"/>
      <c r="H57" s="178"/>
      <c r="I57" s="178"/>
      <c r="J57" s="178"/>
      <c r="K57" s="178"/>
      <c r="L57" s="178"/>
      <c r="M57" s="178"/>
      <c r="N57" s="178"/>
      <c r="O57" s="178"/>
      <c r="P57" s="178"/>
      <c r="Q57" s="178"/>
      <c r="R57" s="178"/>
      <c r="S57" s="178"/>
      <c r="T57" s="178"/>
      <c r="U57" s="178"/>
      <c r="V57" s="178"/>
      <c r="W57" s="178"/>
      <c r="X57" s="178"/>
      <c r="Y57" s="178"/>
      <c r="Z57" s="48"/>
      <c r="AA57" s="178"/>
      <c r="AB57" s="178"/>
      <c r="AC57" s="47"/>
      <c r="AD57" s="178"/>
      <c r="AE57" s="178"/>
      <c r="AF57" s="178"/>
      <c r="AG57" s="178"/>
      <c r="AH57" s="178"/>
      <c r="AI57" s="178"/>
      <c r="AJ57" s="178"/>
      <c r="AK57" s="178"/>
      <c r="AL57" s="178"/>
      <c r="AM57" s="178"/>
      <c r="AN57" s="178"/>
      <c r="AO57" s="48"/>
      <c r="AP57" s="178"/>
      <c r="AQ57" s="22"/>
    </row>
    <row r="58" spans="2:43" s="1" customFormat="1" ht="15">
      <c r="B58" s="32"/>
      <c r="C58" s="181"/>
      <c r="D58" s="49" t="s">
        <v>55</v>
      </c>
      <c r="E58" s="50"/>
      <c r="F58" s="50"/>
      <c r="G58" s="50"/>
      <c r="H58" s="50"/>
      <c r="I58" s="50"/>
      <c r="J58" s="50"/>
      <c r="K58" s="50"/>
      <c r="L58" s="50"/>
      <c r="M58" s="50"/>
      <c r="N58" s="50"/>
      <c r="O58" s="50"/>
      <c r="P58" s="50"/>
      <c r="Q58" s="50"/>
      <c r="R58" s="51" t="s">
        <v>56</v>
      </c>
      <c r="S58" s="50"/>
      <c r="T58" s="50"/>
      <c r="U58" s="50"/>
      <c r="V58" s="50"/>
      <c r="W58" s="50"/>
      <c r="X58" s="50"/>
      <c r="Y58" s="50"/>
      <c r="Z58" s="52"/>
      <c r="AA58" s="181"/>
      <c r="AB58" s="181"/>
      <c r="AC58" s="49" t="s">
        <v>55</v>
      </c>
      <c r="AD58" s="50"/>
      <c r="AE58" s="50"/>
      <c r="AF58" s="50"/>
      <c r="AG58" s="50"/>
      <c r="AH58" s="50"/>
      <c r="AI58" s="50"/>
      <c r="AJ58" s="50"/>
      <c r="AK58" s="50"/>
      <c r="AL58" s="50"/>
      <c r="AM58" s="51" t="s">
        <v>56</v>
      </c>
      <c r="AN58" s="50"/>
      <c r="AO58" s="52"/>
      <c r="AP58" s="181"/>
      <c r="AQ58" s="34"/>
    </row>
    <row r="59" spans="2:43" ht="13.5">
      <c r="B59" s="21"/>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22"/>
    </row>
    <row r="60" spans="2:43" s="1" customFormat="1" ht="15">
      <c r="B60" s="32"/>
      <c r="C60" s="181"/>
      <c r="D60" s="44" t="s">
        <v>57</v>
      </c>
      <c r="E60" s="45"/>
      <c r="F60" s="45"/>
      <c r="G60" s="45"/>
      <c r="H60" s="45"/>
      <c r="I60" s="45"/>
      <c r="J60" s="45"/>
      <c r="K60" s="45"/>
      <c r="L60" s="45"/>
      <c r="M60" s="45"/>
      <c r="N60" s="45"/>
      <c r="O60" s="45"/>
      <c r="P60" s="45"/>
      <c r="Q60" s="45"/>
      <c r="R60" s="45"/>
      <c r="S60" s="45"/>
      <c r="T60" s="45"/>
      <c r="U60" s="45"/>
      <c r="V60" s="45"/>
      <c r="W60" s="45"/>
      <c r="X60" s="45"/>
      <c r="Y60" s="45"/>
      <c r="Z60" s="46"/>
      <c r="AA60" s="181"/>
      <c r="AB60" s="181"/>
      <c r="AC60" s="44" t="s">
        <v>58</v>
      </c>
      <c r="AD60" s="45"/>
      <c r="AE60" s="45"/>
      <c r="AF60" s="45"/>
      <c r="AG60" s="45"/>
      <c r="AH60" s="45"/>
      <c r="AI60" s="45"/>
      <c r="AJ60" s="45"/>
      <c r="AK60" s="45"/>
      <c r="AL60" s="45"/>
      <c r="AM60" s="45"/>
      <c r="AN60" s="45"/>
      <c r="AO60" s="46"/>
      <c r="AP60" s="181"/>
      <c r="AQ60" s="34"/>
    </row>
    <row r="61" spans="2:43" ht="13.5">
      <c r="B61" s="21"/>
      <c r="C61" s="178"/>
      <c r="D61" s="47"/>
      <c r="E61" s="178"/>
      <c r="F61" s="178"/>
      <c r="G61" s="178"/>
      <c r="H61" s="178"/>
      <c r="I61" s="178"/>
      <c r="J61" s="178"/>
      <c r="K61" s="178"/>
      <c r="L61" s="178"/>
      <c r="M61" s="178"/>
      <c r="N61" s="178"/>
      <c r="O61" s="178"/>
      <c r="P61" s="178"/>
      <c r="Q61" s="178"/>
      <c r="R61" s="178"/>
      <c r="S61" s="178"/>
      <c r="T61" s="178"/>
      <c r="U61" s="178"/>
      <c r="V61" s="178"/>
      <c r="W61" s="178"/>
      <c r="X61" s="178"/>
      <c r="Y61" s="178"/>
      <c r="Z61" s="48"/>
      <c r="AA61" s="178"/>
      <c r="AB61" s="178"/>
      <c r="AC61" s="47"/>
      <c r="AD61" s="178"/>
      <c r="AE61" s="178"/>
      <c r="AF61" s="178"/>
      <c r="AG61" s="178"/>
      <c r="AH61" s="178"/>
      <c r="AI61" s="178"/>
      <c r="AJ61" s="178"/>
      <c r="AK61" s="178"/>
      <c r="AL61" s="178"/>
      <c r="AM61" s="178"/>
      <c r="AN61" s="178"/>
      <c r="AO61" s="48"/>
      <c r="AP61" s="178"/>
      <c r="AQ61" s="22"/>
    </row>
    <row r="62" spans="2:43" ht="13.5">
      <c r="B62" s="21"/>
      <c r="C62" s="178"/>
      <c r="D62" s="47"/>
      <c r="E62" s="178"/>
      <c r="F62" s="178"/>
      <c r="G62" s="178"/>
      <c r="H62" s="178"/>
      <c r="I62" s="178"/>
      <c r="J62" s="178"/>
      <c r="K62" s="178"/>
      <c r="L62" s="178"/>
      <c r="M62" s="178"/>
      <c r="N62" s="178"/>
      <c r="O62" s="178"/>
      <c r="P62" s="178"/>
      <c r="Q62" s="178"/>
      <c r="R62" s="178"/>
      <c r="S62" s="178"/>
      <c r="T62" s="178"/>
      <c r="U62" s="178"/>
      <c r="V62" s="178"/>
      <c r="W62" s="178"/>
      <c r="X62" s="178"/>
      <c r="Y62" s="178"/>
      <c r="Z62" s="48"/>
      <c r="AA62" s="178"/>
      <c r="AB62" s="178"/>
      <c r="AC62" s="47"/>
      <c r="AD62" s="178"/>
      <c r="AE62" s="178"/>
      <c r="AF62" s="178"/>
      <c r="AG62" s="178"/>
      <c r="AH62" s="178"/>
      <c r="AI62" s="178"/>
      <c r="AJ62" s="178"/>
      <c r="AK62" s="178"/>
      <c r="AL62" s="178"/>
      <c r="AM62" s="178"/>
      <c r="AN62" s="178"/>
      <c r="AO62" s="48"/>
      <c r="AP62" s="178"/>
      <c r="AQ62" s="22"/>
    </row>
    <row r="63" spans="2:43" ht="13.5">
      <c r="B63" s="21"/>
      <c r="C63" s="178"/>
      <c r="D63" s="47"/>
      <c r="E63" s="178"/>
      <c r="F63" s="178"/>
      <c r="G63" s="178"/>
      <c r="H63" s="178"/>
      <c r="I63" s="178"/>
      <c r="J63" s="178"/>
      <c r="K63" s="178"/>
      <c r="L63" s="178"/>
      <c r="M63" s="178"/>
      <c r="N63" s="178"/>
      <c r="O63" s="178"/>
      <c r="P63" s="178"/>
      <c r="Q63" s="178"/>
      <c r="R63" s="178"/>
      <c r="S63" s="178"/>
      <c r="T63" s="178"/>
      <c r="U63" s="178"/>
      <c r="V63" s="178"/>
      <c r="W63" s="178"/>
      <c r="X63" s="178"/>
      <c r="Y63" s="178"/>
      <c r="Z63" s="48"/>
      <c r="AA63" s="178"/>
      <c r="AB63" s="178"/>
      <c r="AC63" s="47"/>
      <c r="AD63" s="178"/>
      <c r="AE63" s="178"/>
      <c r="AF63" s="178"/>
      <c r="AG63" s="178"/>
      <c r="AH63" s="178"/>
      <c r="AI63" s="178"/>
      <c r="AJ63" s="178"/>
      <c r="AK63" s="178"/>
      <c r="AL63" s="178"/>
      <c r="AM63" s="178"/>
      <c r="AN63" s="178"/>
      <c r="AO63" s="48"/>
      <c r="AP63" s="178"/>
      <c r="AQ63" s="22"/>
    </row>
    <row r="64" spans="2:43" ht="13.5">
      <c r="B64" s="21"/>
      <c r="C64" s="178"/>
      <c r="D64" s="47"/>
      <c r="E64" s="178"/>
      <c r="F64" s="178"/>
      <c r="G64" s="178"/>
      <c r="H64" s="178"/>
      <c r="I64" s="178"/>
      <c r="J64" s="178"/>
      <c r="K64" s="178"/>
      <c r="L64" s="178"/>
      <c r="M64" s="178"/>
      <c r="N64" s="178"/>
      <c r="O64" s="178"/>
      <c r="P64" s="178"/>
      <c r="Q64" s="178"/>
      <c r="R64" s="178"/>
      <c r="S64" s="178"/>
      <c r="T64" s="178"/>
      <c r="U64" s="178"/>
      <c r="V64" s="178"/>
      <c r="W64" s="178"/>
      <c r="X64" s="178"/>
      <c r="Y64" s="178"/>
      <c r="Z64" s="48"/>
      <c r="AA64" s="178"/>
      <c r="AB64" s="178"/>
      <c r="AC64" s="47"/>
      <c r="AD64" s="178"/>
      <c r="AE64" s="178"/>
      <c r="AF64" s="178"/>
      <c r="AG64" s="178"/>
      <c r="AH64" s="178"/>
      <c r="AI64" s="178"/>
      <c r="AJ64" s="178"/>
      <c r="AK64" s="178"/>
      <c r="AL64" s="178"/>
      <c r="AM64" s="178"/>
      <c r="AN64" s="178"/>
      <c r="AO64" s="48"/>
      <c r="AP64" s="178"/>
      <c r="AQ64" s="22"/>
    </row>
    <row r="65" spans="2:43" ht="13.5">
      <c r="B65" s="21"/>
      <c r="C65" s="178"/>
      <c r="D65" s="47"/>
      <c r="E65" s="178"/>
      <c r="F65" s="178"/>
      <c r="G65" s="178"/>
      <c r="H65" s="178"/>
      <c r="I65" s="178"/>
      <c r="J65" s="178"/>
      <c r="K65" s="178"/>
      <c r="L65" s="178"/>
      <c r="M65" s="178"/>
      <c r="N65" s="178"/>
      <c r="O65" s="178"/>
      <c r="P65" s="178"/>
      <c r="Q65" s="178"/>
      <c r="R65" s="178"/>
      <c r="S65" s="178"/>
      <c r="T65" s="178"/>
      <c r="U65" s="178"/>
      <c r="V65" s="178"/>
      <c r="W65" s="178"/>
      <c r="X65" s="178"/>
      <c r="Y65" s="178"/>
      <c r="Z65" s="48"/>
      <c r="AA65" s="178"/>
      <c r="AB65" s="178"/>
      <c r="AC65" s="47"/>
      <c r="AD65" s="178"/>
      <c r="AE65" s="178"/>
      <c r="AF65" s="178"/>
      <c r="AG65" s="178"/>
      <c r="AH65" s="178"/>
      <c r="AI65" s="178"/>
      <c r="AJ65" s="178"/>
      <c r="AK65" s="178"/>
      <c r="AL65" s="178"/>
      <c r="AM65" s="178"/>
      <c r="AN65" s="178"/>
      <c r="AO65" s="48"/>
      <c r="AP65" s="178"/>
      <c r="AQ65" s="22"/>
    </row>
    <row r="66" spans="2:43" ht="13.5">
      <c r="B66" s="21"/>
      <c r="C66" s="178"/>
      <c r="D66" s="47"/>
      <c r="E66" s="178"/>
      <c r="F66" s="178"/>
      <c r="G66" s="178"/>
      <c r="H66" s="178"/>
      <c r="I66" s="178"/>
      <c r="J66" s="178"/>
      <c r="K66" s="178"/>
      <c r="L66" s="178"/>
      <c r="M66" s="178"/>
      <c r="N66" s="178"/>
      <c r="O66" s="178"/>
      <c r="P66" s="178"/>
      <c r="Q66" s="178"/>
      <c r="R66" s="178"/>
      <c r="S66" s="178"/>
      <c r="T66" s="178"/>
      <c r="U66" s="178"/>
      <c r="V66" s="178"/>
      <c r="W66" s="178"/>
      <c r="X66" s="178"/>
      <c r="Y66" s="178"/>
      <c r="Z66" s="48"/>
      <c r="AA66" s="178"/>
      <c r="AB66" s="178"/>
      <c r="AC66" s="47"/>
      <c r="AD66" s="178"/>
      <c r="AE66" s="178"/>
      <c r="AF66" s="178"/>
      <c r="AG66" s="178"/>
      <c r="AH66" s="178"/>
      <c r="AI66" s="178"/>
      <c r="AJ66" s="178"/>
      <c r="AK66" s="178"/>
      <c r="AL66" s="178"/>
      <c r="AM66" s="178"/>
      <c r="AN66" s="178"/>
      <c r="AO66" s="48"/>
      <c r="AP66" s="178"/>
      <c r="AQ66" s="22"/>
    </row>
    <row r="67" spans="2:43" ht="13.5">
      <c r="B67" s="21"/>
      <c r="C67" s="178"/>
      <c r="D67" s="47"/>
      <c r="E67" s="178"/>
      <c r="F67" s="178"/>
      <c r="G67" s="178"/>
      <c r="H67" s="178"/>
      <c r="I67" s="178"/>
      <c r="J67" s="178"/>
      <c r="K67" s="178"/>
      <c r="L67" s="178"/>
      <c r="M67" s="178"/>
      <c r="N67" s="178"/>
      <c r="O67" s="178"/>
      <c r="P67" s="178"/>
      <c r="Q67" s="178"/>
      <c r="R67" s="178"/>
      <c r="S67" s="178"/>
      <c r="T67" s="178"/>
      <c r="U67" s="178"/>
      <c r="V67" s="178"/>
      <c r="W67" s="178"/>
      <c r="X67" s="178"/>
      <c r="Y67" s="178"/>
      <c r="Z67" s="48"/>
      <c r="AA67" s="178"/>
      <c r="AB67" s="178"/>
      <c r="AC67" s="47"/>
      <c r="AD67" s="178"/>
      <c r="AE67" s="178"/>
      <c r="AF67" s="178"/>
      <c r="AG67" s="178"/>
      <c r="AH67" s="178"/>
      <c r="AI67" s="178"/>
      <c r="AJ67" s="178"/>
      <c r="AK67" s="178"/>
      <c r="AL67" s="178"/>
      <c r="AM67" s="178"/>
      <c r="AN67" s="178"/>
      <c r="AO67" s="48"/>
      <c r="AP67" s="178"/>
      <c r="AQ67" s="22"/>
    </row>
    <row r="68" spans="2:43" ht="13.5">
      <c r="B68" s="21"/>
      <c r="C68" s="178"/>
      <c r="D68" s="47"/>
      <c r="E68" s="178"/>
      <c r="F68" s="178"/>
      <c r="G68" s="178"/>
      <c r="H68" s="178"/>
      <c r="I68" s="178"/>
      <c r="J68" s="178"/>
      <c r="K68" s="178"/>
      <c r="L68" s="178"/>
      <c r="M68" s="178"/>
      <c r="N68" s="178"/>
      <c r="O68" s="178"/>
      <c r="P68" s="178"/>
      <c r="Q68" s="178"/>
      <c r="R68" s="178"/>
      <c r="S68" s="178"/>
      <c r="T68" s="178"/>
      <c r="U68" s="178"/>
      <c r="V68" s="178"/>
      <c r="W68" s="178"/>
      <c r="X68" s="178"/>
      <c r="Y68" s="178"/>
      <c r="Z68" s="48"/>
      <c r="AA68" s="178"/>
      <c r="AB68" s="178"/>
      <c r="AC68" s="47"/>
      <c r="AD68" s="178"/>
      <c r="AE68" s="178"/>
      <c r="AF68" s="178"/>
      <c r="AG68" s="178"/>
      <c r="AH68" s="178"/>
      <c r="AI68" s="178"/>
      <c r="AJ68" s="178"/>
      <c r="AK68" s="178"/>
      <c r="AL68" s="178"/>
      <c r="AM68" s="178"/>
      <c r="AN68" s="178"/>
      <c r="AO68" s="48"/>
      <c r="AP68" s="178"/>
      <c r="AQ68" s="22"/>
    </row>
    <row r="69" spans="2:43" s="1" customFormat="1" ht="15">
      <c r="B69" s="32"/>
      <c r="C69" s="181"/>
      <c r="D69" s="49" t="s">
        <v>55</v>
      </c>
      <c r="E69" s="50"/>
      <c r="F69" s="50"/>
      <c r="G69" s="50"/>
      <c r="H69" s="50"/>
      <c r="I69" s="50"/>
      <c r="J69" s="50"/>
      <c r="K69" s="50"/>
      <c r="L69" s="50"/>
      <c r="M69" s="50"/>
      <c r="N69" s="50"/>
      <c r="O69" s="50"/>
      <c r="P69" s="50"/>
      <c r="Q69" s="50"/>
      <c r="R69" s="51" t="s">
        <v>56</v>
      </c>
      <c r="S69" s="50"/>
      <c r="T69" s="50"/>
      <c r="U69" s="50"/>
      <c r="V69" s="50"/>
      <c r="W69" s="50"/>
      <c r="X69" s="50"/>
      <c r="Y69" s="50"/>
      <c r="Z69" s="52"/>
      <c r="AA69" s="181"/>
      <c r="AB69" s="181"/>
      <c r="AC69" s="49" t="s">
        <v>55</v>
      </c>
      <c r="AD69" s="50"/>
      <c r="AE69" s="50"/>
      <c r="AF69" s="50"/>
      <c r="AG69" s="50"/>
      <c r="AH69" s="50"/>
      <c r="AI69" s="50"/>
      <c r="AJ69" s="50"/>
      <c r="AK69" s="50"/>
      <c r="AL69" s="50"/>
      <c r="AM69" s="51" t="s">
        <v>56</v>
      </c>
      <c r="AN69" s="50"/>
      <c r="AO69" s="52"/>
      <c r="AP69" s="181"/>
      <c r="AQ69" s="34"/>
    </row>
    <row r="70" spans="2:43" s="1" customFormat="1" ht="13.5">
      <c r="B70" s="32"/>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34"/>
    </row>
    <row r="71" spans="2:43" s="1" customFormat="1" ht="13.5">
      <c r="B71" s="53"/>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5"/>
    </row>
    <row r="73" s="185" customFormat="1" ht="13.5"/>
    <row r="74" s="185" customFormat="1" ht="13.5"/>
    <row r="77" spans="2:43" s="1" customFormat="1" ht="13.5">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8"/>
    </row>
    <row r="78" spans="2:43" s="1" customFormat="1" ht="21">
      <c r="B78" s="32"/>
      <c r="C78" s="526" t="s">
        <v>59</v>
      </c>
      <c r="D78" s="527"/>
      <c r="E78" s="527"/>
      <c r="F78" s="527"/>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527"/>
      <c r="AK78" s="527"/>
      <c r="AL78" s="527"/>
      <c r="AM78" s="527"/>
      <c r="AN78" s="527"/>
      <c r="AO78" s="527"/>
      <c r="AP78" s="527"/>
      <c r="AQ78" s="34"/>
    </row>
    <row r="79" spans="2:43" s="3" customFormat="1" ht="15">
      <c r="B79" s="59"/>
      <c r="C79" s="29" t="s">
        <v>16</v>
      </c>
      <c r="D79" s="173"/>
      <c r="E79" s="173"/>
      <c r="F79" s="173"/>
      <c r="G79" s="173"/>
      <c r="H79" s="173"/>
      <c r="I79" s="173"/>
      <c r="J79" s="173"/>
      <c r="K79" s="173"/>
      <c r="L79" s="173" t="str">
        <f>K5</f>
        <v>IprosDopravnhriste</v>
      </c>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60"/>
    </row>
    <row r="80" spans="2:43" s="4" customFormat="1" ht="18">
      <c r="B80" s="61"/>
      <c r="C80" s="62" t="s">
        <v>19</v>
      </c>
      <c r="D80" s="172"/>
      <c r="E80" s="172"/>
      <c r="F80" s="172"/>
      <c r="G80" s="172"/>
      <c r="H80" s="172"/>
      <c r="I80" s="172"/>
      <c r="J80" s="172"/>
      <c r="K80" s="172"/>
      <c r="L80" s="528" t="str">
        <f>K6</f>
        <v>Volnočasový areál Sladovka- Dětské dopravní hřiště Benešov,poz.č.1064/3 a 1064/6</v>
      </c>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172"/>
      <c r="AQ80" s="63"/>
    </row>
    <row r="81" spans="2:43" s="1" customFormat="1" ht="13.5">
      <c r="B81" s="32"/>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34"/>
    </row>
    <row r="82" spans="2:43" s="1" customFormat="1" ht="15">
      <c r="B82" s="32"/>
      <c r="C82" s="29" t="s">
        <v>24</v>
      </c>
      <c r="D82" s="181"/>
      <c r="E82" s="181"/>
      <c r="F82" s="181"/>
      <c r="G82" s="181"/>
      <c r="H82" s="181"/>
      <c r="I82" s="181"/>
      <c r="J82" s="181"/>
      <c r="K82" s="181"/>
      <c r="L82" s="64" t="str">
        <f>IF(K8="","",K8)</f>
        <v>Benešov</v>
      </c>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29" t="s">
        <v>26</v>
      </c>
      <c r="AJ82" s="181"/>
      <c r="AK82" s="181"/>
      <c r="AL82" s="181"/>
      <c r="AM82" s="182" t="str">
        <f>IF(AN8="","",AN8)</f>
        <v>8.5.2017</v>
      </c>
      <c r="AN82" s="181"/>
      <c r="AO82" s="181"/>
      <c r="AP82" s="181"/>
      <c r="AQ82" s="34"/>
    </row>
    <row r="83" spans="2:43" s="1" customFormat="1" ht="6.95" customHeight="1">
      <c r="B83" s="32"/>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34"/>
    </row>
    <row r="84" spans="2:56" s="1" customFormat="1" ht="15" customHeight="1">
      <c r="B84" s="32"/>
      <c r="C84" s="29" t="s">
        <v>28</v>
      </c>
      <c r="D84" s="181"/>
      <c r="E84" s="181"/>
      <c r="F84" s="181"/>
      <c r="G84" s="181"/>
      <c r="H84" s="181"/>
      <c r="I84" s="181"/>
      <c r="J84" s="181"/>
      <c r="K84" s="181"/>
      <c r="L84" s="173" t="str">
        <f>IF(E11="","",E11)</f>
        <v>Město Benešov,Masarykovo nám.100,256 01 Benešov</v>
      </c>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29" t="s">
        <v>34</v>
      </c>
      <c r="AJ84" s="181"/>
      <c r="AK84" s="181"/>
      <c r="AL84" s="181"/>
      <c r="AM84" s="530" t="str">
        <f>IF(E17="","",E17)</f>
        <v>IPROS s.r.o. Tyršova 2076,256 01 Benešov</v>
      </c>
      <c r="AN84" s="530"/>
      <c r="AO84" s="530"/>
      <c r="AP84" s="530"/>
      <c r="AQ84" s="34"/>
      <c r="AS84" s="531" t="s">
        <v>60</v>
      </c>
      <c r="AT84" s="616"/>
      <c r="AU84" s="65"/>
      <c r="AV84" s="65"/>
      <c r="AW84" s="65"/>
      <c r="AX84" s="65"/>
      <c r="AY84" s="65"/>
      <c r="AZ84" s="65"/>
      <c r="BA84" s="65"/>
      <c r="BB84" s="65"/>
      <c r="BC84" s="65"/>
      <c r="BD84" s="66"/>
    </row>
    <row r="85" spans="2:56" s="1" customFormat="1" ht="15">
      <c r="B85" s="32"/>
      <c r="C85" s="29" t="s">
        <v>32</v>
      </c>
      <c r="D85" s="181"/>
      <c r="E85" s="181"/>
      <c r="F85" s="181"/>
      <c r="G85" s="181"/>
      <c r="H85" s="181"/>
      <c r="I85" s="181"/>
      <c r="J85" s="181"/>
      <c r="K85" s="181"/>
      <c r="L85" s="173" t="str">
        <f>IF(E14="Vyplň údaj","",E14)</f>
        <v/>
      </c>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29" t="s">
        <v>37</v>
      </c>
      <c r="AJ85" s="181"/>
      <c r="AK85" s="181"/>
      <c r="AL85" s="181"/>
      <c r="AM85" s="530" t="str">
        <f>IF(E20="","",E20)</f>
        <v xml:space="preserve"> </v>
      </c>
      <c r="AN85" s="530"/>
      <c r="AO85" s="530"/>
      <c r="AP85" s="530"/>
      <c r="AQ85" s="34"/>
      <c r="AS85" s="617"/>
      <c r="AT85" s="618"/>
      <c r="AU85" s="67"/>
      <c r="AV85" s="67"/>
      <c r="AW85" s="67"/>
      <c r="AX85" s="67"/>
      <c r="AY85" s="67"/>
      <c r="AZ85" s="67"/>
      <c r="BA85" s="67"/>
      <c r="BB85" s="67"/>
      <c r="BC85" s="67"/>
      <c r="BD85" s="68"/>
    </row>
    <row r="86" spans="2:56" s="1" customFormat="1" ht="10.9" customHeight="1">
      <c r="B86" s="32"/>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34"/>
      <c r="AS86" s="619"/>
      <c r="AT86" s="620"/>
      <c r="AU86" s="181"/>
      <c r="AV86" s="181"/>
      <c r="AW86" s="181"/>
      <c r="AX86" s="181"/>
      <c r="AY86" s="181"/>
      <c r="AZ86" s="181"/>
      <c r="BA86" s="181"/>
      <c r="BB86" s="181"/>
      <c r="BC86" s="181"/>
      <c r="BD86" s="69"/>
    </row>
    <row r="87" spans="2:56" s="1" customFormat="1" ht="29.25" customHeight="1">
      <c r="B87" s="32"/>
      <c r="C87" s="539" t="s">
        <v>61</v>
      </c>
      <c r="D87" s="540"/>
      <c r="E87" s="540"/>
      <c r="F87" s="540"/>
      <c r="G87" s="540"/>
      <c r="H87" s="70"/>
      <c r="I87" s="541" t="s">
        <v>62</v>
      </c>
      <c r="J87" s="540"/>
      <c r="K87" s="540"/>
      <c r="L87" s="540"/>
      <c r="M87" s="540"/>
      <c r="N87" s="540"/>
      <c r="O87" s="540"/>
      <c r="P87" s="540"/>
      <c r="Q87" s="540"/>
      <c r="R87" s="540"/>
      <c r="S87" s="540"/>
      <c r="T87" s="540"/>
      <c r="U87" s="540"/>
      <c r="V87" s="540"/>
      <c r="W87" s="540"/>
      <c r="X87" s="540"/>
      <c r="Y87" s="540"/>
      <c r="Z87" s="540"/>
      <c r="AA87" s="540"/>
      <c r="AB87" s="540"/>
      <c r="AC87" s="540"/>
      <c r="AD87" s="540"/>
      <c r="AE87" s="540"/>
      <c r="AF87" s="540"/>
      <c r="AG87" s="541" t="s">
        <v>63</v>
      </c>
      <c r="AH87" s="540"/>
      <c r="AI87" s="540"/>
      <c r="AJ87" s="540"/>
      <c r="AK87" s="540"/>
      <c r="AL87" s="540"/>
      <c r="AM87" s="540"/>
      <c r="AN87" s="541" t="s">
        <v>64</v>
      </c>
      <c r="AO87" s="540"/>
      <c r="AP87" s="542"/>
      <c r="AQ87" s="34"/>
      <c r="AS87" s="71" t="s">
        <v>65</v>
      </c>
      <c r="AT87" s="72" t="s">
        <v>66</v>
      </c>
      <c r="AU87" s="72" t="s">
        <v>67</v>
      </c>
      <c r="AV87" s="72" t="s">
        <v>68</v>
      </c>
      <c r="AW87" s="72" t="s">
        <v>69</v>
      </c>
      <c r="AX87" s="72" t="s">
        <v>70</v>
      </c>
      <c r="AY87" s="72" t="s">
        <v>71</v>
      </c>
      <c r="AZ87" s="72" t="s">
        <v>72</v>
      </c>
      <c r="BA87" s="72" t="s">
        <v>73</v>
      </c>
      <c r="BB87" s="72" t="s">
        <v>74</v>
      </c>
      <c r="BC87" s="72" t="s">
        <v>75</v>
      </c>
      <c r="BD87" s="73" t="s">
        <v>76</v>
      </c>
    </row>
    <row r="88" spans="2:56" s="1" customFormat="1" ht="10.9" customHeight="1">
      <c r="B88" s="32"/>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34"/>
      <c r="AS88" s="74"/>
      <c r="AT88" s="45"/>
      <c r="AU88" s="45"/>
      <c r="AV88" s="45"/>
      <c r="AW88" s="45"/>
      <c r="AX88" s="45"/>
      <c r="AY88" s="45"/>
      <c r="AZ88" s="45"/>
      <c r="BA88" s="45"/>
      <c r="BB88" s="45"/>
      <c r="BC88" s="45"/>
      <c r="BD88" s="46"/>
    </row>
    <row r="89" spans="2:76" s="4" customFormat="1" ht="32.45" customHeight="1">
      <c r="B89" s="61"/>
      <c r="C89" s="75" t="s">
        <v>77</v>
      </c>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546">
        <f>ROUND(AG90,2)</f>
        <v>0</v>
      </c>
      <c r="AH89" s="546"/>
      <c r="AI89" s="546"/>
      <c r="AJ89" s="546"/>
      <c r="AK89" s="546"/>
      <c r="AL89" s="546"/>
      <c r="AM89" s="546"/>
      <c r="AN89" s="547">
        <f>SUM(AG89,AT89)</f>
        <v>0</v>
      </c>
      <c r="AO89" s="547"/>
      <c r="AP89" s="547"/>
      <c r="AQ89" s="63"/>
      <c r="AS89" s="77">
        <f>ROUND(AS90,2)</f>
        <v>0</v>
      </c>
      <c r="AT89" s="78">
        <f>ROUND(SUM(AV89:AW89),2)</f>
        <v>0</v>
      </c>
      <c r="AU89" s="79">
        <f>ROUND(AU90,5)</f>
        <v>0</v>
      </c>
      <c r="AV89" s="78">
        <f>ROUND(AZ89*L31,2)</f>
        <v>0</v>
      </c>
      <c r="AW89" s="78">
        <f>ROUND(BA89*L32,2)</f>
        <v>0</v>
      </c>
      <c r="AX89" s="78">
        <f>ROUND(BB89*L31,2)</f>
        <v>0</v>
      </c>
      <c r="AY89" s="78">
        <f>ROUND(BC89*L32,2)</f>
        <v>0</v>
      </c>
      <c r="AZ89" s="78">
        <f>ROUND(AZ90,2)</f>
        <v>0</v>
      </c>
      <c r="BA89" s="78">
        <f>ROUND(BA90,2)</f>
        <v>0</v>
      </c>
      <c r="BB89" s="78">
        <f>ROUND(BB90,2)</f>
        <v>0</v>
      </c>
      <c r="BC89" s="78">
        <f>ROUND(BC90,2)</f>
        <v>0</v>
      </c>
      <c r="BD89" s="80">
        <f>ROUND(BD90,2)</f>
        <v>0</v>
      </c>
      <c r="BS89" s="81" t="s">
        <v>78</v>
      </c>
      <c r="BT89" s="81" t="s">
        <v>79</v>
      </c>
      <c r="BV89" s="81" t="s">
        <v>80</v>
      </c>
      <c r="BW89" s="81" t="s">
        <v>81</v>
      </c>
      <c r="BX89" s="81" t="s">
        <v>82</v>
      </c>
    </row>
    <row r="90" spans="1:76" s="5" customFormat="1" ht="53.25" customHeight="1">
      <c r="A90" s="82" t="s">
        <v>83</v>
      </c>
      <c r="B90" s="83"/>
      <c r="C90" s="84"/>
      <c r="D90" s="564" t="s">
        <v>1034</v>
      </c>
      <c r="E90" s="545"/>
      <c r="F90" s="545"/>
      <c r="G90" s="545"/>
      <c r="H90" s="545"/>
      <c r="I90" s="171"/>
      <c r="J90" s="545" t="s">
        <v>20</v>
      </c>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3">
        <f>'Stavební část'!M29</f>
        <v>0</v>
      </c>
      <c r="AH90" s="544"/>
      <c r="AI90" s="544"/>
      <c r="AJ90" s="544"/>
      <c r="AK90" s="544"/>
      <c r="AL90" s="544"/>
      <c r="AM90" s="544"/>
      <c r="AN90" s="543">
        <f>SUM(AG90,AT90)</f>
        <v>0</v>
      </c>
      <c r="AO90" s="544"/>
      <c r="AP90" s="544"/>
      <c r="AQ90" s="85"/>
      <c r="AS90" s="86">
        <f>'Stavební část'!M27</f>
        <v>0</v>
      </c>
      <c r="AT90" s="87">
        <f>ROUND(SUM(AV90:AW90),2)</f>
        <v>0</v>
      </c>
      <c r="AU90" s="88">
        <f>'Stavební část'!W131</f>
        <v>0</v>
      </c>
      <c r="AV90" s="87">
        <f>'Stavební část'!M31</f>
        <v>0</v>
      </c>
      <c r="AW90" s="87">
        <f>'Stavební část'!M32</f>
        <v>0</v>
      </c>
      <c r="AX90" s="87">
        <f>'Stavební část'!M33</f>
        <v>0</v>
      </c>
      <c r="AY90" s="87">
        <f>'Stavební část'!M34</f>
        <v>0</v>
      </c>
      <c r="AZ90" s="87">
        <f>'Stavební část'!H31</f>
        <v>0</v>
      </c>
      <c r="BA90" s="87">
        <f>'Stavební část'!H32</f>
        <v>0</v>
      </c>
      <c r="BB90" s="87">
        <f>'Stavební část'!H33</f>
        <v>0</v>
      </c>
      <c r="BC90" s="87">
        <f>'Stavební část'!H34</f>
        <v>0</v>
      </c>
      <c r="BD90" s="89">
        <f>'Stavební část'!H35</f>
        <v>0</v>
      </c>
      <c r="BT90" s="90" t="s">
        <v>84</v>
      </c>
      <c r="BU90" s="90" t="s">
        <v>85</v>
      </c>
      <c r="BV90" s="90" t="s">
        <v>80</v>
      </c>
      <c r="BW90" s="90" t="s">
        <v>81</v>
      </c>
      <c r="BX90" s="90" t="s">
        <v>82</v>
      </c>
    </row>
    <row r="91" spans="2:43" ht="13.5">
      <c r="B91" s="21"/>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22"/>
    </row>
    <row r="92" spans="2:48" s="1" customFormat="1" ht="30" customHeight="1">
      <c r="B92" s="32"/>
      <c r="C92" s="75" t="s">
        <v>86</v>
      </c>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547">
        <f>ROUND(SUM(AG93:AG97),2)</f>
        <v>0</v>
      </c>
      <c r="AH92" s="547"/>
      <c r="AI92" s="547"/>
      <c r="AJ92" s="547"/>
      <c r="AK92" s="547"/>
      <c r="AL92" s="547"/>
      <c r="AM92" s="547"/>
      <c r="AN92" s="547">
        <f>ROUND(SUM(AN93:AN97),2)</f>
        <v>0</v>
      </c>
      <c r="AO92" s="547"/>
      <c r="AP92" s="547"/>
      <c r="AQ92" s="34"/>
      <c r="AS92" s="71" t="s">
        <v>87</v>
      </c>
      <c r="AT92" s="72" t="s">
        <v>88</v>
      </c>
      <c r="AU92" s="72" t="s">
        <v>43</v>
      </c>
      <c r="AV92" s="73" t="s">
        <v>66</v>
      </c>
    </row>
    <row r="93" spans="2:89" s="1" customFormat="1" ht="19.9" customHeight="1">
      <c r="B93" s="32"/>
      <c r="C93" s="181"/>
      <c r="D93" s="170" t="s">
        <v>89</v>
      </c>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524">
        <f>ROUND(AG89*AS93,2)</f>
        <v>0</v>
      </c>
      <c r="AH93" s="525"/>
      <c r="AI93" s="525"/>
      <c r="AJ93" s="525"/>
      <c r="AK93" s="525"/>
      <c r="AL93" s="525"/>
      <c r="AM93" s="525"/>
      <c r="AN93" s="525">
        <f>ROUND(AG93+AV93,2)</f>
        <v>0</v>
      </c>
      <c r="AO93" s="525"/>
      <c r="AP93" s="525"/>
      <c r="AQ93" s="34"/>
      <c r="AS93" s="92">
        <v>0</v>
      </c>
      <c r="AT93" s="93" t="s">
        <v>90</v>
      </c>
      <c r="AU93" s="93" t="s">
        <v>44</v>
      </c>
      <c r="AV93" s="94">
        <f>ROUND(IF(AU93="základní",AG93*L31,IF(AU93="snížená",AG93*L32,0)),2)</f>
        <v>0</v>
      </c>
      <c r="BV93" s="17" t="s">
        <v>91</v>
      </c>
      <c r="BY93" s="95">
        <f>IF(AU93="základní",AV93,0)</f>
        <v>0</v>
      </c>
      <c r="BZ93" s="95">
        <f>IF(AU93="snížená",AV93,0)</f>
        <v>0</v>
      </c>
      <c r="CA93" s="95">
        <v>0</v>
      </c>
      <c r="CB93" s="95">
        <v>0</v>
      </c>
      <c r="CC93" s="95">
        <v>0</v>
      </c>
      <c r="CD93" s="95">
        <f>IF(AU93="základní",AG93,0)</f>
        <v>0</v>
      </c>
      <c r="CE93" s="95">
        <f>IF(AU93="snížená",AG93,0)</f>
        <v>0</v>
      </c>
      <c r="CF93" s="95">
        <f>IF(AU93="zákl. přenesená",AG93,0)</f>
        <v>0</v>
      </c>
      <c r="CG93" s="95">
        <f>IF(AU93="sníž. přenesená",AG93,0)</f>
        <v>0</v>
      </c>
      <c r="CH93" s="95">
        <f>IF(AU93="nulová",AG93,0)</f>
        <v>0</v>
      </c>
      <c r="CI93" s="17">
        <f>IF(AU93="základní",1,IF(AU93="snížená",2,IF(AU93="zákl. přenesená",4,IF(AU93="sníž. přenesená",5,3))))</f>
        <v>1</v>
      </c>
      <c r="CJ93" s="17">
        <f>IF(AT93="stavební čast",1,IF(8891="investiční čast",2,3))</f>
        <v>1</v>
      </c>
      <c r="CK93" s="17" t="str">
        <f>IF(D93="Vyplň vlastní","","x")</f>
        <v>x</v>
      </c>
    </row>
    <row r="94" spans="2:89" s="1" customFormat="1" ht="19.9" customHeight="1">
      <c r="B94" s="32"/>
      <c r="C94" s="181"/>
      <c r="D94" s="562" t="s">
        <v>1035</v>
      </c>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181"/>
      <c r="AD94" s="181"/>
      <c r="AE94" s="181"/>
      <c r="AF94" s="181"/>
      <c r="AG94" s="563">
        <f>SUM('Přípojka V a K'!J56)</f>
        <v>0</v>
      </c>
      <c r="AH94" s="525"/>
      <c r="AI94" s="525"/>
      <c r="AJ94" s="525"/>
      <c r="AK94" s="525"/>
      <c r="AL94" s="525"/>
      <c r="AM94" s="525"/>
      <c r="AN94" s="525">
        <f>AG94+AV94</f>
        <v>0</v>
      </c>
      <c r="AO94" s="525"/>
      <c r="AP94" s="525"/>
      <c r="AQ94" s="34"/>
      <c r="AS94" s="96">
        <v>0</v>
      </c>
      <c r="AT94" s="97" t="s">
        <v>90</v>
      </c>
      <c r="AU94" s="97" t="s">
        <v>44</v>
      </c>
      <c r="AV94" s="98">
        <f>ROUND(IF(AU94="nulová",0,IF(OR(AU94="základní",AU94="zákl. přenesená"),AG94*L31,AG94*L32)),2)</f>
        <v>0</v>
      </c>
      <c r="BV94" s="17" t="s">
        <v>92</v>
      </c>
      <c r="BY94" s="95">
        <f>IF(AU94="základní",AV94,0)</f>
        <v>0</v>
      </c>
      <c r="BZ94" s="95">
        <f>IF(AU94="snížená",AV94,0)</f>
        <v>0</v>
      </c>
      <c r="CA94" s="95">
        <f>IF(AU94="zákl. přenesená",AV94,0)</f>
        <v>0</v>
      </c>
      <c r="CB94" s="95">
        <f>IF(AU94="sníž. přenesená",AV94,0)</f>
        <v>0</v>
      </c>
      <c r="CC94" s="95">
        <f>IF(AU94="nulová",AV94,0)</f>
        <v>0</v>
      </c>
      <c r="CD94" s="95">
        <f>IF(AU94="základní",AG94,0)</f>
        <v>0</v>
      </c>
      <c r="CE94" s="95">
        <f>IF(AU94="snížená",AG94,0)</f>
        <v>0</v>
      </c>
      <c r="CF94" s="95">
        <f>IF(AU94="zákl. přenesená",AG94,0)</f>
        <v>0</v>
      </c>
      <c r="CG94" s="95">
        <f>IF(AU94="sníž. přenesená",AG94,0)</f>
        <v>0</v>
      </c>
      <c r="CH94" s="95">
        <f>IF(AU94="nulová",AG94,0)</f>
        <v>0</v>
      </c>
      <c r="CI94" s="17">
        <f>IF(AU94="základní",1,IF(AU94="snížená",2,IF(AU94="zákl. přenesená",4,IF(AU94="sníž. přenesená",5,3))))</f>
        <v>1</v>
      </c>
      <c r="CJ94" s="17">
        <f>IF(AT94="stavební čast",1,IF(8892="investiční čast",2,3))</f>
        <v>1</v>
      </c>
      <c r="CK94" s="17" t="str">
        <f>IF(D94="Vyplň vlastní","","x")</f>
        <v>x</v>
      </c>
    </row>
    <row r="95" spans="2:89" s="1" customFormat="1" ht="19.9" customHeight="1">
      <c r="B95" s="32"/>
      <c r="C95" s="181"/>
      <c r="D95" s="562" t="s">
        <v>1036</v>
      </c>
      <c r="E95" s="538"/>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181"/>
      <c r="AD95" s="181"/>
      <c r="AE95" s="181"/>
      <c r="AF95" s="181"/>
      <c r="AG95" s="524">
        <f>SUM('Poplachový systém'!G8)</f>
        <v>0</v>
      </c>
      <c r="AH95" s="525"/>
      <c r="AI95" s="525"/>
      <c r="AJ95" s="525"/>
      <c r="AK95" s="525"/>
      <c r="AL95" s="525"/>
      <c r="AM95" s="525"/>
      <c r="AN95" s="525">
        <f>AG95+AV95</f>
        <v>0</v>
      </c>
      <c r="AO95" s="525"/>
      <c r="AP95" s="525"/>
      <c r="AQ95" s="34"/>
      <c r="AS95" s="96">
        <v>0</v>
      </c>
      <c r="AT95" s="97" t="s">
        <v>90</v>
      </c>
      <c r="AU95" s="97" t="s">
        <v>44</v>
      </c>
      <c r="AV95" s="98">
        <f>ROUND(IF(AU95="nulová",0,IF(OR(AU95="základní",AU95="zákl. přenesená"),AG95*L31,AG95*L32)),2)</f>
        <v>0</v>
      </c>
      <c r="BV95" s="17" t="s">
        <v>92</v>
      </c>
      <c r="BY95" s="95">
        <f>IF(AU95="základní",AV95,0)</f>
        <v>0</v>
      </c>
      <c r="BZ95" s="95">
        <f>IF(AU95="snížená",AV95,0)</f>
        <v>0</v>
      </c>
      <c r="CA95" s="95">
        <f>IF(AU95="zákl. přenesená",AV95,0)</f>
        <v>0</v>
      </c>
      <c r="CB95" s="95">
        <f>IF(AU95="sníž. přenesená",AV95,0)</f>
        <v>0</v>
      </c>
      <c r="CC95" s="95">
        <f>IF(AU95="nulová",AV95,0)</f>
        <v>0</v>
      </c>
      <c r="CD95" s="95">
        <f>IF(AU95="základní",AG95,0)</f>
        <v>0</v>
      </c>
      <c r="CE95" s="95">
        <f>IF(AU95="snížená",AG95,0)</f>
        <v>0</v>
      </c>
      <c r="CF95" s="95">
        <f>IF(AU95="zákl. přenesená",AG95,0)</f>
        <v>0</v>
      </c>
      <c r="CG95" s="95">
        <f>IF(AU95="sníž. přenesená",AG95,0)</f>
        <v>0</v>
      </c>
      <c r="CH95" s="95">
        <f>IF(AU95="nulová",AG95,0)</f>
        <v>0</v>
      </c>
      <c r="CI95" s="17">
        <f>IF(AU95="základní",1,IF(AU95="snížená",2,IF(AU95="zákl. přenesená",4,IF(AU95="sníž. přenesená",5,3))))</f>
        <v>1</v>
      </c>
      <c r="CJ95" s="17">
        <f>IF(AT95="stavební čast",1,IF(8893="investiční čast",2,3))</f>
        <v>1</v>
      </c>
      <c r="CK95" s="17" t="str">
        <f>IF(D95="Vyplň vlastní","","x")</f>
        <v>x</v>
      </c>
    </row>
    <row r="96" spans="2:89" s="1" customFormat="1" ht="19.9" customHeight="1">
      <c r="B96" s="32"/>
      <c r="C96" s="181"/>
      <c r="D96" s="562" t="s">
        <v>1038</v>
      </c>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c r="AC96" s="181"/>
      <c r="AD96" s="181"/>
      <c r="AE96" s="181"/>
      <c r="AF96" s="181"/>
      <c r="AG96" s="563">
        <f>SUM('Řízení dopravy a ozvučení'!G7)</f>
        <v>0</v>
      </c>
      <c r="AH96" s="525"/>
      <c r="AI96" s="525"/>
      <c r="AJ96" s="525"/>
      <c r="AK96" s="525"/>
      <c r="AL96" s="525"/>
      <c r="AM96" s="525"/>
      <c r="AN96" s="525">
        <f>AG96+AV96</f>
        <v>0</v>
      </c>
      <c r="AO96" s="525"/>
      <c r="AP96" s="525"/>
      <c r="AQ96" s="34"/>
      <c r="AS96" s="96"/>
      <c r="AT96" s="97"/>
      <c r="AU96" s="97"/>
      <c r="AV96" s="98"/>
      <c r="BV96" s="17"/>
      <c r="BY96" s="95"/>
      <c r="BZ96" s="95"/>
      <c r="CA96" s="95"/>
      <c r="CB96" s="95"/>
      <c r="CC96" s="95"/>
      <c r="CD96" s="95"/>
      <c r="CE96" s="95"/>
      <c r="CF96" s="95"/>
      <c r="CG96" s="95"/>
      <c r="CH96" s="95"/>
      <c r="CI96" s="17"/>
      <c r="CJ96" s="17"/>
      <c r="CK96" s="17"/>
    </row>
    <row r="97" spans="2:89" s="1" customFormat="1" ht="19.9" customHeight="1">
      <c r="B97" s="32"/>
      <c r="C97" s="181"/>
      <c r="D97" s="562" t="s">
        <v>1039</v>
      </c>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181"/>
      <c r="AD97" s="181"/>
      <c r="AE97" s="181"/>
      <c r="AF97" s="181"/>
      <c r="AG97" s="563">
        <f>SUM('Elektroinstalace '!G5)</f>
        <v>0</v>
      </c>
      <c r="AH97" s="525"/>
      <c r="AI97" s="525"/>
      <c r="AJ97" s="525"/>
      <c r="AK97" s="525"/>
      <c r="AL97" s="525"/>
      <c r="AM97" s="525"/>
      <c r="AN97" s="525">
        <f>AG97+AV97</f>
        <v>0</v>
      </c>
      <c r="AO97" s="525"/>
      <c r="AP97" s="525"/>
      <c r="AQ97" s="34"/>
      <c r="AS97" s="99">
        <v>0</v>
      </c>
      <c r="AT97" s="100" t="s">
        <v>90</v>
      </c>
      <c r="AU97" s="100" t="s">
        <v>44</v>
      </c>
      <c r="AV97" s="101">
        <f>ROUND(IF(AU97="nulová",0,IF(OR(AU97="základní",AU97="zákl. přenesená"),AG97*L31,AG97*L32)),2)</f>
        <v>0</v>
      </c>
      <c r="BV97" s="17" t="s">
        <v>92</v>
      </c>
      <c r="BY97" s="95">
        <f>IF(AU97="základní",AV97,0)</f>
        <v>0</v>
      </c>
      <c r="BZ97" s="95">
        <f>IF(AU97="snížená",AV97,0)</f>
        <v>0</v>
      </c>
      <c r="CA97" s="95">
        <f>IF(AU97="zákl. přenesená",AV97,0)</f>
        <v>0</v>
      </c>
      <c r="CB97" s="95">
        <f>IF(AU97="sníž. přenesená",AV97,0)</f>
        <v>0</v>
      </c>
      <c r="CC97" s="95">
        <f>IF(AU97="nulová",AV97,0)</f>
        <v>0</v>
      </c>
      <c r="CD97" s="95">
        <f>IF(AU97="základní",AG97,0)</f>
        <v>0</v>
      </c>
      <c r="CE97" s="95">
        <f>IF(AU97="snížená",AG97,0)</f>
        <v>0</v>
      </c>
      <c r="CF97" s="95">
        <f>IF(AU97="zákl. přenesená",AG97,0)</f>
        <v>0</v>
      </c>
      <c r="CG97" s="95">
        <f>IF(AU97="sníž. přenesená",AG97,0)</f>
        <v>0</v>
      </c>
      <c r="CH97" s="95">
        <f>IF(AU97="nulová",AG97,0)</f>
        <v>0</v>
      </c>
      <c r="CI97" s="17">
        <f>IF(AU97="základní",1,IF(AU97="snížená",2,IF(AU97="zákl. přenesená",4,IF(AU97="sníž. přenesená",5,3))))</f>
        <v>1</v>
      </c>
      <c r="CJ97" s="17">
        <f>IF(AT97="stavební čast",1,IF(8894="investiční čast",2,3))</f>
        <v>1</v>
      </c>
      <c r="CK97" s="17" t="str">
        <f>IF(D97="Vyplň vlastní","","x")</f>
        <v>x</v>
      </c>
    </row>
    <row r="98" spans="2:43" s="1" customFormat="1" ht="10.9" customHeight="1">
      <c r="B98" s="32"/>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34"/>
    </row>
    <row r="99" spans="2:43" s="1" customFormat="1" ht="30" customHeight="1">
      <c r="B99" s="32"/>
      <c r="C99" s="102" t="s">
        <v>93</v>
      </c>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521">
        <f>ROUND(AG89+AG92,2)</f>
        <v>0</v>
      </c>
      <c r="AH99" s="521"/>
      <c r="AI99" s="521"/>
      <c r="AJ99" s="521"/>
      <c r="AK99" s="521"/>
      <c r="AL99" s="521"/>
      <c r="AM99" s="521"/>
      <c r="AN99" s="521">
        <f>AN89+AN92</f>
        <v>0</v>
      </c>
      <c r="AO99" s="521"/>
      <c r="AP99" s="521"/>
      <c r="AQ99" s="34"/>
    </row>
    <row r="100" spans="2:43" s="1" customFormat="1" ht="13.5">
      <c r="B100" s="53"/>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5"/>
    </row>
  </sheetData>
  <mergeCells count="61">
    <mergeCell ref="AS84:AT86"/>
    <mergeCell ref="BE5:BE34"/>
    <mergeCell ref="AR2:BE2"/>
    <mergeCell ref="C2:AP2"/>
    <mergeCell ref="C4:AP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 ref="C78:AP78"/>
    <mergeCell ref="L33:O33"/>
    <mergeCell ref="W33:AE33"/>
    <mergeCell ref="AK33:AO33"/>
    <mergeCell ref="L34:O34"/>
    <mergeCell ref="W34:AE34"/>
    <mergeCell ref="AK34:AO34"/>
    <mergeCell ref="L35:O35"/>
    <mergeCell ref="W35:AE35"/>
    <mergeCell ref="AK35:AO35"/>
    <mergeCell ref="X37:AB37"/>
    <mergeCell ref="AK37:AO37"/>
    <mergeCell ref="L80:AO80"/>
    <mergeCell ref="AM84:AP84"/>
    <mergeCell ref="AM85:AP85"/>
    <mergeCell ref="C87:G87"/>
    <mergeCell ref="I87:AF87"/>
    <mergeCell ref="AG87:AM87"/>
    <mergeCell ref="AN87:AP87"/>
    <mergeCell ref="AG89:AM89"/>
    <mergeCell ref="AN89:AP89"/>
    <mergeCell ref="D90:H90"/>
    <mergeCell ref="J90:AF90"/>
    <mergeCell ref="AG90:AM90"/>
    <mergeCell ref="AN90:AP90"/>
    <mergeCell ref="AG92:AM92"/>
    <mergeCell ref="AN92:AP92"/>
    <mergeCell ref="AG93:AM93"/>
    <mergeCell ref="AN93:AP93"/>
    <mergeCell ref="D94:AB94"/>
    <mergeCell ref="AG94:AM94"/>
    <mergeCell ref="AN94:AP94"/>
    <mergeCell ref="D95:AB95"/>
    <mergeCell ref="AG95:AM95"/>
    <mergeCell ref="AN95:AP95"/>
    <mergeCell ref="D97:AB97"/>
    <mergeCell ref="AG97:AM97"/>
    <mergeCell ref="AN97:AP97"/>
    <mergeCell ref="AG99:AM99"/>
    <mergeCell ref="AN99:AP99"/>
    <mergeCell ref="D96:AB96"/>
    <mergeCell ref="AG96:AM96"/>
    <mergeCell ref="AN96:AP96"/>
  </mergeCells>
  <dataValidations count="2">
    <dataValidation type="list" allowBlank="1" showInputMessage="1" showErrorMessage="1" error="Povoleny jsou hodnoty stavební čast, technologická čast, investiční čast." sqref="AT93:AT98">
      <formula1>"stavební čast, technologická čast, investiční čast"</formula1>
    </dataValidation>
    <dataValidation type="list" allowBlank="1" showInputMessage="1" showErrorMessage="1" error="Povoleny jsou hodnoty základní, snížená, zákl. přenesená, sníž. přenesená, nulová." sqref="AU93:AU98">
      <formula1>"základní, snížená, zákl. přenesená, sníž. přenesená, nulová"</formula1>
    </dataValidation>
  </dataValidations>
  <hyperlinks>
    <hyperlink ref="K1:S1" location="C2" display="1) Souhrnný list stavby"/>
    <hyperlink ref="W1:AF1" location="C87" display="2) Rekapitulace objektů"/>
    <hyperlink ref="A90" location="'IprosDopravnhriste - Voln...'!C2" display="/"/>
  </hyperlinks>
  <printOptions/>
  <pageMargins left="0.7086614173228347" right="0.7086614173228347" top="0.7874015748031497" bottom="0.7874015748031497" header="0.31496062992125984" footer="0.31496062992125984"/>
  <pageSetup fitToHeight="2"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44"/>
  <sheetViews>
    <sheetView showGridLines="0" workbookViewId="0" topLeftCell="A1">
      <pane ySplit="1" topLeftCell="A156" activePane="bottomLeft" state="frozen"/>
      <selection pane="bottomLeft" activeCell="L139" sqref="L139:M13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04"/>
      <c r="B1" s="11"/>
      <c r="C1" s="11"/>
      <c r="D1" s="12" t="s">
        <v>1</v>
      </c>
      <c r="E1" s="11"/>
      <c r="F1" s="13" t="s">
        <v>94</v>
      </c>
      <c r="G1" s="13"/>
      <c r="H1" s="565" t="s">
        <v>95</v>
      </c>
      <c r="I1" s="565"/>
      <c r="J1" s="565"/>
      <c r="K1" s="565"/>
      <c r="L1" s="13" t="s">
        <v>96</v>
      </c>
      <c r="M1" s="11"/>
      <c r="N1" s="11"/>
      <c r="O1" s="12" t="s">
        <v>97</v>
      </c>
      <c r="P1" s="11"/>
      <c r="Q1" s="11"/>
      <c r="R1" s="11"/>
      <c r="S1" s="13" t="s">
        <v>98</v>
      </c>
      <c r="T1" s="13"/>
      <c r="U1" s="104"/>
      <c r="V1" s="10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3:46" ht="36.95" customHeight="1">
      <c r="C2" s="550" t="s">
        <v>7</v>
      </c>
      <c r="D2" s="551"/>
      <c r="E2" s="551"/>
      <c r="F2" s="551"/>
      <c r="G2" s="551"/>
      <c r="H2" s="551"/>
      <c r="I2" s="551"/>
      <c r="J2" s="551"/>
      <c r="K2" s="551"/>
      <c r="L2" s="551"/>
      <c r="M2" s="551"/>
      <c r="N2" s="551"/>
      <c r="O2" s="551"/>
      <c r="P2" s="551"/>
      <c r="Q2" s="551"/>
      <c r="S2" s="522" t="s">
        <v>8</v>
      </c>
      <c r="T2" s="523"/>
      <c r="U2" s="523"/>
      <c r="V2" s="523"/>
      <c r="W2" s="523"/>
      <c r="X2" s="523"/>
      <c r="Y2" s="523"/>
      <c r="Z2" s="523"/>
      <c r="AA2" s="523"/>
      <c r="AB2" s="523"/>
      <c r="AC2" s="523"/>
      <c r="AT2" s="17" t="s">
        <v>81</v>
      </c>
    </row>
    <row r="3" spans="2:46" ht="6.95" customHeight="1">
      <c r="B3" s="18"/>
      <c r="C3" s="19"/>
      <c r="D3" s="19"/>
      <c r="E3" s="19"/>
      <c r="F3" s="19"/>
      <c r="G3" s="19"/>
      <c r="H3" s="19"/>
      <c r="I3" s="19"/>
      <c r="J3" s="19"/>
      <c r="K3" s="19"/>
      <c r="L3" s="19"/>
      <c r="M3" s="19"/>
      <c r="N3" s="19"/>
      <c r="O3" s="19"/>
      <c r="P3" s="19"/>
      <c r="Q3" s="19"/>
      <c r="R3" s="20"/>
      <c r="AT3" s="17" t="s">
        <v>99</v>
      </c>
    </row>
    <row r="4" spans="2:46" ht="36.95" customHeight="1">
      <c r="B4" s="21"/>
      <c r="C4" s="526" t="s">
        <v>100</v>
      </c>
      <c r="D4" s="527"/>
      <c r="E4" s="527"/>
      <c r="F4" s="527"/>
      <c r="G4" s="527"/>
      <c r="H4" s="527"/>
      <c r="I4" s="527"/>
      <c r="J4" s="527"/>
      <c r="K4" s="527"/>
      <c r="L4" s="527"/>
      <c r="M4" s="527"/>
      <c r="N4" s="527"/>
      <c r="O4" s="527"/>
      <c r="P4" s="527"/>
      <c r="Q4" s="527"/>
      <c r="R4" s="22"/>
      <c r="T4" s="23" t="s">
        <v>13</v>
      </c>
      <c r="AT4" s="17" t="s">
        <v>6</v>
      </c>
    </row>
    <row r="5" spans="2:18" ht="6.95" customHeight="1">
      <c r="B5" s="21"/>
      <c r="C5" s="25"/>
      <c r="D5" s="25"/>
      <c r="E5" s="25"/>
      <c r="F5" s="25"/>
      <c r="G5" s="25"/>
      <c r="H5" s="25"/>
      <c r="I5" s="25"/>
      <c r="J5" s="25"/>
      <c r="K5" s="25"/>
      <c r="L5" s="25"/>
      <c r="M5" s="25"/>
      <c r="N5" s="25"/>
      <c r="O5" s="25"/>
      <c r="P5" s="25"/>
      <c r="Q5" s="25"/>
      <c r="R5" s="22"/>
    </row>
    <row r="6" spans="2:18" s="1" customFormat="1" ht="32.85" customHeight="1">
      <c r="B6" s="32"/>
      <c r="C6" s="33"/>
      <c r="D6" s="28" t="s">
        <v>19</v>
      </c>
      <c r="E6" s="33"/>
      <c r="F6" s="555" t="s">
        <v>20</v>
      </c>
      <c r="G6" s="587"/>
      <c r="H6" s="587"/>
      <c r="I6" s="587"/>
      <c r="J6" s="587"/>
      <c r="K6" s="587"/>
      <c r="L6" s="587"/>
      <c r="M6" s="587"/>
      <c r="N6" s="587"/>
      <c r="O6" s="587"/>
      <c r="P6" s="587"/>
      <c r="Q6" s="33"/>
      <c r="R6" s="34"/>
    </row>
    <row r="7" spans="2:18" s="1" customFormat="1" ht="14.45" customHeight="1">
      <c r="B7" s="32"/>
      <c r="C7" s="33"/>
      <c r="D7" s="29" t="s">
        <v>21</v>
      </c>
      <c r="E7" s="33"/>
      <c r="F7" s="27" t="s">
        <v>22</v>
      </c>
      <c r="G7" s="33"/>
      <c r="H7" s="33"/>
      <c r="I7" s="33"/>
      <c r="J7" s="33"/>
      <c r="K7" s="33"/>
      <c r="L7" s="33"/>
      <c r="M7" s="29" t="s">
        <v>23</v>
      </c>
      <c r="N7" s="33"/>
      <c r="O7" s="27" t="s">
        <v>22</v>
      </c>
      <c r="P7" s="33"/>
      <c r="Q7" s="33"/>
      <c r="R7" s="34"/>
    </row>
    <row r="8" spans="2:18" s="1" customFormat="1" ht="14.45" customHeight="1">
      <c r="B8" s="32"/>
      <c r="C8" s="33"/>
      <c r="D8" s="29" t="s">
        <v>24</v>
      </c>
      <c r="E8" s="33"/>
      <c r="F8" s="27" t="s">
        <v>25</v>
      </c>
      <c r="G8" s="33"/>
      <c r="H8" s="33"/>
      <c r="I8" s="33"/>
      <c r="J8" s="33"/>
      <c r="K8" s="33"/>
      <c r="L8" s="33"/>
      <c r="M8" s="29" t="s">
        <v>26</v>
      </c>
      <c r="N8" s="33"/>
      <c r="O8" s="602" t="e">
        <f>#REF!</f>
        <v>#REF!</v>
      </c>
      <c r="P8" s="588"/>
      <c r="Q8" s="33"/>
      <c r="R8" s="34"/>
    </row>
    <row r="9" spans="2:18" s="1" customFormat="1" ht="10.9" customHeight="1">
      <c r="B9" s="32"/>
      <c r="C9" s="33"/>
      <c r="D9" s="33"/>
      <c r="E9" s="33"/>
      <c r="F9" s="33"/>
      <c r="G9" s="33"/>
      <c r="H9" s="33"/>
      <c r="I9" s="33"/>
      <c r="J9" s="33"/>
      <c r="K9" s="33"/>
      <c r="L9" s="33"/>
      <c r="M9" s="33"/>
      <c r="N9" s="33"/>
      <c r="O9" s="33"/>
      <c r="P9" s="33"/>
      <c r="Q9" s="33"/>
      <c r="R9" s="34"/>
    </row>
    <row r="10" spans="2:18" s="1" customFormat="1" ht="14.45" customHeight="1">
      <c r="B10" s="32"/>
      <c r="C10" s="33"/>
      <c r="D10" s="29" t="s">
        <v>28</v>
      </c>
      <c r="E10" s="33"/>
      <c r="F10" s="33"/>
      <c r="G10" s="33"/>
      <c r="H10" s="33"/>
      <c r="I10" s="33"/>
      <c r="J10" s="33"/>
      <c r="K10" s="33"/>
      <c r="L10" s="33"/>
      <c r="M10" s="29" t="s">
        <v>29</v>
      </c>
      <c r="N10" s="33"/>
      <c r="O10" s="553" t="s">
        <v>22</v>
      </c>
      <c r="P10" s="553"/>
      <c r="Q10" s="33"/>
      <c r="R10" s="34"/>
    </row>
    <row r="11" spans="2:18" s="1" customFormat="1" ht="18" customHeight="1">
      <c r="B11" s="32"/>
      <c r="C11" s="33"/>
      <c r="D11" s="33"/>
      <c r="E11" s="27" t="s">
        <v>30</v>
      </c>
      <c r="F11" s="33"/>
      <c r="G11" s="33"/>
      <c r="H11" s="33"/>
      <c r="I11" s="33"/>
      <c r="J11" s="33"/>
      <c r="K11" s="33"/>
      <c r="L11" s="33"/>
      <c r="M11" s="29" t="s">
        <v>31</v>
      </c>
      <c r="N11" s="33"/>
      <c r="O11" s="553" t="s">
        <v>22</v>
      </c>
      <c r="P11" s="553"/>
      <c r="Q11" s="33"/>
      <c r="R11" s="34"/>
    </row>
    <row r="12" spans="2:18" s="1" customFormat="1" ht="6.95" customHeight="1">
      <c r="B12" s="32"/>
      <c r="C12" s="33"/>
      <c r="D12" s="33"/>
      <c r="E12" s="33"/>
      <c r="F12" s="33"/>
      <c r="G12" s="33"/>
      <c r="H12" s="33"/>
      <c r="I12" s="33"/>
      <c r="J12" s="33"/>
      <c r="K12" s="33"/>
      <c r="L12" s="33"/>
      <c r="M12" s="33"/>
      <c r="N12" s="33"/>
      <c r="O12" s="33"/>
      <c r="P12" s="33"/>
      <c r="Q12" s="33"/>
      <c r="R12" s="34"/>
    </row>
    <row r="13" spans="2:18" s="1" customFormat="1" ht="14.45" customHeight="1">
      <c r="B13" s="32"/>
      <c r="C13" s="33"/>
      <c r="D13" s="29" t="s">
        <v>32</v>
      </c>
      <c r="E13" s="33"/>
      <c r="F13" s="33"/>
      <c r="G13" s="33"/>
      <c r="H13" s="33"/>
      <c r="I13" s="33"/>
      <c r="J13" s="33"/>
      <c r="K13" s="33"/>
      <c r="L13" s="33"/>
      <c r="M13" s="29" t="s">
        <v>29</v>
      </c>
      <c r="N13" s="33"/>
      <c r="O13" s="603" t="s">
        <v>22</v>
      </c>
      <c r="P13" s="553"/>
      <c r="Q13" s="33"/>
      <c r="R13" s="34"/>
    </row>
    <row r="14" spans="2:18" s="1" customFormat="1" ht="18" customHeight="1">
      <c r="B14" s="32"/>
      <c r="C14" s="33"/>
      <c r="D14" s="33"/>
      <c r="E14" s="603" t="s">
        <v>101</v>
      </c>
      <c r="F14" s="604"/>
      <c r="G14" s="604"/>
      <c r="H14" s="604"/>
      <c r="I14" s="604"/>
      <c r="J14" s="604"/>
      <c r="K14" s="604"/>
      <c r="L14" s="604"/>
      <c r="M14" s="29" t="s">
        <v>31</v>
      </c>
      <c r="N14" s="33"/>
      <c r="O14" s="603" t="s">
        <v>22</v>
      </c>
      <c r="P14" s="553"/>
      <c r="Q14" s="33"/>
      <c r="R14" s="34"/>
    </row>
    <row r="15" spans="2:18" s="1" customFormat="1" ht="6.95" customHeight="1">
      <c r="B15" s="32"/>
      <c r="C15" s="33"/>
      <c r="D15" s="33"/>
      <c r="E15" s="33"/>
      <c r="F15" s="33"/>
      <c r="G15" s="33"/>
      <c r="H15" s="33"/>
      <c r="I15" s="33"/>
      <c r="J15" s="33"/>
      <c r="K15" s="33"/>
      <c r="L15" s="33"/>
      <c r="M15" s="33"/>
      <c r="N15" s="33"/>
      <c r="O15" s="33"/>
      <c r="P15" s="33"/>
      <c r="Q15" s="33"/>
      <c r="R15" s="34"/>
    </row>
    <row r="16" spans="2:18" s="1" customFormat="1" ht="14.45" customHeight="1">
      <c r="B16" s="32"/>
      <c r="C16" s="33"/>
      <c r="D16" s="29" t="s">
        <v>34</v>
      </c>
      <c r="E16" s="33"/>
      <c r="F16" s="33"/>
      <c r="G16" s="33"/>
      <c r="H16" s="33"/>
      <c r="I16" s="33"/>
      <c r="J16" s="33"/>
      <c r="K16" s="33"/>
      <c r="L16" s="33"/>
      <c r="M16" s="29" t="s">
        <v>29</v>
      </c>
      <c r="N16" s="33"/>
      <c r="O16" s="553" t="s">
        <v>22</v>
      </c>
      <c r="P16" s="553"/>
      <c r="Q16" s="33"/>
      <c r="R16" s="34"/>
    </row>
    <row r="17" spans="2:18" s="1" customFormat="1" ht="18" customHeight="1">
      <c r="B17" s="32"/>
      <c r="C17" s="33"/>
      <c r="D17" s="33"/>
      <c r="E17" s="27" t="s">
        <v>35</v>
      </c>
      <c r="F17" s="33"/>
      <c r="G17" s="33"/>
      <c r="H17" s="33"/>
      <c r="I17" s="33"/>
      <c r="J17" s="33"/>
      <c r="K17" s="33"/>
      <c r="L17" s="33"/>
      <c r="M17" s="29" t="s">
        <v>31</v>
      </c>
      <c r="N17" s="33"/>
      <c r="O17" s="553" t="s">
        <v>22</v>
      </c>
      <c r="P17" s="553"/>
      <c r="Q17" s="33"/>
      <c r="R17" s="34"/>
    </row>
    <row r="18" spans="2:18" s="1" customFormat="1" ht="6.95" customHeight="1">
      <c r="B18" s="32"/>
      <c r="C18" s="33"/>
      <c r="D18" s="33"/>
      <c r="E18" s="33"/>
      <c r="F18" s="33"/>
      <c r="G18" s="33"/>
      <c r="H18" s="33"/>
      <c r="I18" s="33"/>
      <c r="J18" s="33"/>
      <c r="K18" s="33"/>
      <c r="L18" s="33"/>
      <c r="M18" s="33"/>
      <c r="N18" s="33"/>
      <c r="O18" s="33"/>
      <c r="P18" s="33"/>
      <c r="Q18" s="33"/>
      <c r="R18" s="34"/>
    </row>
    <row r="19" spans="2:18" s="1" customFormat="1" ht="14.45" customHeight="1">
      <c r="B19" s="32"/>
      <c r="C19" s="33"/>
      <c r="D19" s="29" t="s">
        <v>37</v>
      </c>
      <c r="E19" s="33"/>
      <c r="F19" s="33"/>
      <c r="G19" s="33"/>
      <c r="H19" s="33"/>
      <c r="I19" s="33"/>
      <c r="J19" s="33"/>
      <c r="K19" s="33"/>
      <c r="L19" s="33"/>
      <c r="M19" s="29" t="s">
        <v>29</v>
      </c>
      <c r="N19" s="33"/>
      <c r="O19" s="553" t="e">
        <f>IF(#REF!="","",#REF!)</f>
        <v>#REF!</v>
      </c>
      <c r="P19" s="553"/>
      <c r="Q19" s="33"/>
      <c r="R19" s="34"/>
    </row>
    <row r="20" spans="2:18" s="1" customFormat="1" ht="18" customHeight="1">
      <c r="B20" s="32"/>
      <c r="C20" s="33"/>
      <c r="D20" s="33"/>
      <c r="E20" s="27" t="e">
        <f>IF(#REF!="","",#REF!)</f>
        <v>#REF!</v>
      </c>
      <c r="F20" s="33"/>
      <c r="G20" s="33"/>
      <c r="H20" s="33"/>
      <c r="I20" s="33"/>
      <c r="J20" s="33"/>
      <c r="K20" s="33"/>
      <c r="L20" s="33"/>
      <c r="M20" s="29" t="s">
        <v>31</v>
      </c>
      <c r="N20" s="33"/>
      <c r="O20" s="553" t="e">
        <f>IF(#REF!="","",#REF!)</f>
        <v>#REF!</v>
      </c>
      <c r="P20" s="553"/>
      <c r="Q20" s="33"/>
      <c r="R20" s="34"/>
    </row>
    <row r="21" spans="2:18" s="1" customFormat="1" ht="6.95" customHeight="1">
      <c r="B21" s="32"/>
      <c r="C21" s="33"/>
      <c r="D21" s="33"/>
      <c r="E21" s="33"/>
      <c r="F21" s="33"/>
      <c r="G21" s="33"/>
      <c r="H21" s="33"/>
      <c r="I21" s="33"/>
      <c r="J21" s="33"/>
      <c r="K21" s="33"/>
      <c r="L21" s="33"/>
      <c r="M21" s="33"/>
      <c r="N21" s="33"/>
      <c r="O21" s="33"/>
      <c r="P21" s="33"/>
      <c r="Q21" s="33"/>
      <c r="R21" s="34"/>
    </row>
    <row r="22" spans="2:18" s="1" customFormat="1" ht="14.45" customHeight="1">
      <c r="B22" s="32"/>
      <c r="C22" s="33"/>
      <c r="D22" s="29" t="s">
        <v>39</v>
      </c>
      <c r="E22" s="33"/>
      <c r="F22" s="33"/>
      <c r="G22" s="33"/>
      <c r="H22" s="33"/>
      <c r="I22" s="33"/>
      <c r="J22" s="33"/>
      <c r="K22" s="33"/>
      <c r="L22" s="33"/>
      <c r="M22" s="33"/>
      <c r="N22" s="33"/>
      <c r="O22" s="33"/>
      <c r="P22" s="33"/>
      <c r="Q22" s="33"/>
      <c r="R22" s="34"/>
    </row>
    <row r="23" spans="2:18" s="1" customFormat="1" ht="22.5" customHeight="1">
      <c r="B23" s="32"/>
      <c r="C23" s="33"/>
      <c r="D23" s="33"/>
      <c r="E23" s="558" t="s">
        <v>22</v>
      </c>
      <c r="F23" s="558"/>
      <c r="G23" s="558"/>
      <c r="H23" s="558"/>
      <c r="I23" s="558"/>
      <c r="J23" s="558"/>
      <c r="K23" s="558"/>
      <c r="L23" s="558"/>
      <c r="M23" s="33"/>
      <c r="N23" s="33"/>
      <c r="O23" s="33"/>
      <c r="P23" s="33"/>
      <c r="Q23" s="33"/>
      <c r="R23" s="34"/>
    </row>
    <row r="24" spans="2:18" s="1" customFormat="1" ht="6.95" customHeight="1">
      <c r="B24" s="32"/>
      <c r="C24" s="33"/>
      <c r="D24" s="33"/>
      <c r="E24" s="33"/>
      <c r="F24" s="33"/>
      <c r="G24" s="33"/>
      <c r="H24" s="33"/>
      <c r="I24" s="33"/>
      <c r="J24" s="33"/>
      <c r="K24" s="33"/>
      <c r="L24" s="33"/>
      <c r="M24" s="33"/>
      <c r="N24" s="33"/>
      <c r="O24" s="33"/>
      <c r="P24" s="33"/>
      <c r="Q24" s="33"/>
      <c r="R24" s="34"/>
    </row>
    <row r="25" spans="2:18" s="1" customFormat="1" ht="6.95" customHeight="1">
      <c r="B25" s="32"/>
      <c r="C25" s="33"/>
      <c r="D25" s="45"/>
      <c r="E25" s="45"/>
      <c r="F25" s="45"/>
      <c r="G25" s="45"/>
      <c r="H25" s="45"/>
      <c r="I25" s="45"/>
      <c r="J25" s="45"/>
      <c r="K25" s="45"/>
      <c r="L25" s="45"/>
      <c r="M25" s="45"/>
      <c r="N25" s="45"/>
      <c r="O25" s="45"/>
      <c r="P25" s="45"/>
      <c r="Q25" s="33"/>
      <c r="R25" s="34"/>
    </row>
    <row r="26" spans="2:18" s="1" customFormat="1" ht="14.45" customHeight="1">
      <c r="B26" s="32"/>
      <c r="C26" s="33"/>
      <c r="D26" s="105" t="s">
        <v>102</v>
      </c>
      <c r="E26" s="33"/>
      <c r="F26" s="33"/>
      <c r="G26" s="33"/>
      <c r="H26" s="33"/>
      <c r="I26" s="33"/>
      <c r="J26" s="33"/>
      <c r="K26" s="33"/>
      <c r="L26" s="33"/>
      <c r="M26" s="559">
        <f>N87</f>
        <v>0</v>
      </c>
      <c r="N26" s="559"/>
      <c r="O26" s="559"/>
      <c r="P26" s="559"/>
      <c r="Q26" s="33"/>
      <c r="R26" s="34"/>
    </row>
    <row r="27" spans="2:18" s="1" customFormat="1" ht="14.45" customHeight="1">
      <c r="B27" s="32"/>
      <c r="C27" s="33"/>
      <c r="D27" s="31" t="s">
        <v>89</v>
      </c>
      <c r="E27" s="33"/>
      <c r="F27" s="33"/>
      <c r="G27" s="33"/>
      <c r="H27" s="33"/>
      <c r="I27" s="33"/>
      <c r="J27" s="33"/>
      <c r="K27" s="33"/>
      <c r="L27" s="33"/>
      <c r="M27" s="559">
        <f>N107</f>
        <v>0</v>
      </c>
      <c r="N27" s="559"/>
      <c r="O27" s="559"/>
      <c r="P27" s="559"/>
      <c r="Q27" s="33"/>
      <c r="R27" s="34"/>
    </row>
    <row r="28" spans="2:18" s="1" customFormat="1" ht="6.95" customHeight="1">
      <c r="B28" s="32"/>
      <c r="C28" s="33"/>
      <c r="D28" s="33"/>
      <c r="E28" s="33"/>
      <c r="F28" s="33"/>
      <c r="G28" s="33"/>
      <c r="H28" s="33"/>
      <c r="I28" s="33"/>
      <c r="J28" s="33"/>
      <c r="K28" s="33"/>
      <c r="L28" s="33"/>
      <c r="M28" s="33"/>
      <c r="N28" s="33"/>
      <c r="O28" s="33"/>
      <c r="P28" s="33"/>
      <c r="Q28" s="33"/>
      <c r="R28" s="34"/>
    </row>
    <row r="29" spans="2:18" s="1" customFormat="1" ht="25.35" customHeight="1">
      <c r="B29" s="32"/>
      <c r="C29" s="33"/>
      <c r="D29" s="106" t="s">
        <v>42</v>
      </c>
      <c r="E29" s="33"/>
      <c r="F29" s="33"/>
      <c r="G29" s="33"/>
      <c r="H29" s="33"/>
      <c r="I29" s="33"/>
      <c r="J29" s="33"/>
      <c r="K29" s="33"/>
      <c r="L29" s="33"/>
      <c r="M29" s="601">
        <f>ROUND(M26+M27,2)</f>
        <v>0</v>
      </c>
      <c r="N29" s="587"/>
      <c r="O29" s="587"/>
      <c r="P29" s="587"/>
      <c r="Q29" s="33"/>
      <c r="R29" s="34"/>
    </row>
    <row r="30" spans="2:18" s="1" customFormat="1" ht="6.95" customHeight="1">
      <c r="B30" s="32"/>
      <c r="C30" s="33"/>
      <c r="D30" s="45"/>
      <c r="E30" s="45"/>
      <c r="F30" s="45"/>
      <c r="G30" s="45"/>
      <c r="H30" s="45"/>
      <c r="I30" s="45"/>
      <c r="J30" s="45"/>
      <c r="K30" s="45"/>
      <c r="L30" s="45"/>
      <c r="M30" s="45"/>
      <c r="N30" s="45"/>
      <c r="O30" s="45"/>
      <c r="P30" s="45"/>
      <c r="Q30" s="33"/>
      <c r="R30" s="34"/>
    </row>
    <row r="31" spans="2:18" s="1" customFormat="1" ht="14.45" customHeight="1">
      <c r="B31" s="32"/>
      <c r="C31" s="33"/>
      <c r="D31" s="37" t="s">
        <v>43</v>
      </c>
      <c r="E31" s="37" t="s">
        <v>44</v>
      </c>
      <c r="F31" s="38">
        <v>0.21</v>
      </c>
      <c r="G31" s="107" t="s">
        <v>45</v>
      </c>
      <c r="H31" s="598">
        <f>ROUND((((SUM(BE107:BE114)+SUM(BE131:BE239))+SUM(BE241:BE243))),2)</f>
        <v>0</v>
      </c>
      <c r="I31" s="587"/>
      <c r="J31" s="587"/>
      <c r="K31" s="33"/>
      <c r="L31" s="33"/>
      <c r="M31" s="598">
        <f>ROUND(((ROUND((SUM(BE107:BE114)+SUM(BE131:BE239)),2)*F31)+SUM(BE241:BE243)*F31),2)</f>
        <v>0</v>
      </c>
      <c r="N31" s="587"/>
      <c r="O31" s="587"/>
      <c r="P31" s="587"/>
      <c r="Q31" s="33"/>
      <c r="R31" s="34"/>
    </row>
    <row r="32" spans="2:18" s="1" customFormat="1" ht="14.45" customHeight="1">
      <c r="B32" s="32"/>
      <c r="C32" s="33"/>
      <c r="D32" s="33"/>
      <c r="E32" s="37" t="s">
        <v>46</v>
      </c>
      <c r="F32" s="38">
        <v>0.15</v>
      </c>
      <c r="G32" s="107" t="s">
        <v>45</v>
      </c>
      <c r="H32" s="598">
        <f>ROUND((((SUM(BF107:BF114)+SUM(BF131:BF239))+SUM(BF241:BF243))),2)</f>
        <v>0</v>
      </c>
      <c r="I32" s="587"/>
      <c r="J32" s="587"/>
      <c r="K32" s="33"/>
      <c r="L32" s="33"/>
      <c r="M32" s="598">
        <f>ROUND(((ROUND((SUM(BF107:BF114)+SUM(BF131:BF239)),2)*F32)+SUM(BF241:BF243)*F32),2)</f>
        <v>0</v>
      </c>
      <c r="N32" s="587"/>
      <c r="O32" s="587"/>
      <c r="P32" s="587"/>
      <c r="Q32" s="33"/>
      <c r="R32" s="34"/>
    </row>
    <row r="33" spans="2:18" s="1" customFormat="1" ht="14.45" customHeight="1" hidden="1">
      <c r="B33" s="32"/>
      <c r="C33" s="33"/>
      <c r="D33" s="33"/>
      <c r="E33" s="37" t="s">
        <v>47</v>
      </c>
      <c r="F33" s="38">
        <v>0.21</v>
      </c>
      <c r="G33" s="107" t="s">
        <v>45</v>
      </c>
      <c r="H33" s="598">
        <f>ROUND((((SUM(BG107:BG114)+SUM(BG131:BG239))+SUM(BG241:BG243))),2)</f>
        <v>0</v>
      </c>
      <c r="I33" s="587"/>
      <c r="J33" s="587"/>
      <c r="K33" s="33"/>
      <c r="L33" s="33"/>
      <c r="M33" s="598">
        <v>0</v>
      </c>
      <c r="N33" s="587"/>
      <c r="O33" s="587"/>
      <c r="P33" s="587"/>
      <c r="Q33" s="33"/>
      <c r="R33" s="34"/>
    </row>
    <row r="34" spans="2:18" s="1" customFormat="1" ht="14.45" customHeight="1" hidden="1">
      <c r="B34" s="32"/>
      <c r="C34" s="33"/>
      <c r="D34" s="33"/>
      <c r="E34" s="37" t="s">
        <v>48</v>
      </c>
      <c r="F34" s="38">
        <v>0.15</v>
      </c>
      <c r="G34" s="107" t="s">
        <v>45</v>
      </c>
      <c r="H34" s="598">
        <f>ROUND((((SUM(BH107:BH114)+SUM(BH131:BH239))+SUM(BH241:BH243))),2)</f>
        <v>0</v>
      </c>
      <c r="I34" s="587"/>
      <c r="J34" s="587"/>
      <c r="K34" s="33"/>
      <c r="L34" s="33"/>
      <c r="M34" s="598">
        <v>0</v>
      </c>
      <c r="N34" s="587"/>
      <c r="O34" s="587"/>
      <c r="P34" s="587"/>
      <c r="Q34" s="33"/>
      <c r="R34" s="34"/>
    </row>
    <row r="35" spans="2:18" s="1" customFormat="1" ht="14.45" customHeight="1" hidden="1">
      <c r="B35" s="32"/>
      <c r="C35" s="33"/>
      <c r="D35" s="33"/>
      <c r="E35" s="37" t="s">
        <v>49</v>
      </c>
      <c r="F35" s="38">
        <v>0</v>
      </c>
      <c r="G35" s="107" t="s">
        <v>45</v>
      </c>
      <c r="H35" s="598">
        <f>ROUND((((SUM(BI107:BI114)+SUM(BI131:BI239))+SUM(BI241:BI243))),2)</f>
        <v>0</v>
      </c>
      <c r="I35" s="587"/>
      <c r="J35" s="587"/>
      <c r="K35" s="33"/>
      <c r="L35" s="33"/>
      <c r="M35" s="598">
        <v>0</v>
      </c>
      <c r="N35" s="587"/>
      <c r="O35" s="587"/>
      <c r="P35" s="587"/>
      <c r="Q35" s="33"/>
      <c r="R35" s="34"/>
    </row>
    <row r="36" spans="2:18" s="1" customFormat="1" ht="6.95" customHeight="1">
      <c r="B36" s="32"/>
      <c r="C36" s="33"/>
      <c r="D36" s="33"/>
      <c r="E36" s="33"/>
      <c r="F36" s="33"/>
      <c r="G36" s="33"/>
      <c r="H36" s="33"/>
      <c r="I36" s="33"/>
      <c r="J36" s="33"/>
      <c r="K36" s="33"/>
      <c r="L36" s="33"/>
      <c r="M36" s="33"/>
      <c r="N36" s="33"/>
      <c r="O36" s="33"/>
      <c r="P36" s="33"/>
      <c r="Q36" s="33"/>
      <c r="R36" s="34"/>
    </row>
    <row r="37" spans="2:18" s="1" customFormat="1" ht="25.35" customHeight="1">
      <c r="B37" s="32"/>
      <c r="C37" s="103"/>
      <c r="D37" s="108" t="s">
        <v>50</v>
      </c>
      <c r="E37" s="70"/>
      <c r="F37" s="70"/>
      <c r="G37" s="109" t="s">
        <v>51</v>
      </c>
      <c r="H37" s="110" t="s">
        <v>52</v>
      </c>
      <c r="I37" s="70"/>
      <c r="J37" s="70"/>
      <c r="K37" s="70"/>
      <c r="L37" s="599">
        <f>SUM(M29:M35)</f>
        <v>0</v>
      </c>
      <c r="M37" s="599"/>
      <c r="N37" s="599"/>
      <c r="O37" s="599"/>
      <c r="P37" s="600"/>
      <c r="Q37" s="103"/>
      <c r="R37" s="34"/>
    </row>
    <row r="38" spans="2:18" s="1" customFormat="1" ht="14.45" customHeight="1">
      <c r="B38" s="32"/>
      <c r="C38" s="33"/>
      <c r="D38" s="33"/>
      <c r="E38" s="33"/>
      <c r="F38" s="33"/>
      <c r="G38" s="33"/>
      <c r="H38" s="33"/>
      <c r="I38" s="33"/>
      <c r="J38" s="33"/>
      <c r="K38" s="33"/>
      <c r="L38" s="33"/>
      <c r="M38" s="33"/>
      <c r="N38" s="33"/>
      <c r="O38" s="33"/>
      <c r="P38" s="33"/>
      <c r="Q38" s="33"/>
      <c r="R38" s="34"/>
    </row>
    <row r="39" spans="2:18" s="1" customFormat="1" ht="14.45" customHeight="1">
      <c r="B39" s="32"/>
      <c r="C39" s="33"/>
      <c r="D39" s="33"/>
      <c r="E39" s="33"/>
      <c r="F39" s="33"/>
      <c r="G39" s="33"/>
      <c r="H39" s="33"/>
      <c r="I39" s="33"/>
      <c r="J39" s="33"/>
      <c r="K39" s="33"/>
      <c r="L39" s="33"/>
      <c r="M39" s="33"/>
      <c r="N39" s="33"/>
      <c r="O39" s="33"/>
      <c r="P39" s="33"/>
      <c r="Q39" s="33"/>
      <c r="R39" s="34"/>
    </row>
    <row r="40" spans="2:18" ht="13.5">
      <c r="B40" s="21"/>
      <c r="C40" s="25"/>
      <c r="D40" s="25"/>
      <c r="E40" s="25"/>
      <c r="F40" s="25"/>
      <c r="G40" s="25"/>
      <c r="H40" s="25"/>
      <c r="I40" s="25"/>
      <c r="J40" s="25"/>
      <c r="K40" s="25"/>
      <c r="L40" s="25"/>
      <c r="M40" s="25"/>
      <c r="N40" s="25"/>
      <c r="O40" s="25"/>
      <c r="P40" s="25"/>
      <c r="Q40" s="25"/>
      <c r="R40" s="22"/>
    </row>
    <row r="41" spans="2:18" ht="13.5">
      <c r="B41" s="21"/>
      <c r="C41" s="25"/>
      <c r="D41" s="25"/>
      <c r="E41" s="25"/>
      <c r="F41" s="25"/>
      <c r="G41" s="25"/>
      <c r="H41" s="25"/>
      <c r="I41" s="25"/>
      <c r="J41" s="25"/>
      <c r="K41" s="25"/>
      <c r="L41" s="25"/>
      <c r="M41" s="25"/>
      <c r="N41" s="25"/>
      <c r="O41" s="25"/>
      <c r="P41" s="25"/>
      <c r="Q41" s="25"/>
      <c r="R41" s="22"/>
    </row>
    <row r="42" spans="2:18" ht="13.5">
      <c r="B42" s="21"/>
      <c r="C42" s="25"/>
      <c r="D42" s="25"/>
      <c r="E42" s="25"/>
      <c r="F42" s="25"/>
      <c r="G42" s="25"/>
      <c r="H42" s="25"/>
      <c r="I42" s="25"/>
      <c r="J42" s="25"/>
      <c r="K42" s="25"/>
      <c r="L42" s="25"/>
      <c r="M42" s="25"/>
      <c r="N42" s="25"/>
      <c r="O42" s="25"/>
      <c r="P42" s="25"/>
      <c r="Q42" s="25"/>
      <c r="R42" s="22"/>
    </row>
    <row r="43" spans="2:18" ht="13.5">
      <c r="B43" s="21"/>
      <c r="C43" s="25"/>
      <c r="D43" s="25"/>
      <c r="E43" s="25"/>
      <c r="F43" s="25"/>
      <c r="G43" s="25"/>
      <c r="H43" s="25"/>
      <c r="I43" s="25"/>
      <c r="J43" s="25"/>
      <c r="K43" s="25"/>
      <c r="L43" s="25"/>
      <c r="M43" s="25"/>
      <c r="N43" s="25"/>
      <c r="O43" s="25"/>
      <c r="P43" s="25"/>
      <c r="Q43" s="25"/>
      <c r="R43" s="22"/>
    </row>
    <row r="44" spans="2:18" ht="13.5">
      <c r="B44" s="21"/>
      <c r="C44" s="25"/>
      <c r="D44" s="25"/>
      <c r="E44" s="25"/>
      <c r="F44" s="25"/>
      <c r="G44" s="25"/>
      <c r="H44" s="25"/>
      <c r="I44" s="25"/>
      <c r="J44" s="25"/>
      <c r="K44" s="25"/>
      <c r="L44" s="25"/>
      <c r="M44" s="25"/>
      <c r="N44" s="25"/>
      <c r="O44" s="25"/>
      <c r="P44" s="25"/>
      <c r="Q44" s="25"/>
      <c r="R44" s="22"/>
    </row>
    <row r="45" spans="2:18" ht="13.5">
      <c r="B45" s="21"/>
      <c r="C45" s="25"/>
      <c r="D45" s="25"/>
      <c r="E45" s="25"/>
      <c r="F45" s="25"/>
      <c r="G45" s="25"/>
      <c r="H45" s="25"/>
      <c r="I45" s="25"/>
      <c r="J45" s="25"/>
      <c r="K45" s="25"/>
      <c r="L45" s="25"/>
      <c r="M45" s="25"/>
      <c r="N45" s="25"/>
      <c r="O45" s="25"/>
      <c r="P45" s="25"/>
      <c r="Q45" s="25"/>
      <c r="R45" s="22"/>
    </row>
    <row r="46" spans="2:18" ht="13.5">
      <c r="B46" s="21"/>
      <c r="C46" s="25"/>
      <c r="D46" s="25"/>
      <c r="E46" s="25"/>
      <c r="F46" s="25"/>
      <c r="G46" s="25"/>
      <c r="H46" s="25"/>
      <c r="I46" s="25"/>
      <c r="J46" s="25"/>
      <c r="K46" s="25"/>
      <c r="L46" s="25"/>
      <c r="M46" s="25"/>
      <c r="N46" s="25"/>
      <c r="O46" s="25"/>
      <c r="P46" s="25"/>
      <c r="Q46" s="25"/>
      <c r="R46" s="22"/>
    </row>
    <row r="47" spans="2:18" ht="13.5">
      <c r="B47" s="21"/>
      <c r="C47" s="25"/>
      <c r="D47" s="25"/>
      <c r="E47" s="25"/>
      <c r="F47" s="25"/>
      <c r="G47" s="25"/>
      <c r="H47" s="25"/>
      <c r="I47" s="25"/>
      <c r="J47" s="25"/>
      <c r="K47" s="25"/>
      <c r="L47" s="25"/>
      <c r="M47" s="25"/>
      <c r="N47" s="25"/>
      <c r="O47" s="25"/>
      <c r="P47" s="25"/>
      <c r="Q47" s="25"/>
      <c r="R47" s="22"/>
    </row>
    <row r="48" spans="2:18" ht="13.5">
      <c r="B48" s="21"/>
      <c r="C48" s="25"/>
      <c r="D48" s="25"/>
      <c r="E48" s="25"/>
      <c r="F48" s="25"/>
      <c r="G48" s="25"/>
      <c r="H48" s="25"/>
      <c r="I48" s="25"/>
      <c r="J48" s="25"/>
      <c r="K48" s="25"/>
      <c r="L48" s="25"/>
      <c r="M48" s="25"/>
      <c r="N48" s="25"/>
      <c r="O48" s="25"/>
      <c r="P48" s="25"/>
      <c r="Q48" s="25"/>
      <c r="R48" s="22"/>
    </row>
    <row r="49" spans="2:18" ht="13.5">
      <c r="B49" s="21"/>
      <c r="C49" s="25"/>
      <c r="D49" s="25"/>
      <c r="E49" s="25"/>
      <c r="F49" s="25"/>
      <c r="G49" s="25"/>
      <c r="H49" s="25"/>
      <c r="I49" s="25"/>
      <c r="J49" s="25"/>
      <c r="K49" s="25"/>
      <c r="L49" s="25"/>
      <c r="M49" s="25"/>
      <c r="N49" s="25"/>
      <c r="O49" s="25"/>
      <c r="P49" s="25"/>
      <c r="Q49" s="25"/>
      <c r="R49" s="22"/>
    </row>
    <row r="50" spans="2:18" s="1" customFormat="1" ht="15">
      <c r="B50" s="32"/>
      <c r="C50" s="33"/>
      <c r="D50" s="44" t="s">
        <v>53</v>
      </c>
      <c r="E50" s="45"/>
      <c r="F50" s="45"/>
      <c r="G50" s="45"/>
      <c r="H50" s="46"/>
      <c r="I50" s="33"/>
      <c r="J50" s="44" t="s">
        <v>54</v>
      </c>
      <c r="K50" s="45"/>
      <c r="L50" s="45"/>
      <c r="M50" s="45"/>
      <c r="N50" s="45"/>
      <c r="O50" s="45"/>
      <c r="P50" s="46"/>
      <c r="Q50" s="33"/>
      <c r="R50" s="34"/>
    </row>
    <row r="51" spans="2:18" ht="13.5">
      <c r="B51" s="21"/>
      <c r="C51" s="25"/>
      <c r="D51" s="47"/>
      <c r="E51" s="25"/>
      <c r="F51" s="25"/>
      <c r="G51" s="25"/>
      <c r="H51" s="48"/>
      <c r="I51" s="25"/>
      <c r="J51" s="47"/>
      <c r="K51" s="25"/>
      <c r="L51" s="25"/>
      <c r="M51" s="25"/>
      <c r="N51" s="25"/>
      <c r="O51" s="25"/>
      <c r="P51" s="48"/>
      <c r="Q51" s="25"/>
      <c r="R51" s="22"/>
    </row>
    <row r="52" spans="2:18" ht="13.5">
      <c r="B52" s="21"/>
      <c r="C52" s="25"/>
      <c r="D52" s="47"/>
      <c r="E52" s="25"/>
      <c r="F52" s="25"/>
      <c r="G52" s="25"/>
      <c r="H52" s="48"/>
      <c r="I52" s="25"/>
      <c r="J52" s="47"/>
      <c r="K52" s="25"/>
      <c r="L52" s="25"/>
      <c r="M52" s="25"/>
      <c r="N52" s="25"/>
      <c r="O52" s="25"/>
      <c r="P52" s="48"/>
      <c r="Q52" s="25"/>
      <c r="R52" s="22"/>
    </row>
    <row r="53" spans="2:18" ht="13.5">
      <c r="B53" s="21"/>
      <c r="C53" s="25"/>
      <c r="D53" s="47"/>
      <c r="E53" s="25"/>
      <c r="F53" s="25"/>
      <c r="G53" s="25"/>
      <c r="H53" s="48"/>
      <c r="I53" s="25"/>
      <c r="J53" s="47"/>
      <c r="K53" s="25"/>
      <c r="L53" s="25"/>
      <c r="M53" s="25"/>
      <c r="N53" s="25"/>
      <c r="O53" s="25"/>
      <c r="P53" s="48"/>
      <c r="Q53" s="25"/>
      <c r="R53" s="22"/>
    </row>
    <row r="54" spans="2:18" ht="13.5">
      <c r="B54" s="21"/>
      <c r="C54" s="25"/>
      <c r="D54" s="47"/>
      <c r="E54" s="25"/>
      <c r="F54" s="25"/>
      <c r="G54" s="25"/>
      <c r="H54" s="48"/>
      <c r="I54" s="25"/>
      <c r="J54" s="47"/>
      <c r="K54" s="25"/>
      <c r="L54" s="25"/>
      <c r="M54" s="25"/>
      <c r="N54" s="25"/>
      <c r="O54" s="25"/>
      <c r="P54" s="48"/>
      <c r="Q54" s="25"/>
      <c r="R54" s="22"/>
    </row>
    <row r="55" spans="2:18" ht="13.5">
      <c r="B55" s="21"/>
      <c r="C55" s="25"/>
      <c r="D55" s="47"/>
      <c r="E55" s="25"/>
      <c r="F55" s="25"/>
      <c r="G55" s="25"/>
      <c r="H55" s="48"/>
      <c r="I55" s="25"/>
      <c r="J55" s="47"/>
      <c r="K55" s="25"/>
      <c r="L55" s="25"/>
      <c r="M55" s="25"/>
      <c r="N55" s="25"/>
      <c r="O55" s="25"/>
      <c r="P55" s="48"/>
      <c r="Q55" s="25"/>
      <c r="R55" s="22"/>
    </row>
    <row r="56" spans="2:18" ht="13.5">
      <c r="B56" s="21"/>
      <c r="C56" s="25"/>
      <c r="D56" s="47"/>
      <c r="E56" s="25"/>
      <c r="F56" s="25"/>
      <c r="G56" s="25"/>
      <c r="H56" s="48"/>
      <c r="I56" s="25"/>
      <c r="J56" s="47"/>
      <c r="K56" s="25"/>
      <c r="L56" s="25"/>
      <c r="M56" s="25"/>
      <c r="N56" s="25"/>
      <c r="O56" s="25"/>
      <c r="P56" s="48"/>
      <c r="Q56" s="25"/>
      <c r="R56" s="22"/>
    </row>
    <row r="57" spans="2:18" ht="13.5">
      <c r="B57" s="21"/>
      <c r="C57" s="25"/>
      <c r="D57" s="47"/>
      <c r="E57" s="25"/>
      <c r="F57" s="25"/>
      <c r="G57" s="25"/>
      <c r="H57" s="48"/>
      <c r="I57" s="25"/>
      <c r="J57" s="47"/>
      <c r="K57" s="25"/>
      <c r="L57" s="25"/>
      <c r="M57" s="25"/>
      <c r="N57" s="25"/>
      <c r="O57" s="25"/>
      <c r="P57" s="48"/>
      <c r="Q57" s="25"/>
      <c r="R57" s="22"/>
    </row>
    <row r="58" spans="2:18" ht="13.5">
      <c r="B58" s="21"/>
      <c r="C58" s="25"/>
      <c r="D58" s="47"/>
      <c r="E58" s="25"/>
      <c r="F58" s="25"/>
      <c r="G58" s="25"/>
      <c r="H58" s="48"/>
      <c r="I58" s="25"/>
      <c r="J58" s="47"/>
      <c r="K58" s="25"/>
      <c r="L58" s="25"/>
      <c r="M58" s="25"/>
      <c r="N58" s="25"/>
      <c r="O58" s="25"/>
      <c r="P58" s="48"/>
      <c r="Q58" s="25"/>
      <c r="R58" s="22"/>
    </row>
    <row r="59" spans="2:18" s="1" customFormat="1" ht="15">
      <c r="B59" s="32"/>
      <c r="C59" s="33"/>
      <c r="D59" s="49" t="s">
        <v>55</v>
      </c>
      <c r="E59" s="50"/>
      <c r="F59" s="50"/>
      <c r="G59" s="51" t="s">
        <v>56</v>
      </c>
      <c r="H59" s="52"/>
      <c r="I59" s="33"/>
      <c r="J59" s="49" t="s">
        <v>55</v>
      </c>
      <c r="K59" s="50"/>
      <c r="L59" s="50"/>
      <c r="M59" s="50"/>
      <c r="N59" s="51" t="s">
        <v>56</v>
      </c>
      <c r="O59" s="50"/>
      <c r="P59" s="52"/>
      <c r="Q59" s="33"/>
      <c r="R59" s="34"/>
    </row>
    <row r="60" spans="2:18" ht="13.5">
      <c r="B60" s="21"/>
      <c r="C60" s="25"/>
      <c r="D60" s="25"/>
      <c r="E60" s="25"/>
      <c r="F60" s="25"/>
      <c r="G60" s="25"/>
      <c r="H60" s="25"/>
      <c r="I60" s="25"/>
      <c r="J60" s="25"/>
      <c r="K60" s="25"/>
      <c r="L60" s="25"/>
      <c r="M60" s="25"/>
      <c r="N60" s="25"/>
      <c r="O60" s="25"/>
      <c r="P60" s="25"/>
      <c r="Q60" s="25"/>
      <c r="R60" s="22"/>
    </row>
    <row r="61" spans="2:18" s="1" customFormat="1" ht="15">
      <c r="B61" s="32"/>
      <c r="C61" s="33"/>
      <c r="D61" s="44" t="s">
        <v>57</v>
      </c>
      <c r="E61" s="45"/>
      <c r="F61" s="45"/>
      <c r="G61" s="45"/>
      <c r="H61" s="46"/>
      <c r="I61" s="33"/>
      <c r="J61" s="44" t="s">
        <v>58</v>
      </c>
      <c r="K61" s="45"/>
      <c r="L61" s="45"/>
      <c r="M61" s="45"/>
      <c r="N61" s="45"/>
      <c r="O61" s="45"/>
      <c r="P61" s="46"/>
      <c r="Q61" s="33"/>
      <c r="R61" s="34"/>
    </row>
    <row r="62" spans="2:18" ht="13.5">
      <c r="B62" s="21"/>
      <c r="C62" s="25"/>
      <c r="D62" s="47"/>
      <c r="E62" s="25"/>
      <c r="F62" s="25"/>
      <c r="G62" s="25"/>
      <c r="H62" s="48"/>
      <c r="I62" s="25"/>
      <c r="J62" s="47"/>
      <c r="K62" s="25"/>
      <c r="L62" s="25"/>
      <c r="M62" s="25"/>
      <c r="N62" s="25"/>
      <c r="O62" s="25"/>
      <c r="P62" s="48"/>
      <c r="Q62" s="25"/>
      <c r="R62" s="22"/>
    </row>
    <row r="63" spans="2:18" ht="13.5">
      <c r="B63" s="21"/>
      <c r="C63" s="25"/>
      <c r="D63" s="47"/>
      <c r="E63" s="25"/>
      <c r="F63" s="25"/>
      <c r="G63" s="25"/>
      <c r="H63" s="48"/>
      <c r="I63" s="25"/>
      <c r="J63" s="47"/>
      <c r="K63" s="25"/>
      <c r="L63" s="25"/>
      <c r="M63" s="25"/>
      <c r="N63" s="25"/>
      <c r="O63" s="25"/>
      <c r="P63" s="48"/>
      <c r="Q63" s="25"/>
      <c r="R63" s="22"/>
    </row>
    <row r="64" spans="2:18" ht="13.5">
      <c r="B64" s="21"/>
      <c r="C64" s="25"/>
      <c r="D64" s="47"/>
      <c r="E64" s="25"/>
      <c r="F64" s="25"/>
      <c r="G64" s="25"/>
      <c r="H64" s="48"/>
      <c r="I64" s="25"/>
      <c r="J64" s="47"/>
      <c r="K64" s="25"/>
      <c r="L64" s="25"/>
      <c r="M64" s="25"/>
      <c r="N64" s="25"/>
      <c r="O64" s="25"/>
      <c r="P64" s="48"/>
      <c r="Q64" s="25"/>
      <c r="R64" s="22"/>
    </row>
    <row r="65" spans="2:18" ht="13.5">
      <c r="B65" s="21"/>
      <c r="C65" s="25"/>
      <c r="D65" s="47"/>
      <c r="E65" s="25"/>
      <c r="F65" s="25"/>
      <c r="G65" s="25"/>
      <c r="H65" s="48"/>
      <c r="I65" s="25"/>
      <c r="J65" s="47"/>
      <c r="K65" s="25"/>
      <c r="L65" s="25"/>
      <c r="M65" s="25"/>
      <c r="N65" s="25"/>
      <c r="O65" s="25"/>
      <c r="P65" s="48"/>
      <c r="Q65" s="25"/>
      <c r="R65" s="22"/>
    </row>
    <row r="66" spans="2:18" ht="13.5">
      <c r="B66" s="21"/>
      <c r="C66" s="25"/>
      <c r="D66" s="47"/>
      <c r="E66" s="25"/>
      <c r="F66" s="25"/>
      <c r="G66" s="25"/>
      <c r="H66" s="48"/>
      <c r="I66" s="25"/>
      <c r="J66" s="47"/>
      <c r="K66" s="25"/>
      <c r="L66" s="25"/>
      <c r="M66" s="25"/>
      <c r="N66" s="25"/>
      <c r="O66" s="25"/>
      <c r="P66" s="48"/>
      <c r="Q66" s="25"/>
      <c r="R66" s="22"/>
    </row>
    <row r="67" spans="2:18" ht="13.5">
      <c r="B67" s="21"/>
      <c r="C67" s="25"/>
      <c r="D67" s="47"/>
      <c r="E67" s="25"/>
      <c r="F67" s="25"/>
      <c r="G67" s="25"/>
      <c r="H67" s="48"/>
      <c r="I67" s="25"/>
      <c r="J67" s="47"/>
      <c r="K67" s="25"/>
      <c r="L67" s="25"/>
      <c r="M67" s="25"/>
      <c r="N67" s="25"/>
      <c r="O67" s="25"/>
      <c r="P67" s="48"/>
      <c r="Q67" s="25"/>
      <c r="R67" s="22"/>
    </row>
    <row r="68" spans="2:18" ht="13.5">
      <c r="B68" s="21"/>
      <c r="C68" s="25"/>
      <c r="D68" s="47"/>
      <c r="E68" s="25"/>
      <c r="F68" s="25"/>
      <c r="G68" s="25"/>
      <c r="H68" s="48"/>
      <c r="I68" s="25"/>
      <c r="J68" s="47"/>
      <c r="K68" s="25"/>
      <c r="L68" s="25"/>
      <c r="M68" s="25"/>
      <c r="N68" s="25"/>
      <c r="O68" s="25"/>
      <c r="P68" s="48"/>
      <c r="Q68" s="25"/>
      <c r="R68" s="22"/>
    </row>
    <row r="69" spans="2:18" ht="13.5">
      <c r="B69" s="21"/>
      <c r="C69" s="25"/>
      <c r="D69" s="47"/>
      <c r="E69" s="25"/>
      <c r="F69" s="25"/>
      <c r="G69" s="25"/>
      <c r="H69" s="48"/>
      <c r="I69" s="25"/>
      <c r="J69" s="47"/>
      <c r="K69" s="25"/>
      <c r="L69" s="25"/>
      <c r="M69" s="25"/>
      <c r="N69" s="25"/>
      <c r="O69" s="25"/>
      <c r="P69" s="48"/>
      <c r="Q69" s="25"/>
      <c r="R69" s="22"/>
    </row>
    <row r="70" spans="2:18" s="1" customFormat="1" ht="15">
      <c r="B70" s="32"/>
      <c r="C70" s="33"/>
      <c r="D70" s="49" t="s">
        <v>55</v>
      </c>
      <c r="E70" s="50"/>
      <c r="F70" s="50"/>
      <c r="G70" s="51" t="s">
        <v>56</v>
      </c>
      <c r="H70" s="52"/>
      <c r="I70" s="33"/>
      <c r="J70" s="49" t="s">
        <v>55</v>
      </c>
      <c r="K70" s="50"/>
      <c r="L70" s="50"/>
      <c r="M70" s="50"/>
      <c r="N70" s="51" t="s">
        <v>56</v>
      </c>
      <c r="O70" s="50"/>
      <c r="P70" s="52"/>
      <c r="Q70" s="33"/>
      <c r="R70" s="34"/>
    </row>
    <row r="71" spans="2:18" s="1" customFormat="1" ht="14.45" customHeight="1">
      <c r="B71" s="53"/>
      <c r="C71" s="54"/>
      <c r="D71" s="54"/>
      <c r="E71" s="54"/>
      <c r="F71" s="54"/>
      <c r="G71" s="54"/>
      <c r="H71" s="54"/>
      <c r="I71" s="54"/>
      <c r="J71" s="54"/>
      <c r="K71" s="54"/>
      <c r="L71" s="54"/>
      <c r="M71" s="54"/>
      <c r="N71" s="54"/>
      <c r="O71" s="54"/>
      <c r="P71" s="54"/>
      <c r="Q71" s="54"/>
      <c r="R71" s="55"/>
    </row>
    <row r="75" spans="2:18" s="1" customFormat="1" ht="6.95" customHeight="1">
      <c r="B75" s="111"/>
      <c r="C75" s="112"/>
      <c r="D75" s="112"/>
      <c r="E75" s="112"/>
      <c r="F75" s="112"/>
      <c r="G75" s="112"/>
      <c r="H75" s="112"/>
      <c r="I75" s="112"/>
      <c r="J75" s="112"/>
      <c r="K75" s="112"/>
      <c r="L75" s="112"/>
      <c r="M75" s="112"/>
      <c r="N75" s="112"/>
      <c r="O75" s="112"/>
      <c r="P75" s="112"/>
      <c r="Q75" s="112"/>
      <c r="R75" s="113"/>
    </row>
    <row r="76" spans="2:21" s="1" customFormat="1" ht="36.95" customHeight="1">
      <c r="B76" s="32"/>
      <c r="C76" s="526" t="s">
        <v>103</v>
      </c>
      <c r="D76" s="527"/>
      <c r="E76" s="527"/>
      <c r="F76" s="527"/>
      <c r="G76" s="527"/>
      <c r="H76" s="527"/>
      <c r="I76" s="527"/>
      <c r="J76" s="527"/>
      <c r="K76" s="527"/>
      <c r="L76" s="527"/>
      <c r="M76" s="527"/>
      <c r="N76" s="527"/>
      <c r="O76" s="527"/>
      <c r="P76" s="527"/>
      <c r="Q76" s="527"/>
      <c r="R76" s="34"/>
      <c r="T76" s="114"/>
      <c r="U76" s="114"/>
    </row>
    <row r="77" spans="2:21" s="1" customFormat="1" ht="6.95" customHeight="1">
      <c r="B77" s="32"/>
      <c r="C77" s="33"/>
      <c r="D77" s="33"/>
      <c r="E77" s="33"/>
      <c r="F77" s="33"/>
      <c r="G77" s="33"/>
      <c r="H77" s="33"/>
      <c r="I77" s="33"/>
      <c r="J77" s="33"/>
      <c r="K77" s="33"/>
      <c r="L77" s="33"/>
      <c r="M77" s="33"/>
      <c r="N77" s="33"/>
      <c r="O77" s="33"/>
      <c r="P77" s="33"/>
      <c r="Q77" s="33"/>
      <c r="R77" s="34"/>
      <c r="T77" s="114"/>
      <c r="U77" s="114"/>
    </row>
    <row r="78" spans="2:21" s="1" customFormat="1" ht="36.95" customHeight="1">
      <c r="B78" s="32"/>
      <c r="C78" s="62" t="s">
        <v>19</v>
      </c>
      <c r="D78" s="33"/>
      <c r="E78" s="33"/>
      <c r="F78" s="528" t="str">
        <f>F6</f>
        <v>Volnočasový areál Sladovka- Dětské dopravní hřiště Benešov,poz.č.1064/3 a 1064/6</v>
      </c>
      <c r="G78" s="587"/>
      <c r="H78" s="587"/>
      <c r="I78" s="587"/>
      <c r="J78" s="587"/>
      <c r="K78" s="587"/>
      <c r="L78" s="587"/>
      <c r="M78" s="587"/>
      <c r="N78" s="587"/>
      <c r="O78" s="587"/>
      <c r="P78" s="587"/>
      <c r="Q78" s="33"/>
      <c r="R78" s="34"/>
      <c r="T78" s="114"/>
      <c r="U78" s="114"/>
    </row>
    <row r="79" spans="2:21" s="1" customFormat="1" ht="6.95" customHeight="1">
      <c r="B79" s="32"/>
      <c r="C79" s="33"/>
      <c r="D79" s="33"/>
      <c r="E79" s="33"/>
      <c r="F79" s="33"/>
      <c r="G79" s="33"/>
      <c r="H79" s="33"/>
      <c r="I79" s="33"/>
      <c r="J79" s="33"/>
      <c r="K79" s="33"/>
      <c r="L79" s="33"/>
      <c r="M79" s="33"/>
      <c r="N79" s="33"/>
      <c r="O79" s="33"/>
      <c r="P79" s="33"/>
      <c r="Q79" s="33"/>
      <c r="R79" s="34"/>
      <c r="T79" s="114"/>
      <c r="U79" s="114"/>
    </row>
    <row r="80" spans="2:21" s="1" customFormat="1" ht="18" customHeight="1">
      <c r="B80" s="32"/>
      <c r="C80" s="29" t="s">
        <v>24</v>
      </c>
      <c r="D80" s="33"/>
      <c r="E80" s="33"/>
      <c r="F80" s="27" t="str">
        <f>F8</f>
        <v>Benešov</v>
      </c>
      <c r="G80" s="33"/>
      <c r="H80" s="33"/>
      <c r="I80" s="33"/>
      <c r="J80" s="33"/>
      <c r="K80" s="29" t="s">
        <v>26</v>
      </c>
      <c r="L80" s="33"/>
      <c r="M80" s="588" t="e">
        <f>IF(O8="","",O8)</f>
        <v>#REF!</v>
      </c>
      <c r="N80" s="588"/>
      <c r="O80" s="588"/>
      <c r="P80" s="588"/>
      <c r="Q80" s="33"/>
      <c r="R80" s="34"/>
      <c r="T80" s="114"/>
      <c r="U80" s="114"/>
    </row>
    <row r="81" spans="2:21" s="1" customFormat="1" ht="6.95" customHeight="1">
      <c r="B81" s="32"/>
      <c r="C81" s="33"/>
      <c r="D81" s="33"/>
      <c r="E81" s="33"/>
      <c r="F81" s="33"/>
      <c r="G81" s="33"/>
      <c r="H81" s="33"/>
      <c r="I81" s="33"/>
      <c r="J81" s="33"/>
      <c r="K81" s="33"/>
      <c r="L81" s="33"/>
      <c r="M81" s="33"/>
      <c r="N81" s="33"/>
      <c r="O81" s="33"/>
      <c r="P81" s="33"/>
      <c r="Q81" s="33"/>
      <c r="R81" s="34"/>
      <c r="T81" s="114"/>
      <c r="U81" s="114"/>
    </row>
    <row r="82" spans="2:21" s="1" customFormat="1" ht="15">
      <c r="B82" s="32"/>
      <c r="C82" s="29" t="s">
        <v>28</v>
      </c>
      <c r="D82" s="33"/>
      <c r="E82" s="33"/>
      <c r="F82" s="27" t="str">
        <f>E11</f>
        <v>Město Benešov,Masarykovo nám.100,256 01 Benešov</v>
      </c>
      <c r="G82" s="33"/>
      <c r="H82" s="33"/>
      <c r="I82" s="33"/>
      <c r="J82" s="33"/>
      <c r="K82" s="29" t="s">
        <v>34</v>
      </c>
      <c r="L82" s="33"/>
      <c r="M82" s="553" t="str">
        <f>E17</f>
        <v>IPROS s.r.o. Tyršova 2076,256 01 Benešov</v>
      </c>
      <c r="N82" s="553"/>
      <c r="O82" s="553"/>
      <c r="P82" s="553"/>
      <c r="Q82" s="553"/>
      <c r="R82" s="34"/>
      <c r="T82" s="114"/>
      <c r="U82" s="114"/>
    </row>
    <row r="83" spans="2:21" s="1" customFormat="1" ht="14.45" customHeight="1">
      <c r="B83" s="32"/>
      <c r="C83" s="29" t="s">
        <v>32</v>
      </c>
      <c r="D83" s="33"/>
      <c r="E83" s="33"/>
      <c r="F83" s="27" t="str">
        <f>IF(E14="","",E14)</f>
        <v>dle výběrového řízení</v>
      </c>
      <c r="G83" s="33"/>
      <c r="H83" s="33"/>
      <c r="I83" s="33"/>
      <c r="J83" s="33"/>
      <c r="K83" s="29" t="s">
        <v>37</v>
      </c>
      <c r="L83" s="33"/>
      <c r="M83" s="553" t="e">
        <f>E20</f>
        <v>#REF!</v>
      </c>
      <c r="N83" s="553"/>
      <c r="O83" s="553"/>
      <c r="P83" s="553"/>
      <c r="Q83" s="553"/>
      <c r="R83" s="34"/>
      <c r="T83" s="114"/>
      <c r="U83" s="114"/>
    </row>
    <row r="84" spans="2:21" s="1" customFormat="1" ht="10.35" customHeight="1">
      <c r="B84" s="32"/>
      <c r="C84" s="33"/>
      <c r="D84" s="33"/>
      <c r="E84" s="33"/>
      <c r="F84" s="33"/>
      <c r="G84" s="33"/>
      <c r="H84" s="33"/>
      <c r="I84" s="33"/>
      <c r="J84" s="33"/>
      <c r="K84" s="33"/>
      <c r="L84" s="33"/>
      <c r="M84" s="33"/>
      <c r="N84" s="33"/>
      <c r="O84" s="33"/>
      <c r="P84" s="33"/>
      <c r="Q84" s="33"/>
      <c r="R84" s="34"/>
      <c r="T84" s="114"/>
      <c r="U84" s="114"/>
    </row>
    <row r="85" spans="2:21" s="1" customFormat="1" ht="29.25" customHeight="1">
      <c r="B85" s="32"/>
      <c r="C85" s="596" t="s">
        <v>104</v>
      </c>
      <c r="D85" s="597"/>
      <c r="E85" s="597"/>
      <c r="F85" s="597"/>
      <c r="G85" s="597"/>
      <c r="H85" s="103"/>
      <c r="I85" s="103"/>
      <c r="J85" s="103"/>
      <c r="K85" s="103"/>
      <c r="L85" s="103"/>
      <c r="M85" s="103"/>
      <c r="N85" s="596" t="s">
        <v>105</v>
      </c>
      <c r="O85" s="597"/>
      <c r="P85" s="597"/>
      <c r="Q85" s="597"/>
      <c r="R85" s="34"/>
      <c r="T85" s="114"/>
      <c r="U85" s="114"/>
    </row>
    <row r="86" spans="2:21" s="1" customFormat="1" ht="10.35" customHeight="1">
      <c r="B86" s="32"/>
      <c r="C86" s="33"/>
      <c r="D86" s="33"/>
      <c r="E86" s="33"/>
      <c r="F86" s="33"/>
      <c r="G86" s="33"/>
      <c r="H86" s="33"/>
      <c r="I86" s="33"/>
      <c r="J86" s="33"/>
      <c r="K86" s="33"/>
      <c r="L86" s="33"/>
      <c r="M86" s="33"/>
      <c r="N86" s="33"/>
      <c r="O86" s="33"/>
      <c r="P86" s="33"/>
      <c r="Q86" s="33"/>
      <c r="R86" s="34"/>
      <c r="T86" s="114"/>
      <c r="U86" s="114"/>
    </row>
    <row r="87" spans="2:47" s="1" customFormat="1" ht="29.25" customHeight="1">
      <c r="B87" s="32"/>
      <c r="C87" s="115" t="s">
        <v>106</v>
      </c>
      <c r="D87" s="33"/>
      <c r="E87" s="33"/>
      <c r="F87" s="33"/>
      <c r="G87" s="33"/>
      <c r="H87" s="33"/>
      <c r="I87" s="33"/>
      <c r="J87" s="33"/>
      <c r="K87" s="33"/>
      <c r="L87" s="33"/>
      <c r="M87" s="33"/>
      <c r="N87" s="547">
        <f>N131</f>
        <v>0</v>
      </c>
      <c r="O87" s="594"/>
      <c r="P87" s="594"/>
      <c r="Q87" s="594"/>
      <c r="R87" s="34"/>
      <c r="T87" s="114"/>
      <c r="U87" s="114"/>
      <c r="AU87" s="17" t="s">
        <v>107</v>
      </c>
    </row>
    <row r="88" spans="2:21" s="6" customFormat="1" ht="24.95" customHeight="1">
      <c r="B88" s="116"/>
      <c r="C88" s="117"/>
      <c r="D88" s="118" t="s">
        <v>108</v>
      </c>
      <c r="E88" s="117"/>
      <c r="F88" s="117"/>
      <c r="G88" s="117"/>
      <c r="H88" s="117"/>
      <c r="I88" s="117"/>
      <c r="J88" s="117"/>
      <c r="K88" s="117"/>
      <c r="L88" s="117"/>
      <c r="M88" s="117"/>
      <c r="N88" s="572">
        <f>N132</f>
        <v>0</v>
      </c>
      <c r="O88" s="592"/>
      <c r="P88" s="592"/>
      <c r="Q88" s="592"/>
      <c r="R88" s="119"/>
      <c r="T88" s="120"/>
      <c r="U88" s="120"/>
    </row>
    <row r="89" spans="2:21" s="7" customFormat="1" ht="19.9" customHeight="1">
      <c r="B89" s="121"/>
      <c r="C89" s="122"/>
      <c r="D89" s="91" t="s">
        <v>109</v>
      </c>
      <c r="E89" s="122"/>
      <c r="F89" s="122"/>
      <c r="G89" s="122"/>
      <c r="H89" s="122"/>
      <c r="I89" s="122"/>
      <c r="J89" s="122"/>
      <c r="K89" s="122"/>
      <c r="L89" s="122"/>
      <c r="M89" s="122"/>
      <c r="N89" s="525">
        <f>N133</f>
        <v>0</v>
      </c>
      <c r="O89" s="593"/>
      <c r="P89" s="593"/>
      <c r="Q89" s="593"/>
      <c r="R89" s="123"/>
      <c r="T89" s="124"/>
      <c r="U89" s="124"/>
    </row>
    <row r="90" spans="2:21" s="7" customFormat="1" ht="19.9" customHeight="1">
      <c r="B90" s="121"/>
      <c r="C90" s="122"/>
      <c r="D90" s="91" t="s">
        <v>110</v>
      </c>
      <c r="E90" s="122"/>
      <c r="F90" s="122"/>
      <c r="G90" s="122"/>
      <c r="H90" s="122"/>
      <c r="I90" s="122"/>
      <c r="J90" s="122"/>
      <c r="K90" s="122"/>
      <c r="L90" s="122"/>
      <c r="M90" s="122"/>
      <c r="N90" s="525">
        <f>N143</f>
        <v>0</v>
      </c>
      <c r="O90" s="593"/>
      <c r="P90" s="593"/>
      <c r="Q90" s="593"/>
      <c r="R90" s="123"/>
      <c r="T90" s="124"/>
      <c r="U90" s="124"/>
    </row>
    <row r="91" spans="2:21" s="7" customFormat="1" ht="19.9" customHeight="1">
      <c r="B91" s="121"/>
      <c r="C91" s="122"/>
      <c r="D91" s="91" t="s">
        <v>111</v>
      </c>
      <c r="E91" s="122"/>
      <c r="F91" s="122"/>
      <c r="G91" s="122"/>
      <c r="H91" s="122"/>
      <c r="I91" s="122"/>
      <c r="J91" s="122"/>
      <c r="K91" s="122"/>
      <c r="L91" s="122"/>
      <c r="M91" s="122"/>
      <c r="N91" s="525">
        <f>N148</f>
        <v>0</v>
      </c>
      <c r="O91" s="593"/>
      <c r="P91" s="593"/>
      <c r="Q91" s="593"/>
      <c r="R91" s="123"/>
      <c r="T91" s="124"/>
      <c r="U91" s="124"/>
    </row>
    <row r="92" spans="2:21" s="7" customFormat="1" ht="19.9" customHeight="1">
      <c r="B92" s="121"/>
      <c r="C92" s="122"/>
      <c r="D92" s="91" t="s">
        <v>112</v>
      </c>
      <c r="E92" s="122"/>
      <c r="F92" s="122"/>
      <c r="G92" s="122"/>
      <c r="H92" s="122"/>
      <c r="I92" s="122"/>
      <c r="J92" s="122"/>
      <c r="K92" s="122"/>
      <c r="L92" s="122"/>
      <c r="M92" s="122"/>
      <c r="N92" s="525">
        <f>N154</f>
        <v>0</v>
      </c>
      <c r="O92" s="593"/>
      <c r="P92" s="593"/>
      <c r="Q92" s="593"/>
      <c r="R92" s="123"/>
      <c r="T92" s="124"/>
      <c r="U92" s="124"/>
    </row>
    <row r="93" spans="2:21" s="7" customFormat="1" ht="19.9" customHeight="1">
      <c r="B93" s="121"/>
      <c r="C93" s="122"/>
      <c r="D93" s="91" t="s">
        <v>113</v>
      </c>
      <c r="E93" s="122"/>
      <c r="F93" s="122"/>
      <c r="G93" s="122"/>
      <c r="H93" s="122"/>
      <c r="I93" s="122"/>
      <c r="J93" s="122"/>
      <c r="K93" s="122"/>
      <c r="L93" s="122"/>
      <c r="M93" s="122"/>
      <c r="N93" s="525">
        <f>N161</f>
        <v>0</v>
      </c>
      <c r="O93" s="593"/>
      <c r="P93" s="593"/>
      <c r="Q93" s="593"/>
      <c r="R93" s="123"/>
      <c r="T93" s="124"/>
      <c r="U93" s="124"/>
    </row>
    <row r="94" spans="2:21" s="7" customFormat="1" ht="19.9" customHeight="1">
      <c r="B94" s="121"/>
      <c r="C94" s="122"/>
      <c r="D94" s="91" t="s">
        <v>114</v>
      </c>
      <c r="E94" s="122"/>
      <c r="F94" s="122"/>
      <c r="G94" s="122"/>
      <c r="H94" s="122"/>
      <c r="I94" s="122"/>
      <c r="J94" s="122"/>
      <c r="K94" s="122"/>
      <c r="L94" s="122"/>
      <c r="M94" s="122"/>
      <c r="N94" s="525">
        <f>N164</f>
        <v>0</v>
      </c>
      <c r="O94" s="593"/>
      <c r="P94" s="593"/>
      <c r="Q94" s="593"/>
      <c r="R94" s="123"/>
      <c r="T94" s="124"/>
      <c r="U94" s="124"/>
    </row>
    <row r="95" spans="2:21" s="7" customFormat="1" ht="19.9" customHeight="1">
      <c r="B95" s="121"/>
      <c r="C95" s="122"/>
      <c r="D95" s="91" t="s">
        <v>115</v>
      </c>
      <c r="E95" s="122"/>
      <c r="F95" s="122"/>
      <c r="G95" s="122"/>
      <c r="H95" s="122"/>
      <c r="I95" s="122"/>
      <c r="J95" s="122"/>
      <c r="K95" s="122"/>
      <c r="L95" s="122"/>
      <c r="M95" s="122"/>
      <c r="N95" s="525">
        <f>N166</f>
        <v>0</v>
      </c>
      <c r="O95" s="593"/>
      <c r="P95" s="593"/>
      <c r="Q95" s="593"/>
      <c r="R95" s="123"/>
      <c r="T95" s="124"/>
      <c r="U95" s="124"/>
    </row>
    <row r="96" spans="2:21" s="7" customFormat="1" ht="19.9" customHeight="1">
      <c r="B96" s="121"/>
      <c r="C96" s="122"/>
      <c r="D96" s="91" t="s">
        <v>116</v>
      </c>
      <c r="E96" s="122"/>
      <c r="F96" s="122"/>
      <c r="G96" s="122"/>
      <c r="H96" s="122"/>
      <c r="I96" s="122"/>
      <c r="J96" s="122"/>
      <c r="K96" s="122"/>
      <c r="L96" s="122"/>
      <c r="M96" s="122"/>
      <c r="N96" s="525">
        <f>N196</f>
        <v>0</v>
      </c>
      <c r="O96" s="593"/>
      <c r="P96" s="593"/>
      <c r="Q96" s="593"/>
      <c r="R96" s="123"/>
      <c r="T96" s="124"/>
      <c r="U96" s="124"/>
    </row>
    <row r="97" spans="2:21" s="7" customFormat="1" ht="19.9" customHeight="1">
      <c r="B97" s="121"/>
      <c r="C97" s="122"/>
      <c r="D97" s="91" t="s">
        <v>117</v>
      </c>
      <c r="E97" s="122"/>
      <c r="F97" s="122"/>
      <c r="G97" s="122"/>
      <c r="H97" s="122"/>
      <c r="I97" s="122"/>
      <c r="J97" s="122"/>
      <c r="K97" s="122"/>
      <c r="L97" s="122"/>
      <c r="M97" s="122"/>
      <c r="N97" s="525">
        <f>N201</f>
        <v>0</v>
      </c>
      <c r="O97" s="593"/>
      <c r="P97" s="593"/>
      <c r="Q97" s="593"/>
      <c r="R97" s="123"/>
      <c r="T97" s="124"/>
      <c r="U97" s="124"/>
    </row>
    <row r="98" spans="2:21" s="6" customFormat="1" ht="24.95" customHeight="1">
      <c r="B98" s="116"/>
      <c r="C98" s="117"/>
      <c r="D98" s="118" t="s">
        <v>118</v>
      </c>
      <c r="E98" s="117"/>
      <c r="F98" s="117"/>
      <c r="G98" s="117"/>
      <c r="H98" s="117"/>
      <c r="I98" s="117"/>
      <c r="J98" s="117"/>
      <c r="K98" s="117"/>
      <c r="L98" s="117"/>
      <c r="M98" s="117"/>
      <c r="N98" s="572">
        <f>N203</f>
        <v>0</v>
      </c>
      <c r="O98" s="592"/>
      <c r="P98" s="592"/>
      <c r="Q98" s="592"/>
      <c r="R98" s="119"/>
      <c r="T98" s="120"/>
      <c r="U98" s="120"/>
    </row>
    <row r="99" spans="2:21" s="7" customFormat="1" ht="19.9" customHeight="1">
      <c r="B99" s="121"/>
      <c r="C99" s="122"/>
      <c r="D99" s="91" t="s">
        <v>119</v>
      </c>
      <c r="E99" s="122"/>
      <c r="F99" s="122"/>
      <c r="G99" s="122"/>
      <c r="H99" s="122"/>
      <c r="I99" s="122"/>
      <c r="J99" s="122"/>
      <c r="K99" s="122"/>
      <c r="L99" s="122"/>
      <c r="M99" s="122"/>
      <c r="N99" s="525">
        <f>N204</f>
        <v>0</v>
      </c>
      <c r="O99" s="593"/>
      <c r="P99" s="593"/>
      <c r="Q99" s="593"/>
      <c r="R99" s="123"/>
      <c r="T99" s="124"/>
      <c r="U99" s="124"/>
    </row>
    <row r="100" spans="2:21" s="7" customFormat="1" ht="19.9" customHeight="1">
      <c r="B100" s="121"/>
      <c r="C100" s="122"/>
      <c r="D100" s="91" t="s">
        <v>120</v>
      </c>
      <c r="E100" s="122"/>
      <c r="F100" s="122"/>
      <c r="G100" s="122"/>
      <c r="H100" s="122"/>
      <c r="I100" s="122"/>
      <c r="J100" s="122"/>
      <c r="K100" s="122"/>
      <c r="L100" s="122"/>
      <c r="M100" s="122"/>
      <c r="N100" s="525">
        <f>N211</f>
        <v>0</v>
      </c>
      <c r="O100" s="593"/>
      <c r="P100" s="593"/>
      <c r="Q100" s="593"/>
      <c r="R100" s="123"/>
      <c r="T100" s="124"/>
      <c r="U100" s="124"/>
    </row>
    <row r="101" spans="2:21" s="7" customFormat="1" ht="19.9" customHeight="1">
      <c r="B101" s="121"/>
      <c r="C101" s="122"/>
      <c r="D101" s="91" t="s">
        <v>121</v>
      </c>
      <c r="E101" s="122"/>
      <c r="F101" s="122"/>
      <c r="G101" s="122"/>
      <c r="H101" s="122"/>
      <c r="I101" s="122"/>
      <c r="J101" s="122"/>
      <c r="K101" s="122"/>
      <c r="L101" s="122"/>
      <c r="M101" s="122"/>
      <c r="N101" s="525">
        <f>N216</f>
        <v>0</v>
      </c>
      <c r="O101" s="593"/>
      <c r="P101" s="593"/>
      <c r="Q101" s="593"/>
      <c r="R101" s="123"/>
      <c r="T101" s="124"/>
      <c r="U101" s="124"/>
    </row>
    <row r="102" spans="2:21" s="7" customFormat="1" ht="19.9" customHeight="1">
      <c r="B102" s="121"/>
      <c r="C102" s="122"/>
      <c r="D102" s="91" t="s">
        <v>122</v>
      </c>
      <c r="E102" s="122"/>
      <c r="F102" s="122"/>
      <c r="G102" s="122"/>
      <c r="H102" s="122"/>
      <c r="I102" s="122"/>
      <c r="J102" s="122"/>
      <c r="K102" s="122"/>
      <c r="L102" s="122"/>
      <c r="M102" s="122"/>
      <c r="N102" s="525">
        <f>N227</f>
        <v>0</v>
      </c>
      <c r="O102" s="593"/>
      <c r="P102" s="593"/>
      <c r="Q102" s="593"/>
      <c r="R102" s="123"/>
      <c r="T102" s="124"/>
      <c r="U102" s="124"/>
    </row>
    <row r="103" spans="2:21" s="7" customFormat="1" ht="19.9" customHeight="1">
      <c r="B103" s="121"/>
      <c r="C103" s="122"/>
      <c r="D103" s="91" t="s">
        <v>123</v>
      </c>
      <c r="E103" s="122"/>
      <c r="F103" s="122"/>
      <c r="G103" s="122"/>
      <c r="H103" s="122"/>
      <c r="I103" s="122"/>
      <c r="J103" s="122"/>
      <c r="K103" s="122"/>
      <c r="L103" s="122"/>
      <c r="M103" s="122"/>
      <c r="N103" s="525">
        <f>N229</f>
        <v>0</v>
      </c>
      <c r="O103" s="593"/>
      <c r="P103" s="593"/>
      <c r="Q103" s="593"/>
      <c r="R103" s="123"/>
      <c r="T103" s="124"/>
      <c r="U103" s="124"/>
    </row>
    <row r="104" spans="2:21" s="7" customFormat="1" ht="19.9" customHeight="1">
      <c r="B104" s="121"/>
      <c r="C104" s="122"/>
      <c r="D104" s="91" t="s">
        <v>124</v>
      </c>
      <c r="E104" s="122"/>
      <c r="F104" s="122"/>
      <c r="G104" s="122"/>
      <c r="H104" s="122"/>
      <c r="I104" s="122"/>
      <c r="J104" s="122"/>
      <c r="K104" s="122"/>
      <c r="L104" s="122"/>
      <c r="M104" s="122"/>
      <c r="N104" s="525">
        <f>N236</f>
        <v>0</v>
      </c>
      <c r="O104" s="593"/>
      <c r="P104" s="593"/>
      <c r="Q104" s="593"/>
      <c r="R104" s="123"/>
      <c r="T104" s="124"/>
      <c r="U104" s="124"/>
    </row>
    <row r="105" spans="2:21" s="6" customFormat="1" ht="21.75" customHeight="1">
      <c r="B105" s="116"/>
      <c r="C105" s="117"/>
      <c r="D105" s="118" t="s">
        <v>125</v>
      </c>
      <c r="E105" s="117"/>
      <c r="F105" s="117"/>
      <c r="G105" s="117"/>
      <c r="H105" s="117"/>
      <c r="I105" s="117"/>
      <c r="J105" s="117"/>
      <c r="K105" s="117"/>
      <c r="L105" s="117"/>
      <c r="M105" s="117"/>
      <c r="N105" s="571">
        <f>N240</f>
        <v>0</v>
      </c>
      <c r="O105" s="592"/>
      <c r="P105" s="592"/>
      <c r="Q105" s="592"/>
      <c r="R105" s="119"/>
      <c r="T105" s="120"/>
      <c r="U105" s="120"/>
    </row>
    <row r="106" spans="2:21" s="1" customFormat="1" ht="21.75" customHeight="1">
      <c r="B106" s="32"/>
      <c r="C106" s="33"/>
      <c r="D106" s="33"/>
      <c r="E106" s="33"/>
      <c r="F106" s="33"/>
      <c r="G106" s="33"/>
      <c r="H106" s="33"/>
      <c r="I106" s="33"/>
      <c r="J106" s="33"/>
      <c r="K106" s="33"/>
      <c r="L106" s="33"/>
      <c r="M106" s="33"/>
      <c r="N106" s="33"/>
      <c r="O106" s="33"/>
      <c r="P106" s="33"/>
      <c r="Q106" s="33"/>
      <c r="R106" s="34"/>
      <c r="T106" s="114"/>
      <c r="U106" s="114"/>
    </row>
    <row r="107" spans="2:21" s="1" customFormat="1" ht="29.25" customHeight="1">
      <c r="B107" s="32"/>
      <c r="C107" s="115" t="s">
        <v>126</v>
      </c>
      <c r="D107" s="33"/>
      <c r="E107" s="33"/>
      <c r="F107" s="33"/>
      <c r="G107" s="33"/>
      <c r="H107" s="33"/>
      <c r="I107" s="33"/>
      <c r="J107" s="33"/>
      <c r="K107" s="33"/>
      <c r="L107" s="33"/>
      <c r="M107" s="33"/>
      <c r="N107" s="594">
        <f>ROUND(N108+N109+N110+N111+N112+N113,2)</f>
        <v>0</v>
      </c>
      <c r="O107" s="595"/>
      <c r="P107" s="595"/>
      <c r="Q107" s="595"/>
      <c r="R107" s="34"/>
      <c r="T107" s="125"/>
      <c r="U107" s="126" t="s">
        <v>43</v>
      </c>
    </row>
    <row r="108" spans="2:65" s="1" customFormat="1" ht="18" customHeight="1">
      <c r="B108" s="32"/>
      <c r="C108" s="33"/>
      <c r="D108" s="537" t="s">
        <v>127</v>
      </c>
      <c r="E108" s="538"/>
      <c r="F108" s="538"/>
      <c r="G108" s="538"/>
      <c r="H108" s="538"/>
      <c r="I108" s="33"/>
      <c r="J108" s="33"/>
      <c r="K108" s="33"/>
      <c r="L108" s="33"/>
      <c r="M108" s="33"/>
      <c r="N108" s="524">
        <f>ROUND(N87*T108,2)</f>
        <v>0</v>
      </c>
      <c r="O108" s="525"/>
      <c r="P108" s="525"/>
      <c r="Q108" s="525"/>
      <c r="R108" s="34"/>
      <c r="S108" s="127"/>
      <c r="T108" s="128"/>
      <c r="U108" s="129" t="s">
        <v>44</v>
      </c>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1" t="s">
        <v>128</v>
      </c>
      <c r="AZ108" s="130"/>
      <c r="BA108" s="130"/>
      <c r="BB108" s="130"/>
      <c r="BC108" s="130"/>
      <c r="BD108" s="130"/>
      <c r="BE108" s="132">
        <f aca="true" t="shared" si="0" ref="BE108:BE113">IF(U108="základní",N108,0)</f>
        <v>0</v>
      </c>
      <c r="BF108" s="132">
        <f aca="true" t="shared" si="1" ref="BF108:BF113">IF(U108="snížená",N108,0)</f>
        <v>0</v>
      </c>
      <c r="BG108" s="132">
        <f aca="true" t="shared" si="2" ref="BG108:BG113">IF(U108="zákl. přenesená",N108,0)</f>
        <v>0</v>
      </c>
      <c r="BH108" s="132">
        <f aca="true" t="shared" si="3" ref="BH108:BH113">IF(U108="sníž. přenesená",N108,0)</f>
        <v>0</v>
      </c>
      <c r="BI108" s="132">
        <f aca="true" t="shared" si="4" ref="BI108:BI113">IF(U108="nulová",N108,0)</f>
        <v>0</v>
      </c>
      <c r="BJ108" s="131" t="s">
        <v>84</v>
      </c>
      <c r="BK108" s="130"/>
      <c r="BL108" s="130"/>
      <c r="BM108" s="130"/>
    </row>
    <row r="109" spans="2:65" s="1" customFormat="1" ht="18" customHeight="1">
      <c r="B109" s="32"/>
      <c r="C109" s="33"/>
      <c r="D109" s="537" t="s">
        <v>129</v>
      </c>
      <c r="E109" s="538"/>
      <c r="F109" s="538"/>
      <c r="G109" s="538"/>
      <c r="H109" s="538"/>
      <c r="I109" s="33"/>
      <c r="J109" s="33"/>
      <c r="K109" s="33"/>
      <c r="L109" s="33"/>
      <c r="M109" s="33"/>
      <c r="N109" s="524">
        <f>ROUND(N87*T109,2)</f>
        <v>0</v>
      </c>
      <c r="O109" s="525"/>
      <c r="P109" s="525"/>
      <c r="Q109" s="525"/>
      <c r="R109" s="34"/>
      <c r="S109" s="127"/>
      <c r="T109" s="128"/>
      <c r="U109" s="129" t="s">
        <v>44</v>
      </c>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1" t="s">
        <v>128</v>
      </c>
      <c r="AZ109" s="130"/>
      <c r="BA109" s="130"/>
      <c r="BB109" s="130"/>
      <c r="BC109" s="130"/>
      <c r="BD109" s="130"/>
      <c r="BE109" s="132">
        <f t="shared" si="0"/>
        <v>0</v>
      </c>
      <c r="BF109" s="132">
        <f t="shared" si="1"/>
        <v>0</v>
      </c>
      <c r="BG109" s="132">
        <f t="shared" si="2"/>
        <v>0</v>
      </c>
      <c r="BH109" s="132">
        <f t="shared" si="3"/>
        <v>0</v>
      </c>
      <c r="BI109" s="132">
        <f t="shared" si="4"/>
        <v>0</v>
      </c>
      <c r="BJ109" s="131" t="s">
        <v>84</v>
      </c>
      <c r="BK109" s="130"/>
      <c r="BL109" s="130"/>
      <c r="BM109" s="130"/>
    </row>
    <row r="110" spans="2:65" s="1" customFormat="1" ht="18" customHeight="1">
      <c r="B110" s="32"/>
      <c r="C110" s="33"/>
      <c r="D110" s="537" t="s">
        <v>130</v>
      </c>
      <c r="E110" s="538"/>
      <c r="F110" s="538"/>
      <c r="G110" s="538"/>
      <c r="H110" s="538"/>
      <c r="I110" s="33"/>
      <c r="J110" s="33"/>
      <c r="K110" s="33"/>
      <c r="L110" s="33"/>
      <c r="M110" s="33"/>
      <c r="N110" s="524">
        <f>ROUND(N87*T110,2)</f>
        <v>0</v>
      </c>
      <c r="O110" s="525"/>
      <c r="P110" s="525"/>
      <c r="Q110" s="525"/>
      <c r="R110" s="34"/>
      <c r="S110" s="127"/>
      <c r="T110" s="128"/>
      <c r="U110" s="129" t="s">
        <v>44</v>
      </c>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1" t="s">
        <v>128</v>
      </c>
      <c r="AZ110" s="130"/>
      <c r="BA110" s="130"/>
      <c r="BB110" s="130"/>
      <c r="BC110" s="130"/>
      <c r="BD110" s="130"/>
      <c r="BE110" s="132">
        <f t="shared" si="0"/>
        <v>0</v>
      </c>
      <c r="BF110" s="132">
        <f t="shared" si="1"/>
        <v>0</v>
      </c>
      <c r="BG110" s="132">
        <f t="shared" si="2"/>
        <v>0</v>
      </c>
      <c r="BH110" s="132">
        <f t="shared" si="3"/>
        <v>0</v>
      </c>
      <c r="BI110" s="132">
        <f t="shared" si="4"/>
        <v>0</v>
      </c>
      <c r="BJ110" s="131" t="s">
        <v>84</v>
      </c>
      <c r="BK110" s="130"/>
      <c r="BL110" s="130"/>
      <c r="BM110" s="130"/>
    </row>
    <row r="111" spans="2:65" s="1" customFormat="1" ht="18" customHeight="1">
      <c r="B111" s="32"/>
      <c r="C111" s="33"/>
      <c r="D111" s="537" t="s">
        <v>131</v>
      </c>
      <c r="E111" s="538"/>
      <c r="F111" s="538"/>
      <c r="G111" s="538"/>
      <c r="H111" s="538"/>
      <c r="I111" s="33"/>
      <c r="J111" s="33"/>
      <c r="K111" s="33"/>
      <c r="L111" s="33"/>
      <c r="M111" s="33"/>
      <c r="N111" s="524">
        <f>ROUND(N87*T111,2)</f>
        <v>0</v>
      </c>
      <c r="O111" s="525"/>
      <c r="P111" s="525"/>
      <c r="Q111" s="525"/>
      <c r="R111" s="34"/>
      <c r="S111" s="127"/>
      <c r="T111" s="128"/>
      <c r="U111" s="129" t="s">
        <v>44</v>
      </c>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1" t="s">
        <v>128</v>
      </c>
      <c r="AZ111" s="130"/>
      <c r="BA111" s="130"/>
      <c r="BB111" s="130"/>
      <c r="BC111" s="130"/>
      <c r="BD111" s="130"/>
      <c r="BE111" s="132">
        <f t="shared" si="0"/>
        <v>0</v>
      </c>
      <c r="BF111" s="132">
        <f t="shared" si="1"/>
        <v>0</v>
      </c>
      <c r="BG111" s="132">
        <f t="shared" si="2"/>
        <v>0</v>
      </c>
      <c r="BH111" s="132">
        <f t="shared" si="3"/>
        <v>0</v>
      </c>
      <c r="BI111" s="132">
        <f t="shared" si="4"/>
        <v>0</v>
      </c>
      <c r="BJ111" s="131" t="s">
        <v>84</v>
      </c>
      <c r="BK111" s="130"/>
      <c r="BL111" s="130"/>
      <c r="BM111" s="130"/>
    </row>
    <row r="112" spans="2:65" s="1" customFormat="1" ht="18" customHeight="1">
      <c r="B112" s="32"/>
      <c r="C112" s="33"/>
      <c r="D112" s="537" t="s">
        <v>132</v>
      </c>
      <c r="E112" s="538"/>
      <c r="F112" s="538"/>
      <c r="G112" s="538"/>
      <c r="H112" s="538"/>
      <c r="I112" s="33"/>
      <c r="J112" s="33"/>
      <c r="K112" s="33"/>
      <c r="L112" s="33"/>
      <c r="M112" s="33"/>
      <c r="N112" s="524">
        <f>ROUND(N87*T112,2)</f>
        <v>0</v>
      </c>
      <c r="O112" s="525"/>
      <c r="P112" s="525"/>
      <c r="Q112" s="525"/>
      <c r="R112" s="34"/>
      <c r="S112" s="127"/>
      <c r="T112" s="128"/>
      <c r="U112" s="129" t="s">
        <v>44</v>
      </c>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1" t="s">
        <v>128</v>
      </c>
      <c r="AZ112" s="130"/>
      <c r="BA112" s="130"/>
      <c r="BB112" s="130"/>
      <c r="BC112" s="130"/>
      <c r="BD112" s="130"/>
      <c r="BE112" s="132">
        <f t="shared" si="0"/>
        <v>0</v>
      </c>
      <c r="BF112" s="132">
        <f t="shared" si="1"/>
        <v>0</v>
      </c>
      <c r="BG112" s="132">
        <f t="shared" si="2"/>
        <v>0</v>
      </c>
      <c r="BH112" s="132">
        <f t="shared" si="3"/>
        <v>0</v>
      </c>
      <c r="BI112" s="132">
        <f t="shared" si="4"/>
        <v>0</v>
      </c>
      <c r="BJ112" s="131" t="s">
        <v>84</v>
      </c>
      <c r="BK112" s="130"/>
      <c r="BL112" s="130"/>
      <c r="BM112" s="130"/>
    </row>
    <row r="113" spans="2:65" s="1" customFormat="1" ht="18" customHeight="1">
      <c r="B113" s="32"/>
      <c r="C113" s="33"/>
      <c r="D113" s="91" t="s">
        <v>133</v>
      </c>
      <c r="E113" s="33"/>
      <c r="F113" s="33"/>
      <c r="G113" s="33"/>
      <c r="H113" s="33"/>
      <c r="I113" s="33"/>
      <c r="J113" s="33"/>
      <c r="K113" s="33"/>
      <c r="L113" s="33"/>
      <c r="M113" s="33"/>
      <c r="N113" s="524">
        <f>ROUND(N87*T113,2)</f>
        <v>0</v>
      </c>
      <c r="O113" s="525"/>
      <c r="P113" s="525"/>
      <c r="Q113" s="525"/>
      <c r="R113" s="34"/>
      <c r="S113" s="127"/>
      <c r="T113" s="133"/>
      <c r="U113" s="134" t="s">
        <v>44</v>
      </c>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1" t="s">
        <v>134</v>
      </c>
      <c r="AZ113" s="130"/>
      <c r="BA113" s="130"/>
      <c r="BB113" s="130"/>
      <c r="BC113" s="130"/>
      <c r="BD113" s="130"/>
      <c r="BE113" s="132">
        <f t="shared" si="0"/>
        <v>0</v>
      </c>
      <c r="BF113" s="132">
        <f t="shared" si="1"/>
        <v>0</v>
      </c>
      <c r="BG113" s="132">
        <f t="shared" si="2"/>
        <v>0</v>
      </c>
      <c r="BH113" s="132">
        <f t="shared" si="3"/>
        <v>0</v>
      </c>
      <c r="BI113" s="132">
        <f t="shared" si="4"/>
        <v>0</v>
      </c>
      <c r="BJ113" s="131" t="s">
        <v>84</v>
      </c>
      <c r="BK113" s="130"/>
      <c r="BL113" s="130"/>
      <c r="BM113" s="130"/>
    </row>
    <row r="114" spans="2:21" s="1" customFormat="1" ht="13.5">
      <c r="B114" s="32"/>
      <c r="C114" s="33"/>
      <c r="D114" s="33"/>
      <c r="E114" s="33"/>
      <c r="F114" s="33"/>
      <c r="G114" s="33"/>
      <c r="H114" s="33"/>
      <c r="I114" s="33"/>
      <c r="J114" s="33"/>
      <c r="K114" s="33"/>
      <c r="L114" s="33"/>
      <c r="M114" s="33"/>
      <c r="N114" s="33"/>
      <c r="O114" s="33"/>
      <c r="P114" s="33"/>
      <c r="Q114" s="33"/>
      <c r="R114" s="34"/>
      <c r="T114" s="114"/>
      <c r="U114" s="114"/>
    </row>
    <row r="115" spans="2:21" s="1" customFormat="1" ht="29.25" customHeight="1">
      <c r="B115" s="32"/>
      <c r="C115" s="102" t="s">
        <v>93</v>
      </c>
      <c r="D115" s="103"/>
      <c r="E115" s="103"/>
      <c r="F115" s="103"/>
      <c r="G115" s="103"/>
      <c r="H115" s="103"/>
      <c r="I115" s="103"/>
      <c r="J115" s="103"/>
      <c r="K115" s="103"/>
      <c r="L115" s="521">
        <f>ROUND(SUM(N87+N107),2)</f>
        <v>0</v>
      </c>
      <c r="M115" s="521"/>
      <c r="N115" s="521"/>
      <c r="O115" s="521"/>
      <c r="P115" s="521"/>
      <c r="Q115" s="521"/>
      <c r="R115" s="34"/>
      <c r="T115" s="114"/>
      <c r="U115" s="114"/>
    </row>
    <row r="116" spans="2:21" s="1" customFormat="1" ht="6.95" customHeight="1">
      <c r="B116" s="53"/>
      <c r="C116" s="54"/>
      <c r="D116" s="54"/>
      <c r="E116" s="54"/>
      <c r="F116" s="54"/>
      <c r="G116" s="54"/>
      <c r="H116" s="54"/>
      <c r="I116" s="54"/>
      <c r="J116" s="54"/>
      <c r="K116" s="54"/>
      <c r="L116" s="54"/>
      <c r="M116" s="54"/>
      <c r="N116" s="54"/>
      <c r="O116" s="54"/>
      <c r="P116" s="54"/>
      <c r="Q116" s="54"/>
      <c r="R116" s="55"/>
      <c r="T116" s="114"/>
      <c r="U116" s="114"/>
    </row>
    <row r="120" spans="2:18" s="1" customFormat="1" ht="6.95" customHeight="1">
      <c r="B120" s="56"/>
      <c r="C120" s="57"/>
      <c r="D120" s="57"/>
      <c r="E120" s="57"/>
      <c r="F120" s="57"/>
      <c r="G120" s="57"/>
      <c r="H120" s="57"/>
      <c r="I120" s="57"/>
      <c r="J120" s="57"/>
      <c r="K120" s="57"/>
      <c r="L120" s="57"/>
      <c r="M120" s="57"/>
      <c r="N120" s="57"/>
      <c r="O120" s="57"/>
      <c r="P120" s="57"/>
      <c r="Q120" s="57"/>
      <c r="R120" s="58"/>
    </row>
    <row r="121" spans="2:18" s="1" customFormat="1" ht="36.95" customHeight="1">
      <c r="B121" s="32"/>
      <c r="C121" s="526" t="s">
        <v>135</v>
      </c>
      <c r="D121" s="587"/>
      <c r="E121" s="587"/>
      <c r="F121" s="587"/>
      <c r="G121" s="587"/>
      <c r="H121" s="587"/>
      <c r="I121" s="587"/>
      <c r="J121" s="587"/>
      <c r="K121" s="587"/>
      <c r="L121" s="587"/>
      <c r="M121" s="587"/>
      <c r="N121" s="587"/>
      <c r="O121" s="587"/>
      <c r="P121" s="587"/>
      <c r="Q121" s="587"/>
      <c r="R121" s="34"/>
    </row>
    <row r="122" spans="2:18" s="1" customFormat="1" ht="6.95" customHeight="1">
      <c r="B122" s="32"/>
      <c r="C122" s="33"/>
      <c r="D122" s="33"/>
      <c r="E122" s="33"/>
      <c r="F122" s="33"/>
      <c r="G122" s="33"/>
      <c r="H122" s="33"/>
      <c r="I122" s="33"/>
      <c r="J122" s="33"/>
      <c r="K122" s="33"/>
      <c r="L122" s="33"/>
      <c r="M122" s="33"/>
      <c r="N122" s="33"/>
      <c r="O122" s="33"/>
      <c r="P122" s="33"/>
      <c r="Q122" s="33"/>
      <c r="R122" s="34"/>
    </row>
    <row r="123" spans="2:18" s="1" customFormat="1" ht="36.95" customHeight="1">
      <c r="B123" s="32"/>
      <c r="C123" s="62" t="s">
        <v>19</v>
      </c>
      <c r="D123" s="33"/>
      <c r="E123" s="33"/>
      <c r="F123" s="528" t="str">
        <f>F6</f>
        <v>Volnočasový areál Sladovka- Dětské dopravní hřiště Benešov,poz.č.1064/3 a 1064/6</v>
      </c>
      <c r="G123" s="587"/>
      <c r="H123" s="587"/>
      <c r="I123" s="587"/>
      <c r="J123" s="587"/>
      <c r="K123" s="587"/>
      <c r="L123" s="587"/>
      <c r="M123" s="587"/>
      <c r="N123" s="587"/>
      <c r="O123" s="587"/>
      <c r="P123" s="587"/>
      <c r="Q123" s="33"/>
      <c r="R123" s="34"/>
    </row>
    <row r="124" spans="2:18" s="1" customFormat="1" ht="6.95" customHeight="1">
      <c r="B124" s="32"/>
      <c r="C124" s="33"/>
      <c r="D124" s="33"/>
      <c r="E124" s="33"/>
      <c r="F124" s="33"/>
      <c r="G124" s="33"/>
      <c r="H124" s="33"/>
      <c r="I124" s="33"/>
      <c r="J124" s="33"/>
      <c r="K124" s="33"/>
      <c r="L124" s="33"/>
      <c r="M124" s="33"/>
      <c r="N124" s="33"/>
      <c r="O124" s="33"/>
      <c r="P124" s="33"/>
      <c r="Q124" s="33"/>
      <c r="R124" s="34"/>
    </row>
    <row r="125" spans="2:18" s="1" customFormat="1" ht="18" customHeight="1">
      <c r="B125" s="32"/>
      <c r="C125" s="29" t="s">
        <v>24</v>
      </c>
      <c r="D125" s="33"/>
      <c r="E125" s="33"/>
      <c r="F125" s="27" t="str">
        <f>F8</f>
        <v>Benešov</v>
      </c>
      <c r="G125" s="33"/>
      <c r="H125" s="33"/>
      <c r="I125" s="33"/>
      <c r="J125" s="33"/>
      <c r="K125" s="29" t="s">
        <v>26</v>
      </c>
      <c r="L125" s="33"/>
      <c r="M125" s="588" t="e">
        <f>IF(O8="","",O8)</f>
        <v>#REF!</v>
      </c>
      <c r="N125" s="588"/>
      <c r="O125" s="588"/>
      <c r="P125" s="588"/>
      <c r="Q125" s="33"/>
      <c r="R125" s="34"/>
    </row>
    <row r="126" spans="2:18" s="1" customFormat="1" ht="6.95" customHeight="1">
      <c r="B126" s="32"/>
      <c r="C126" s="33"/>
      <c r="D126" s="33"/>
      <c r="E126" s="33"/>
      <c r="F126" s="33"/>
      <c r="G126" s="33"/>
      <c r="H126" s="33"/>
      <c r="I126" s="33"/>
      <c r="J126" s="33"/>
      <c r="K126" s="33"/>
      <c r="L126" s="33"/>
      <c r="M126" s="33"/>
      <c r="N126" s="33"/>
      <c r="O126" s="33"/>
      <c r="P126" s="33"/>
      <c r="Q126" s="33"/>
      <c r="R126" s="34"/>
    </row>
    <row r="127" spans="2:18" s="1" customFormat="1" ht="15">
      <c r="B127" s="32"/>
      <c r="C127" s="29" t="s">
        <v>28</v>
      </c>
      <c r="D127" s="33"/>
      <c r="E127" s="33"/>
      <c r="F127" s="27" t="str">
        <f>E11</f>
        <v>Město Benešov,Masarykovo nám.100,256 01 Benešov</v>
      </c>
      <c r="G127" s="33"/>
      <c r="H127" s="33"/>
      <c r="I127" s="33"/>
      <c r="J127" s="33"/>
      <c r="K127" s="29" t="s">
        <v>34</v>
      </c>
      <c r="L127" s="33"/>
      <c r="M127" s="553" t="str">
        <f>E17</f>
        <v>IPROS s.r.o. Tyršova 2076,256 01 Benešov</v>
      </c>
      <c r="N127" s="553"/>
      <c r="O127" s="553"/>
      <c r="P127" s="553"/>
      <c r="Q127" s="553"/>
      <c r="R127" s="34"/>
    </row>
    <row r="128" spans="2:18" s="1" customFormat="1" ht="14.45" customHeight="1">
      <c r="B128" s="32"/>
      <c r="C128" s="29" t="s">
        <v>32</v>
      </c>
      <c r="D128" s="33"/>
      <c r="E128" s="33"/>
      <c r="F128" s="27" t="str">
        <f>IF(E14="","",E14)</f>
        <v>dle výběrového řízení</v>
      </c>
      <c r="G128" s="33"/>
      <c r="H128" s="33"/>
      <c r="I128" s="33"/>
      <c r="J128" s="33"/>
      <c r="K128" s="29" t="s">
        <v>37</v>
      </c>
      <c r="L128" s="33"/>
      <c r="M128" s="553" t="e">
        <f>E20</f>
        <v>#REF!</v>
      </c>
      <c r="N128" s="553"/>
      <c r="O128" s="553"/>
      <c r="P128" s="553"/>
      <c r="Q128" s="553"/>
      <c r="R128" s="34"/>
    </row>
    <row r="129" spans="2:18" s="1" customFormat="1" ht="10.35" customHeight="1">
      <c r="B129" s="32"/>
      <c r="C129" s="33"/>
      <c r="D129" s="33"/>
      <c r="E129" s="33"/>
      <c r="F129" s="33"/>
      <c r="G129" s="33"/>
      <c r="H129" s="33"/>
      <c r="I129" s="33"/>
      <c r="J129" s="33"/>
      <c r="K129" s="33"/>
      <c r="L129" s="33"/>
      <c r="M129" s="33"/>
      <c r="N129" s="33"/>
      <c r="O129" s="33"/>
      <c r="P129" s="33"/>
      <c r="Q129" s="33"/>
      <c r="R129" s="34"/>
    </row>
    <row r="130" spans="2:27" s="8" customFormat="1" ht="29.25" customHeight="1">
      <c r="B130" s="135"/>
      <c r="C130" s="136" t="s">
        <v>136</v>
      </c>
      <c r="D130" s="137" t="s">
        <v>137</v>
      </c>
      <c r="E130" s="137" t="s">
        <v>61</v>
      </c>
      <c r="F130" s="589" t="s">
        <v>138</v>
      </c>
      <c r="G130" s="589"/>
      <c r="H130" s="589"/>
      <c r="I130" s="589"/>
      <c r="J130" s="137" t="s">
        <v>139</v>
      </c>
      <c r="K130" s="137" t="s">
        <v>140</v>
      </c>
      <c r="L130" s="590" t="s">
        <v>141</v>
      </c>
      <c r="M130" s="590"/>
      <c r="N130" s="589" t="s">
        <v>105</v>
      </c>
      <c r="O130" s="589"/>
      <c r="P130" s="589"/>
      <c r="Q130" s="591"/>
      <c r="R130" s="138"/>
      <c r="T130" s="71" t="s">
        <v>142</v>
      </c>
      <c r="U130" s="72" t="s">
        <v>43</v>
      </c>
      <c r="V130" s="72" t="s">
        <v>143</v>
      </c>
      <c r="W130" s="72" t="s">
        <v>144</v>
      </c>
      <c r="X130" s="72" t="s">
        <v>145</v>
      </c>
      <c r="Y130" s="72" t="s">
        <v>146</v>
      </c>
      <c r="Z130" s="72" t="s">
        <v>147</v>
      </c>
      <c r="AA130" s="73" t="s">
        <v>148</v>
      </c>
    </row>
    <row r="131" spans="2:63" s="1" customFormat="1" ht="29.25" customHeight="1">
      <c r="B131" s="32"/>
      <c r="C131" s="75" t="s">
        <v>102</v>
      </c>
      <c r="D131" s="33"/>
      <c r="E131" s="33"/>
      <c r="F131" s="33"/>
      <c r="G131" s="33"/>
      <c r="H131" s="33"/>
      <c r="I131" s="33"/>
      <c r="J131" s="33"/>
      <c r="K131" s="33"/>
      <c r="L131" s="33"/>
      <c r="M131" s="33"/>
      <c r="N131" s="569">
        <f>BK131</f>
        <v>0</v>
      </c>
      <c r="O131" s="570"/>
      <c r="P131" s="570"/>
      <c r="Q131" s="570"/>
      <c r="R131" s="34"/>
      <c r="T131" s="74"/>
      <c r="U131" s="45"/>
      <c r="V131" s="45"/>
      <c r="W131" s="139">
        <f>W132+W203+W240</f>
        <v>0</v>
      </c>
      <c r="X131" s="45"/>
      <c r="Y131" s="139">
        <f>Y132+Y203+Y240</f>
        <v>162.1465229</v>
      </c>
      <c r="Z131" s="45"/>
      <c r="AA131" s="140">
        <f>AA132+AA203+AA240</f>
        <v>26.470399999999998</v>
      </c>
      <c r="AT131" s="17" t="s">
        <v>78</v>
      </c>
      <c r="AU131" s="17" t="s">
        <v>107</v>
      </c>
      <c r="BK131" s="141">
        <f>BK132+BK203+BK240</f>
        <v>0</v>
      </c>
    </row>
    <row r="132" spans="2:63" s="9" customFormat="1" ht="37.35" customHeight="1">
      <c r="B132" s="142"/>
      <c r="C132" s="143"/>
      <c r="D132" s="144" t="s">
        <v>108</v>
      </c>
      <c r="E132" s="144"/>
      <c r="F132" s="144"/>
      <c r="G132" s="144"/>
      <c r="H132" s="144"/>
      <c r="I132" s="144"/>
      <c r="J132" s="144"/>
      <c r="K132" s="144"/>
      <c r="L132" s="144"/>
      <c r="M132" s="144"/>
      <c r="N132" s="571">
        <f>BK132</f>
        <v>0</v>
      </c>
      <c r="O132" s="572"/>
      <c r="P132" s="572"/>
      <c r="Q132" s="572"/>
      <c r="R132" s="145"/>
      <c r="T132" s="146"/>
      <c r="U132" s="143"/>
      <c r="V132" s="143"/>
      <c r="W132" s="147">
        <f>W133+W143+W148+W154+W161+W164+W166+W196+W201</f>
        <v>0</v>
      </c>
      <c r="X132" s="143"/>
      <c r="Y132" s="147">
        <f>Y133+Y143+Y148+Y154+Y161+Y164+Y166+Y196+Y201</f>
        <v>162.01318506</v>
      </c>
      <c r="Z132" s="143"/>
      <c r="AA132" s="148">
        <f>AA133+AA143+AA148+AA154+AA161+AA164+AA166+AA196+AA201</f>
        <v>26.470399999999998</v>
      </c>
      <c r="AR132" s="149" t="s">
        <v>84</v>
      </c>
      <c r="AT132" s="150" t="s">
        <v>78</v>
      </c>
      <c r="AU132" s="150" t="s">
        <v>79</v>
      </c>
      <c r="AY132" s="149" t="s">
        <v>149</v>
      </c>
      <c r="BK132" s="151">
        <f>BK133+BK143+BK148+BK154+BK161+BK164+BK166+BK196+BK201</f>
        <v>0</v>
      </c>
    </row>
    <row r="133" spans="2:63" s="9" customFormat="1" ht="19.9" customHeight="1">
      <c r="B133" s="142"/>
      <c r="C133" s="143"/>
      <c r="D133" s="152" t="s">
        <v>109</v>
      </c>
      <c r="E133" s="152"/>
      <c r="F133" s="152"/>
      <c r="G133" s="152"/>
      <c r="H133" s="152"/>
      <c r="I133" s="152"/>
      <c r="J133" s="152"/>
      <c r="K133" s="152"/>
      <c r="L133" s="152"/>
      <c r="M133" s="152"/>
      <c r="N133" s="573">
        <f>BK133</f>
        <v>0</v>
      </c>
      <c r="O133" s="574"/>
      <c r="P133" s="574"/>
      <c r="Q133" s="574"/>
      <c r="R133" s="145"/>
      <c r="T133" s="146"/>
      <c r="U133" s="143"/>
      <c r="V133" s="143"/>
      <c r="W133" s="147">
        <f>SUM(W134:W142)</f>
        <v>0</v>
      </c>
      <c r="X133" s="143"/>
      <c r="Y133" s="147">
        <f>SUM(Y134:Y142)</f>
        <v>0</v>
      </c>
      <c r="Z133" s="143"/>
      <c r="AA133" s="148">
        <f>SUM(AA134:AA142)</f>
        <v>26.470399999999998</v>
      </c>
      <c r="AR133" s="149" t="s">
        <v>84</v>
      </c>
      <c r="AT133" s="150" t="s">
        <v>78</v>
      </c>
      <c r="AU133" s="150" t="s">
        <v>84</v>
      </c>
      <c r="AY133" s="149" t="s">
        <v>149</v>
      </c>
      <c r="BK133" s="151">
        <f>SUM(BK134:BK142)</f>
        <v>0</v>
      </c>
    </row>
    <row r="134" spans="2:65" s="1" customFormat="1" ht="31.5" customHeight="1">
      <c r="B134" s="32"/>
      <c r="C134" s="153" t="s">
        <v>84</v>
      </c>
      <c r="D134" s="153" t="s">
        <v>150</v>
      </c>
      <c r="E134" s="154" t="s">
        <v>151</v>
      </c>
      <c r="F134" s="585" t="s">
        <v>152</v>
      </c>
      <c r="G134" s="585"/>
      <c r="H134" s="585"/>
      <c r="I134" s="585"/>
      <c r="J134" s="155" t="s">
        <v>153</v>
      </c>
      <c r="K134" s="156">
        <v>39.544</v>
      </c>
      <c r="L134" s="567">
        <v>0</v>
      </c>
      <c r="M134" s="586"/>
      <c r="N134" s="568">
        <f aca="true" t="shared" si="5" ref="N134:N142">ROUND(L134*K134,2)</f>
        <v>0</v>
      </c>
      <c r="O134" s="568"/>
      <c r="P134" s="568"/>
      <c r="Q134" s="568"/>
      <c r="R134" s="34"/>
      <c r="T134" s="157" t="s">
        <v>22</v>
      </c>
      <c r="U134" s="39" t="s">
        <v>44</v>
      </c>
      <c r="V134" s="33"/>
      <c r="W134" s="158">
        <f aca="true" t="shared" si="6" ref="W134:W142">V134*K134</f>
        <v>0</v>
      </c>
      <c r="X134" s="158">
        <v>0</v>
      </c>
      <c r="Y134" s="158">
        <f aca="true" t="shared" si="7" ref="Y134:Y142">X134*K134</f>
        <v>0</v>
      </c>
      <c r="Z134" s="158">
        <v>0.44</v>
      </c>
      <c r="AA134" s="159">
        <f aca="true" t="shared" si="8" ref="AA134:AA142">Z134*K134</f>
        <v>17.399359999999998</v>
      </c>
      <c r="AR134" s="17" t="s">
        <v>154</v>
      </c>
      <c r="AT134" s="17" t="s">
        <v>150</v>
      </c>
      <c r="AU134" s="17" t="s">
        <v>99</v>
      </c>
      <c r="AY134" s="17" t="s">
        <v>149</v>
      </c>
      <c r="BE134" s="95">
        <f aca="true" t="shared" si="9" ref="BE134:BE142">IF(U134="základní",N134,0)</f>
        <v>0</v>
      </c>
      <c r="BF134" s="95">
        <f aca="true" t="shared" si="10" ref="BF134:BF142">IF(U134="snížená",N134,0)</f>
        <v>0</v>
      </c>
      <c r="BG134" s="95">
        <f aca="true" t="shared" si="11" ref="BG134:BG142">IF(U134="zákl. přenesená",N134,0)</f>
        <v>0</v>
      </c>
      <c r="BH134" s="95">
        <f aca="true" t="shared" si="12" ref="BH134:BH142">IF(U134="sníž. přenesená",N134,0)</f>
        <v>0</v>
      </c>
      <c r="BI134" s="95">
        <f aca="true" t="shared" si="13" ref="BI134:BI142">IF(U134="nulová",N134,0)</f>
        <v>0</v>
      </c>
      <c r="BJ134" s="17" t="s">
        <v>84</v>
      </c>
      <c r="BK134" s="95">
        <f aca="true" t="shared" si="14" ref="BK134:BK142">ROUND(L134*K134,2)</f>
        <v>0</v>
      </c>
      <c r="BL134" s="17" t="s">
        <v>154</v>
      </c>
      <c r="BM134" s="17" t="s">
        <v>155</v>
      </c>
    </row>
    <row r="135" spans="2:65" s="1" customFormat="1" ht="31.5" customHeight="1">
      <c r="B135" s="32"/>
      <c r="C135" s="153" t="s">
        <v>99</v>
      </c>
      <c r="D135" s="153" t="s">
        <v>150</v>
      </c>
      <c r="E135" s="154" t="s">
        <v>156</v>
      </c>
      <c r="F135" s="585" t="s">
        <v>157</v>
      </c>
      <c r="G135" s="585"/>
      <c r="H135" s="585"/>
      <c r="I135" s="585"/>
      <c r="J135" s="155" t="s">
        <v>153</v>
      </c>
      <c r="K135" s="156">
        <v>41.232</v>
      </c>
      <c r="L135" s="567">
        <v>0</v>
      </c>
      <c r="M135" s="586"/>
      <c r="N135" s="568">
        <f t="shared" si="5"/>
        <v>0</v>
      </c>
      <c r="O135" s="568"/>
      <c r="P135" s="568"/>
      <c r="Q135" s="568"/>
      <c r="R135" s="34"/>
      <c r="T135" s="157" t="s">
        <v>22</v>
      </c>
      <c r="U135" s="39" t="s">
        <v>44</v>
      </c>
      <c r="V135" s="33"/>
      <c r="W135" s="158">
        <f t="shared" si="6"/>
        <v>0</v>
      </c>
      <c r="X135" s="158">
        <v>0</v>
      </c>
      <c r="Y135" s="158">
        <f t="shared" si="7"/>
        <v>0</v>
      </c>
      <c r="Z135" s="158">
        <v>0.22</v>
      </c>
      <c r="AA135" s="159">
        <f t="shared" si="8"/>
        <v>9.07104</v>
      </c>
      <c r="AR135" s="17" t="s">
        <v>154</v>
      </c>
      <c r="AT135" s="17" t="s">
        <v>150</v>
      </c>
      <c r="AU135" s="17" t="s">
        <v>99</v>
      </c>
      <c r="AY135" s="17" t="s">
        <v>149</v>
      </c>
      <c r="BE135" s="95">
        <f t="shared" si="9"/>
        <v>0</v>
      </c>
      <c r="BF135" s="95">
        <f t="shared" si="10"/>
        <v>0</v>
      </c>
      <c r="BG135" s="95">
        <f t="shared" si="11"/>
        <v>0</v>
      </c>
      <c r="BH135" s="95">
        <f t="shared" si="12"/>
        <v>0</v>
      </c>
      <c r="BI135" s="95">
        <f t="shared" si="13"/>
        <v>0</v>
      </c>
      <c r="BJ135" s="17" t="s">
        <v>84</v>
      </c>
      <c r="BK135" s="95">
        <f t="shared" si="14"/>
        <v>0</v>
      </c>
      <c r="BL135" s="17" t="s">
        <v>154</v>
      </c>
      <c r="BM135" s="17" t="s">
        <v>158</v>
      </c>
    </row>
    <row r="136" spans="2:65" s="1" customFormat="1" ht="31.5" customHeight="1">
      <c r="B136" s="32"/>
      <c r="C136" s="153" t="s">
        <v>159</v>
      </c>
      <c r="D136" s="153" t="s">
        <v>150</v>
      </c>
      <c r="E136" s="154" t="s">
        <v>160</v>
      </c>
      <c r="F136" s="585" t="s">
        <v>161</v>
      </c>
      <c r="G136" s="585"/>
      <c r="H136" s="585"/>
      <c r="I136" s="585"/>
      <c r="J136" s="155" t="s">
        <v>162</v>
      </c>
      <c r="K136" s="156">
        <v>8.266</v>
      </c>
      <c r="L136" s="567">
        <v>0</v>
      </c>
      <c r="M136" s="586"/>
      <c r="N136" s="568">
        <f t="shared" si="5"/>
        <v>0</v>
      </c>
      <c r="O136" s="568"/>
      <c r="P136" s="568"/>
      <c r="Q136" s="568"/>
      <c r="R136" s="34"/>
      <c r="T136" s="157" t="s">
        <v>22</v>
      </c>
      <c r="U136" s="39" t="s">
        <v>44</v>
      </c>
      <c r="V136" s="33"/>
      <c r="W136" s="158">
        <f t="shared" si="6"/>
        <v>0</v>
      </c>
      <c r="X136" s="158">
        <v>0</v>
      </c>
      <c r="Y136" s="158">
        <f t="shared" si="7"/>
        <v>0</v>
      </c>
      <c r="Z136" s="158">
        <v>0</v>
      </c>
      <c r="AA136" s="159">
        <f t="shared" si="8"/>
        <v>0</v>
      </c>
      <c r="AR136" s="17" t="s">
        <v>154</v>
      </c>
      <c r="AT136" s="17" t="s">
        <v>150</v>
      </c>
      <c r="AU136" s="17" t="s">
        <v>99</v>
      </c>
      <c r="AY136" s="17" t="s">
        <v>149</v>
      </c>
      <c r="BE136" s="95">
        <f t="shared" si="9"/>
        <v>0</v>
      </c>
      <c r="BF136" s="95">
        <f t="shared" si="10"/>
        <v>0</v>
      </c>
      <c r="BG136" s="95">
        <f t="shared" si="11"/>
        <v>0</v>
      </c>
      <c r="BH136" s="95">
        <f t="shared" si="12"/>
        <v>0</v>
      </c>
      <c r="BI136" s="95">
        <f t="shared" si="13"/>
        <v>0</v>
      </c>
      <c r="BJ136" s="17" t="s">
        <v>84</v>
      </c>
      <c r="BK136" s="95">
        <f t="shared" si="14"/>
        <v>0</v>
      </c>
      <c r="BL136" s="17" t="s">
        <v>154</v>
      </c>
      <c r="BM136" s="17" t="s">
        <v>163</v>
      </c>
    </row>
    <row r="137" spans="2:65" s="1" customFormat="1" ht="31.5" customHeight="1">
      <c r="B137" s="32"/>
      <c r="C137" s="153" t="s">
        <v>154</v>
      </c>
      <c r="D137" s="153" t="s">
        <v>150</v>
      </c>
      <c r="E137" s="154" t="s">
        <v>164</v>
      </c>
      <c r="F137" s="585" t="s">
        <v>165</v>
      </c>
      <c r="G137" s="585"/>
      <c r="H137" s="585"/>
      <c r="I137" s="585"/>
      <c r="J137" s="155" t="s">
        <v>162</v>
      </c>
      <c r="K137" s="156">
        <v>8.266</v>
      </c>
      <c r="L137" s="567">
        <v>0</v>
      </c>
      <c r="M137" s="586"/>
      <c r="N137" s="568">
        <f t="shared" si="5"/>
        <v>0</v>
      </c>
      <c r="O137" s="568"/>
      <c r="P137" s="568"/>
      <c r="Q137" s="568"/>
      <c r="R137" s="34"/>
      <c r="T137" s="157" t="s">
        <v>22</v>
      </c>
      <c r="U137" s="39" t="s">
        <v>44</v>
      </c>
      <c r="V137" s="33"/>
      <c r="W137" s="158">
        <f t="shared" si="6"/>
        <v>0</v>
      </c>
      <c r="X137" s="158">
        <v>0</v>
      </c>
      <c r="Y137" s="158">
        <f t="shared" si="7"/>
        <v>0</v>
      </c>
      <c r="Z137" s="158">
        <v>0</v>
      </c>
      <c r="AA137" s="159">
        <f t="shared" si="8"/>
        <v>0</v>
      </c>
      <c r="AR137" s="17" t="s">
        <v>154</v>
      </c>
      <c r="AT137" s="17" t="s">
        <v>150</v>
      </c>
      <c r="AU137" s="17" t="s">
        <v>99</v>
      </c>
      <c r="AY137" s="17" t="s">
        <v>149</v>
      </c>
      <c r="BE137" s="95">
        <f t="shared" si="9"/>
        <v>0</v>
      </c>
      <c r="BF137" s="95">
        <f t="shared" si="10"/>
        <v>0</v>
      </c>
      <c r="BG137" s="95">
        <f t="shared" si="11"/>
        <v>0</v>
      </c>
      <c r="BH137" s="95">
        <f t="shared" si="12"/>
        <v>0</v>
      </c>
      <c r="BI137" s="95">
        <f t="shared" si="13"/>
        <v>0</v>
      </c>
      <c r="BJ137" s="17" t="s">
        <v>84</v>
      </c>
      <c r="BK137" s="95">
        <f t="shared" si="14"/>
        <v>0</v>
      </c>
      <c r="BL137" s="17" t="s">
        <v>154</v>
      </c>
      <c r="BM137" s="17" t="s">
        <v>166</v>
      </c>
    </row>
    <row r="138" spans="2:65" s="1" customFormat="1" ht="31.5" customHeight="1">
      <c r="B138" s="32"/>
      <c r="C138" s="153" t="s">
        <v>167</v>
      </c>
      <c r="D138" s="153" t="s">
        <v>150</v>
      </c>
      <c r="E138" s="154" t="s">
        <v>168</v>
      </c>
      <c r="F138" s="585" t="s">
        <v>169</v>
      </c>
      <c r="G138" s="585"/>
      <c r="H138" s="585"/>
      <c r="I138" s="585"/>
      <c r="J138" s="155" t="s">
        <v>162</v>
      </c>
      <c r="K138" s="156">
        <v>2.801</v>
      </c>
      <c r="L138" s="567">
        <v>0</v>
      </c>
      <c r="M138" s="586"/>
      <c r="N138" s="568">
        <f t="shared" si="5"/>
        <v>0</v>
      </c>
      <c r="O138" s="568"/>
      <c r="P138" s="568"/>
      <c r="Q138" s="568"/>
      <c r="R138" s="34"/>
      <c r="T138" s="157" t="s">
        <v>22</v>
      </c>
      <c r="U138" s="39" t="s">
        <v>44</v>
      </c>
      <c r="V138" s="33"/>
      <c r="W138" s="158">
        <f t="shared" si="6"/>
        <v>0</v>
      </c>
      <c r="X138" s="158">
        <v>0</v>
      </c>
      <c r="Y138" s="158">
        <f t="shared" si="7"/>
        <v>0</v>
      </c>
      <c r="Z138" s="158">
        <v>0</v>
      </c>
      <c r="AA138" s="159">
        <f t="shared" si="8"/>
        <v>0</v>
      </c>
      <c r="AR138" s="17" t="s">
        <v>154</v>
      </c>
      <c r="AT138" s="17" t="s">
        <v>150</v>
      </c>
      <c r="AU138" s="17" t="s">
        <v>99</v>
      </c>
      <c r="AY138" s="17" t="s">
        <v>149</v>
      </c>
      <c r="BE138" s="95">
        <f t="shared" si="9"/>
        <v>0</v>
      </c>
      <c r="BF138" s="95">
        <f t="shared" si="10"/>
        <v>0</v>
      </c>
      <c r="BG138" s="95">
        <f t="shared" si="11"/>
        <v>0</v>
      </c>
      <c r="BH138" s="95">
        <f t="shared" si="12"/>
        <v>0</v>
      </c>
      <c r="BI138" s="95">
        <f t="shared" si="13"/>
        <v>0</v>
      </c>
      <c r="BJ138" s="17" t="s">
        <v>84</v>
      </c>
      <c r="BK138" s="95">
        <f t="shared" si="14"/>
        <v>0</v>
      </c>
      <c r="BL138" s="17" t="s">
        <v>154</v>
      </c>
      <c r="BM138" s="17" t="s">
        <v>170</v>
      </c>
    </row>
    <row r="139" spans="2:65" s="1" customFormat="1" ht="31.5" customHeight="1">
      <c r="B139" s="32"/>
      <c r="C139" s="153" t="s">
        <v>171</v>
      </c>
      <c r="D139" s="153" t="s">
        <v>150</v>
      </c>
      <c r="E139" s="154" t="s">
        <v>172</v>
      </c>
      <c r="F139" s="585" t="s">
        <v>173</v>
      </c>
      <c r="G139" s="585"/>
      <c r="H139" s="585"/>
      <c r="I139" s="585"/>
      <c r="J139" s="155" t="s">
        <v>162</v>
      </c>
      <c r="K139" s="156">
        <v>2.801</v>
      </c>
      <c r="L139" s="567">
        <v>0</v>
      </c>
      <c r="M139" s="586"/>
      <c r="N139" s="568">
        <f t="shared" si="5"/>
        <v>0</v>
      </c>
      <c r="O139" s="568"/>
      <c r="P139" s="568"/>
      <c r="Q139" s="568"/>
      <c r="R139" s="34"/>
      <c r="T139" s="157" t="s">
        <v>22</v>
      </c>
      <c r="U139" s="39" t="s">
        <v>44</v>
      </c>
      <c r="V139" s="33"/>
      <c r="W139" s="158">
        <f t="shared" si="6"/>
        <v>0</v>
      </c>
      <c r="X139" s="158">
        <v>0</v>
      </c>
      <c r="Y139" s="158">
        <f t="shared" si="7"/>
        <v>0</v>
      </c>
      <c r="Z139" s="158">
        <v>0</v>
      </c>
      <c r="AA139" s="159">
        <f t="shared" si="8"/>
        <v>0</v>
      </c>
      <c r="AR139" s="17" t="s">
        <v>154</v>
      </c>
      <c r="AT139" s="17" t="s">
        <v>150</v>
      </c>
      <c r="AU139" s="17" t="s">
        <v>99</v>
      </c>
      <c r="AY139" s="17" t="s">
        <v>149</v>
      </c>
      <c r="BE139" s="95">
        <f t="shared" si="9"/>
        <v>0</v>
      </c>
      <c r="BF139" s="95">
        <f t="shared" si="10"/>
        <v>0</v>
      </c>
      <c r="BG139" s="95">
        <f t="shared" si="11"/>
        <v>0</v>
      </c>
      <c r="BH139" s="95">
        <f t="shared" si="12"/>
        <v>0</v>
      </c>
      <c r="BI139" s="95">
        <f t="shared" si="13"/>
        <v>0</v>
      </c>
      <c r="BJ139" s="17" t="s">
        <v>84</v>
      </c>
      <c r="BK139" s="95">
        <f t="shared" si="14"/>
        <v>0</v>
      </c>
      <c r="BL139" s="17" t="s">
        <v>154</v>
      </c>
      <c r="BM139" s="17" t="s">
        <v>174</v>
      </c>
    </row>
    <row r="140" spans="2:65" s="1" customFormat="1" ht="31.5" customHeight="1">
      <c r="B140" s="32"/>
      <c r="C140" s="153" t="s">
        <v>175</v>
      </c>
      <c r="D140" s="153" t="s">
        <v>150</v>
      </c>
      <c r="E140" s="154" t="s">
        <v>176</v>
      </c>
      <c r="F140" s="585" t="s">
        <v>177</v>
      </c>
      <c r="G140" s="585"/>
      <c r="H140" s="585"/>
      <c r="I140" s="585"/>
      <c r="J140" s="155" t="s">
        <v>162</v>
      </c>
      <c r="K140" s="156">
        <v>11.067</v>
      </c>
      <c r="L140" s="567">
        <v>0</v>
      </c>
      <c r="M140" s="586"/>
      <c r="N140" s="568">
        <f t="shared" si="5"/>
        <v>0</v>
      </c>
      <c r="O140" s="568"/>
      <c r="P140" s="568"/>
      <c r="Q140" s="568"/>
      <c r="R140" s="34"/>
      <c r="T140" s="157" t="s">
        <v>22</v>
      </c>
      <c r="U140" s="39" t="s">
        <v>44</v>
      </c>
      <c r="V140" s="33"/>
      <c r="W140" s="158">
        <f t="shared" si="6"/>
        <v>0</v>
      </c>
      <c r="X140" s="158">
        <v>0</v>
      </c>
      <c r="Y140" s="158">
        <f t="shared" si="7"/>
        <v>0</v>
      </c>
      <c r="Z140" s="158">
        <v>0</v>
      </c>
      <c r="AA140" s="159">
        <f t="shared" si="8"/>
        <v>0</v>
      </c>
      <c r="AR140" s="17" t="s">
        <v>154</v>
      </c>
      <c r="AT140" s="17" t="s">
        <v>150</v>
      </c>
      <c r="AU140" s="17" t="s">
        <v>99</v>
      </c>
      <c r="AY140" s="17" t="s">
        <v>149</v>
      </c>
      <c r="BE140" s="95">
        <f t="shared" si="9"/>
        <v>0</v>
      </c>
      <c r="BF140" s="95">
        <f t="shared" si="10"/>
        <v>0</v>
      </c>
      <c r="BG140" s="95">
        <f t="shared" si="11"/>
        <v>0</v>
      </c>
      <c r="BH140" s="95">
        <f t="shared" si="12"/>
        <v>0</v>
      </c>
      <c r="BI140" s="95">
        <f t="shared" si="13"/>
        <v>0</v>
      </c>
      <c r="BJ140" s="17" t="s">
        <v>84</v>
      </c>
      <c r="BK140" s="95">
        <f t="shared" si="14"/>
        <v>0</v>
      </c>
      <c r="BL140" s="17" t="s">
        <v>154</v>
      </c>
      <c r="BM140" s="17" t="s">
        <v>178</v>
      </c>
    </row>
    <row r="141" spans="2:65" s="1" customFormat="1" ht="22.5" customHeight="1">
      <c r="B141" s="32"/>
      <c r="C141" s="153" t="s">
        <v>179</v>
      </c>
      <c r="D141" s="153" t="s">
        <v>150</v>
      </c>
      <c r="E141" s="154" t="s">
        <v>180</v>
      </c>
      <c r="F141" s="585" t="s">
        <v>181</v>
      </c>
      <c r="G141" s="585"/>
      <c r="H141" s="585"/>
      <c r="I141" s="585"/>
      <c r="J141" s="155" t="s">
        <v>162</v>
      </c>
      <c r="K141" s="156">
        <v>11.067</v>
      </c>
      <c r="L141" s="567">
        <v>0</v>
      </c>
      <c r="M141" s="586"/>
      <c r="N141" s="568">
        <f t="shared" si="5"/>
        <v>0</v>
      </c>
      <c r="O141" s="568"/>
      <c r="P141" s="568"/>
      <c r="Q141" s="568"/>
      <c r="R141" s="34"/>
      <c r="T141" s="157" t="s">
        <v>22</v>
      </c>
      <c r="U141" s="39" t="s">
        <v>44</v>
      </c>
      <c r="V141" s="33"/>
      <c r="W141" s="158">
        <f t="shared" si="6"/>
        <v>0</v>
      </c>
      <c r="X141" s="158">
        <v>0</v>
      </c>
      <c r="Y141" s="158">
        <f t="shared" si="7"/>
        <v>0</v>
      </c>
      <c r="Z141" s="158">
        <v>0</v>
      </c>
      <c r="AA141" s="159">
        <f t="shared" si="8"/>
        <v>0</v>
      </c>
      <c r="AR141" s="17" t="s">
        <v>154</v>
      </c>
      <c r="AT141" s="17" t="s">
        <v>150</v>
      </c>
      <c r="AU141" s="17" t="s">
        <v>99</v>
      </c>
      <c r="AY141" s="17" t="s">
        <v>149</v>
      </c>
      <c r="BE141" s="95">
        <f t="shared" si="9"/>
        <v>0</v>
      </c>
      <c r="BF141" s="95">
        <f t="shared" si="10"/>
        <v>0</v>
      </c>
      <c r="BG141" s="95">
        <f t="shared" si="11"/>
        <v>0</v>
      </c>
      <c r="BH141" s="95">
        <f t="shared" si="12"/>
        <v>0</v>
      </c>
      <c r="BI141" s="95">
        <f t="shared" si="13"/>
        <v>0</v>
      </c>
      <c r="BJ141" s="17" t="s">
        <v>84</v>
      </c>
      <c r="BK141" s="95">
        <f t="shared" si="14"/>
        <v>0</v>
      </c>
      <c r="BL141" s="17" t="s">
        <v>154</v>
      </c>
      <c r="BM141" s="17" t="s">
        <v>182</v>
      </c>
    </row>
    <row r="142" spans="2:65" s="1" customFormat="1" ht="31.5" customHeight="1">
      <c r="B142" s="32"/>
      <c r="C142" s="153" t="s">
        <v>183</v>
      </c>
      <c r="D142" s="153" t="s">
        <v>150</v>
      </c>
      <c r="E142" s="154" t="s">
        <v>184</v>
      </c>
      <c r="F142" s="585" t="s">
        <v>185</v>
      </c>
      <c r="G142" s="585"/>
      <c r="H142" s="585"/>
      <c r="I142" s="585"/>
      <c r="J142" s="155" t="s">
        <v>186</v>
      </c>
      <c r="K142" s="156">
        <v>18.814</v>
      </c>
      <c r="L142" s="567">
        <v>0</v>
      </c>
      <c r="M142" s="586"/>
      <c r="N142" s="568">
        <f t="shared" si="5"/>
        <v>0</v>
      </c>
      <c r="O142" s="568"/>
      <c r="P142" s="568"/>
      <c r="Q142" s="568"/>
      <c r="R142" s="34"/>
      <c r="T142" s="157" t="s">
        <v>22</v>
      </c>
      <c r="U142" s="39" t="s">
        <v>44</v>
      </c>
      <c r="V142" s="33"/>
      <c r="W142" s="158">
        <f t="shared" si="6"/>
        <v>0</v>
      </c>
      <c r="X142" s="158">
        <v>0</v>
      </c>
      <c r="Y142" s="158">
        <f t="shared" si="7"/>
        <v>0</v>
      </c>
      <c r="Z142" s="158">
        <v>0</v>
      </c>
      <c r="AA142" s="159">
        <f t="shared" si="8"/>
        <v>0</v>
      </c>
      <c r="AR142" s="17" t="s">
        <v>154</v>
      </c>
      <c r="AT142" s="17" t="s">
        <v>150</v>
      </c>
      <c r="AU142" s="17" t="s">
        <v>99</v>
      </c>
      <c r="AY142" s="17" t="s">
        <v>149</v>
      </c>
      <c r="BE142" s="95">
        <f t="shared" si="9"/>
        <v>0</v>
      </c>
      <c r="BF142" s="95">
        <f t="shared" si="10"/>
        <v>0</v>
      </c>
      <c r="BG142" s="95">
        <f t="shared" si="11"/>
        <v>0</v>
      </c>
      <c r="BH142" s="95">
        <f t="shared" si="12"/>
        <v>0</v>
      </c>
      <c r="BI142" s="95">
        <f t="shared" si="13"/>
        <v>0</v>
      </c>
      <c r="BJ142" s="17" t="s">
        <v>84</v>
      </c>
      <c r="BK142" s="95">
        <f t="shared" si="14"/>
        <v>0</v>
      </c>
      <c r="BL142" s="17" t="s">
        <v>154</v>
      </c>
      <c r="BM142" s="17" t="s">
        <v>187</v>
      </c>
    </row>
    <row r="143" spans="2:63" s="9" customFormat="1" ht="29.85" customHeight="1">
      <c r="B143" s="142"/>
      <c r="C143" s="143"/>
      <c r="D143" s="152" t="s">
        <v>110</v>
      </c>
      <c r="E143" s="152"/>
      <c r="F143" s="152"/>
      <c r="G143" s="152"/>
      <c r="H143" s="152"/>
      <c r="I143" s="152"/>
      <c r="J143" s="152"/>
      <c r="K143" s="152"/>
      <c r="L143" s="152"/>
      <c r="M143" s="152"/>
      <c r="N143" s="575">
        <f>BK143</f>
        <v>0</v>
      </c>
      <c r="O143" s="576"/>
      <c r="P143" s="576"/>
      <c r="Q143" s="576"/>
      <c r="R143" s="145"/>
      <c r="T143" s="146"/>
      <c r="U143" s="143"/>
      <c r="V143" s="143"/>
      <c r="W143" s="147">
        <f>SUM(W144:W147)</f>
        <v>0</v>
      </c>
      <c r="X143" s="143"/>
      <c r="Y143" s="147">
        <f>SUM(Y144:Y147)</f>
        <v>39.5156042</v>
      </c>
      <c r="Z143" s="143"/>
      <c r="AA143" s="148">
        <f>SUM(AA144:AA147)</f>
        <v>0</v>
      </c>
      <c r="AR143" s="149" t="s">
        <v>84</v>
      </c>
      <c r="AT143" s="150" t="s">
        <v>78</v>
      </c>
      <c r="AU143" s="150" t="s">
        <v>84</v>
      </c>
      <c r="AY143" s="149" t="s">
        <v>149</v>
      </c>
      <c r="BK143" s="151">
        <f>SUM(BK144:BK147)</f>
        <v>0</v>
      </c>
    </row>
    <row r="144" spans="2:65" s="1" customFormat="1" ht="22.5" customHeight="1">
      <c r="B144" s="32"/>
      <c r="C144" s="153" t="s">
        <v>188</v>
      </c>
      <c r="D144" s="153" t="s">
        <v>150</v>
      </c>
      <c r="E144" s="154" t="s">
        <v>189</v>
      </c>
      <c r="F144" s="585" t="s">
        <v>190</v>
      </c>
      <c r="G144" s="585"/>
      <c r="H144" s="585"/>
      <c r="I144" s="585"/>
      <c r="J144" s="155" t="s">
        <v>162</v>
      </c>
      <c r="K144" s="156">
        <v>13.456</v>
      </c>
      <c r="L144" s="567">
        <v>0</v>
      </c>
      <c r="M144" s="586"/>
      <c r="N144" s="568">
        <f>ROUND(L144*K144,2)</f>
        <v>0</v>
      </c>
      <c r="O144" s="568"/>
      <c r="P144" s="568"/>
      <c r="Q144" s="568"/>
      <c r="R144" s="34"/>
      <c r="T144" s="157" t="s">
        <v>22</v>
      </c>
      <c r="U144" s="39" t="s">
        <v>44</v>
      </c>
      <c r="V144" s="33"/>
      <c r="W144" s="158">
        <f>V144*K144</f>
        <v>0</v>
      </c>
      <c r="X144" s="158">
        <v>2.25634</v>
      </c>
      <c r="Y144" s="158">
        <f>X144*K144</f>
        <v>30.361311039999997</v>
      </c>
      <c r="Z144" s="158">
        <v>0</v>
      </c>
      <c r="AA144" s="159">
        <f>Z144*K144</f>
        <v>0</v>
      </c>
      <c r="AR144" s="17" t="s">
        <v>154</v>
      </c>
      <c r="AT144" s="17" t="s">
        <v>150</v>
      </c>
      <c r="AU144" s="17" t="s">
        <v>99</v>
      </c>
      <c r="AY144" s="17" t="s">
        <v>149</v>
      </c>
      <c r="BE144" s="95">
        <f>IF(U144="základní",N144,0)</f>
        <v>0</v>
      </c>
      <c r="BF144" s="95">
        <f>IF(U144="snížená",N144,0)</f>
        <v>0</v>
      </c>
      <c r="BG144" s="95">
        <f>IF(U144="zákl. přenesená",N144,0)</f>
        <v>0</v>
      </c>
      <c r="BH144" s="95">
        <f>IF(U144="sníž. přenesená",N144,0)</f>
        <v>0</v>
      </c>
      <c r="BI144" s="95">
        <f>IF(U144="nulová",N144,0)</f>
        <v>0</v>
      </c>
      <c r="BJ144" s="17" t="s">
        <v>84</v>
      </c>
      <c r="BK144" s="95">
        <f>ROUND(L144*K144,2)</f>
        <v>0</v>
      </c>
      <c r="BL144" s="17" t="s">
        <v>154</v>
      </c>
      <c r="BM144" s="17" t="s">
        <v>191</v>
      </c>
    </row>
    <row r="145" spans="2:65" s="1" customFormat="1" ht="22.5" customHeight="1">
      <c r="B145" s="32"/>
      <c r="C145" s="153" t="s">
        <v>192</v>
      </c>
      <c r="D145" s="153" t="s">
        <v>150</v>
      </c>
      <c r="E145" s="154" t="s">
        <v>193</v>
      </c>
      <c r="F145" s="585" t="s">
        <v>194</v>
      </c>
      <c r="G145" s="585"/>
      <c r="H145" s="585"/>
      <c r="I145" s="585"/>
      <c r="J145" s="155" t="s">
        <v>153</v>
      </c>
      <c r="K145" s="156">
        <v>20.028</v>
      </c>
      <c r="L145" s="567">
        <v>0</v>
      </c>
      <c r="M145" s="586"/>
      <c r="N145" s="568">
        <f>ROUND(L145*K145,2)</f>
        <v>0</v>
      </c>
      <c r="O145" s="568"/>
      <c r="P145" s="568"/>
      <c r="Q145" s="568"/>
      <c r="R145" s="34"/>
      <c r="T145" s="157" t="s">
        <v>22</v>
      </c>
      <c r="U145" s="39" t="s">
        <v>44</v>
      </c>
      <c r="V145" s="33"/>
      <c r="W145" s="158">
        <f>V145*K145</f>
        <v>0</v>
      </c>
      <c r="X145" s="158">
        <v>0.00103</v>
      </c>
      <c r="Y145" s="158">
        <f>X145*K145</f>
        <v>0.02062884</v>
      </c>
      <c r="Z145" s="158">
        <v>0</v>
      </c>
      <c r="AA145" s="159">
        <f>Z145*K145</f>
        <v>0</v>
      </c>
      <c r="AR145" s="17" t="s">
        <v>154</v>
      </c>
      <c r="AT145" s="17" t="s">
        <v>150</v>
      </c>
      <c r="AU145" s="17" t="s">
        <v>99</v>
      </c>
      <c r="AY145" s="17" t="s">
        <v>149</v>
      </c>
      <c r="BE145" s="95">
        <f>IF(U145="základní",N145,0)</f>
        <v>0</v>
      </c>
      <c r="BF145" s="95">
        <f>IF(U145="snížená",N145,0)</f>
        <v>0</v>
      </c>
      <c r="BG145" s="95">
        <f>IF(U145="zákl. přenesená",N145,0)</f>
        <v>0</v>
      </c>
      <c r="BH145" s="95">
        <f>IF(U145="sníž. přenesená",N145,0)</f>
        <v>0</v>
      </c>
      <c r="BI145" s="95">
        <f>IF(U145="nulová",N145,0)</f>
        <v>0</v>
      </c>
      <c r="BJ145" s="17" t="s">
        <v>84</v>
      </c>
      <c r="BK145" s="95">
        <f>ROUND(L145*K145,2)</f>
        <v>0</v>
      </c>
      <c r="BL145" s="17" t="s">
        <v>154</v>
      </c>
      <c r="BM145" s="17" t="s">
        <v>195</v>
      </c>
    </row>
    <row r="146" spans="2:65" s="1" customFormat="1" ht="22.5" customHeight="1">
      <c r="B146" s="32"/>
      <c r="C146" s="153" t="s">
        <v>196</v>
      </c>
      <c r="D146" s="153" t="s">
        <v>150</v>
      </c>
      <c r="E146" s="154" t="s">
        <v>197</v>
      </c>
      <c r="F146" s="585" t="s">
        <v>198</v>
      </c>
      <c r="G146" s="585"/>
      <c r="H146" s="585"/>
      <c r="I146" s="585"/>
      <c r="J146" s="155" t="s">
        <v>162</v>
      </c>
      <c r="K146" s="156">
        <v>4.048</v>
      </c>
      <c r="L146" s="567">
        <v>0</v>
      </c>
      <c r="M146" s="586"/>
      <c r="N146" s="568">
        <f>ROUND(L146*K146,2)</f>
        <v>0</v>
      </c>
      <c r="O146" s="568"/>
      <c r="P146" s="568"/>
      <c r="Q146" s="568"/>
      <c r="R146" s="34"/>
      <c r="T146" s="157" t="s">
        <v>22</v>
      </c>
      <c r="U146" s="39" t="s">
        <v>44</v>
      </c>
      <c r="V146" s="33"/>
      <c r="W146" s="158">
        <f>V146*K146</f>
        <v>0</v>
      </c>
      <c r="X146" s="158">
        <v>2.25634</v>
      </c>
      <c r="Y146" s="158">
        <f>X146*K146</f>
        <v>9.13366432</v>
      </c>
      <c r="Z146" s="158">
        <v>0</v>
      </c>
      <c r="AA146" s="159">
        <f>Z146*K146</f>
        <v>0</v>
      </c>
      <c r="AR146" s="17" t="s">
        <v>154</v>
      </c>
      <c r="AT146" s="17" t="s">
        <v>150</v>
      </c>
      <c r="AU146" s="17" t="s">
        <v>99</v>
      </c>
      <c r="AY146" s="17" t="s">
        <v>149</v>
      </c>
      <c r="BE146" s="95">
        <f>IF(U146="základní",N146,0)</f>
        <v>0</v>
      </c>
      <c r="BF146" s="95">
        <f>IF(U146="snížená",N146,0)</f>
        <v>0</v>
      </c>
      <c r="BG146" s="95">
        <f>IF(U146="zákl. přenesená",N146,0)</f>
        <v>0</v>
      </c>
      <c r="BH146" s="95">
        <f>IF(U146="sníž. přenesená",N146,0)</f>
        <v>0</v>
      </c>
      <c r="BI146" s="95">
        <f>IF(U146="nulová",N146,0)</f>
        <v>0</v>
      </c>
      <c r="BJ146" s="17" t="s">
        <v>84</v>
      </c>
      <c r="BK146" s="95">
        <f>ROUND(L146*K146,2)</f>
        <v>0</v>
      </c>
      <c r="BL146" s="17" t="s">
        <v>154</v>
      </c>
      <c r="BM146" s="17" t="s">
        <v>199</v>
      </c>
    </row>
    <row r="147" spans="2:65" s="1" customFormat="1" ht="31.5" customHeight="1">
      <c r="B147" s="32"/>
      <c r="C147" s="153" t="s">
        <v>200</v>
      </c>
      <c r="D147" s="153" t="s">
        <v>150</v>
      </c>
      <c r="E147" s="154" t="s">
        <v>201</v>
      </c>
      <c r="F147" s="585" t="s">
        <v>202</v>
      </c>
      <c r="G147" s="585"/>
      <c r="H147" s="585"/>
      <c r="I147" s="585"/>
      <c r="J147" s="155" t="s">
        <v>153</v>
      </c>
      <c r="K147" s="156">
        <v>20.028</v>
      </c>
      <c r="L147" s="567">
        <v>0</v>
      </c>
      <c r="M147" s="586"/>
      <c r="N147" s="568">
        <f>ROUND(L147*K147,2)</f>
        <v>0</v>
      </c>
      <c r="O147" s="568"/>
      <c r="P147" s="568"/>
      <c r="Q147" s="568"/>
      <c r="R147" s="34"/>
      <c r="T147" s="157" t="s">
        <v>22</v>
      </c>
      <c r="U147" s="39" t="s">
        <v>44</v>
      </c>
      <c r="V147" s="33"/>
      <c r="W147" s="158">
        <f>V147*K147</f>
        <v>0</v>
      </c>
      <c r="X147" s="158">
        <v>0</v>
      </c>
      <c r="Y147" s="158">
        <f>X147*K147</f>
        <v>0</v>
      </c>
      <c r="Z147" s="158">
        <v>0</v>
      </c>
      <c r="AA147" s="159">
        <f>Z147*K147</f>
        <v>0</v>
      </c>
      <c r="AR147" s="17" t="s">
        <v>154</v>
      </c>
      <c r="AT147" s="17" t="s">
        <v>150</v>
      </c>
      <c r="AU147" s="17" t="s">
        <v>99</v>
      </c>
      <c r="AY147" s="17" t="s">
        <v>149</v>
      </c>
      <c r="BE147" s="95">
        <f>IF(U147="základní",N147,0)</f>
        <v>0</v>
      </c>
      <c r="BF147" s="95">
        <f>IF(U147="snížená",N147,0)</f>
        <v>0</v>
      </c>
      <c r="BG147" s="95">
        <f>IF(U147="zákl. přenesená",N147,0)</f>
        <v>0</v>
      </c>
      <c r="BH147" s="95">
        <f>IF(U147="sníž. přenesená",N147,0)</f>
        <v>0</v>
      </c>
      <c r="BI147" s="95">
        <f>IF(U147="nulová",N147,0)</f>
        <v>0</v>
      </c>
      <c r="BJ147" s="17" t="s">
        <v>84</v>
      </c>
      <c r="BK147" s="95">
        <f>ROUND(L147*K147,2)</f>
        <v>0</v>
      </c>
      <c r="BL147" s="17" t="s">
        <v>154</v>
      </c>
      <c r="BM147" s="17" t="s">
        <v>203</v>
      </c>
    </row>
    <row r="148" spans="2:63" s="9" customFormat="1" ht="29.85" customHeight="1">
      <c r="B148" s="142"/>
      <c r="C148" s="143"/>
      <c r="D148" s="152" t="s">
        <v>111</v>
      </c>
      <c r="E148" s="152"/>
      <c r="F148" s="152"/>
      <c r="G148" s="152"/>
      <c r="H148" s="152"/>
      <c r="I148" s="152"/>
      <c r="J148" s="152"/>
      <c r="K148" s="152"/>
      <c r="L148" s="152"/>
      <c r="M148" s="152"/>
      <c r="N148" s="575">
        <f>BK148</f>
        <v>0</v>
      </c>
      <c r="O148" s="576"/>
      <c r="P148" s="576"/>
      <c r="Q148" s="576"/>
      <c r="R148" s="145"/>
      <c r="T148" s="146"/>
      <c r="U148" s="143"/>
      <c r="V148" s="143"/>
      <c r="W148" s="147">
        <f>SUM(W149:W153)</f>
        <v>0</v>
      </c>
      <c r="X148" s="143"/>
      <c r="Y148" s="147">
        <f>SUM(Y149:Y153)</f>
        <v>24.99415295</v>
      </c>
      <c r="Z148" s="143"/>
      <c r="AA148" s="148">
        <f>SUM(AA149:AA153)</f>
        <v>0</v>
      </c>
      <c r="AR148" s="149" t="s">
        <v>84</v>
      </c>
      <c r="AT148" s="150" t="s">
        <v>78</v>
      </c>
      <c r="AU148" s="150" t="s">
        <v>84</v>
      </c>
      <c r="AY148" s="149" t="s">
        <v>149</v>
      </c>
      <c r="BK148" s="151">
        <f>SUM(BK149:BK153)</f>
        <v>0</v>
      </c>
    </row>
    <row r="149" spans="2:65" s="1" customFormat="1" ht="57" customHeight="1">
      <c r="B149" s="32"/>
      <c r="C149" s="153" t="s">
        <v>204</v>
      </c>
      <c r="D149" s="153" t="s">
        <v>150</v>
      </c>
      <c r="E149" s="154" t="s">
        <v>205</v>
      </c>
      <c r="F149" s="585" t="s">
        <v>206</v>
      </c>
      <c r="G149" s="585"/>
      <c r="H149" s="585"/>
      <c r="I149" s="585"/>
      <c r="J149" s="155" t="s">
        <v>207</v>
      </c>
      <c r="K149" s="156">
        <v>1</v>
      </c>
      <c r="L149" s="567">
        <v>0</v>
      </c>
      <c r="M149" s="586"/>
      <c r="N149" s="568">
        <f>ROUND(L149*K149,2)</f>
        <v>0</v>
      </c>
      <c r="O149" s="568"/>
      <c r="P149" s="568"/>
      <c r="Q149" s="568"/>
      <c r="R149" s="34"/>
      <c r="T149" s="157" t="s">
        <v>22</v>
      </c>
      <c r="U149" s="39" t="s">
        <v>44</v>
      </c>
      <c r="V149" s="33"/>
      <c r="W149" s="158">
        <f>V149*K149</f>
        <v>0</v>
      </c>
      <c r="X149" s="158">
        <v>0</v>
      </c>
      <c r="Y149" s="158">
        <f>X149*K149</f>
        <v>0</v>
      </c>
      <c r="Z149" s="158">
        <v>0</v>
      </c>
      <c r="AA149" s="159">
        <f>Z149*K149</f>
        <v>0</v>
      </c>
      <c r="AR149" s="17" t="s">
        <v>154</v>
      </c>
      <c r="AT149" s="17" t="s">
        <v>150</v>
      </c>
      <c r="AU149" s="17" t="s">
        <v>99</v>
      </c>
      <c r="AY149" s="17" t="s">
        <v>149</v>
      </c>
      <c r="BE149" s="95">
        <f>IF(U149="základní",N149,0)</f>
        <v>0</v>
      </c>
      <c r="BF149" s="95">
        <f>IF(U149="snížená",N149,0)</f>
        <v>0</v>
      </c>
      <c r="BG149" s="95">
        <f>IF(U149="zákl. přenesená",N149,0)</f>
        <v>0</v>
      </c>
      <c r="BH149" s="95">
        <f>IF(U149="sníž. přenesená",N149,0)</f>
        <v>0</v>
      </c>
      <c r="BI149" s="95">
        <f>IF(U149="nulová",N149,0)</f>
        <v>0</v>
      </c>
      <c r="BJ149" s="17" t="s">
        <v>84</v>
      </c>
      <c r="BK149" s="95">
        <f>ROUND(L149*K149,2)</f>
        <v>0</v>
      </c>
      <c r="BL149" s="17" t="s">
        <v>154</v>
      </c>
      <c r="BM149" s="17" t="s">
        <v>208</v>
      </c>
    </row>
    <row r="150" spans="2:65" s="1" customFormat="1" ht="31.5" customHeight="1">
      <c r="B150" s="32"/>
      <c r="C150" s="153" t="s">
        <v>11</v>
      </c>
      <c r="D150" s="153" t="s">
        <v>150</v>
      </c>
      <c r="E150" s="154" t="s">
        <v>209</v>
      </c>
      <c r="F150" s="585" t="s">
        <v>210</v>
      </c>
      <c r="G150" s="585"/>
      <c r="H150" s="585"/>
      <c r="I150" s="585"/>
      <c r="J150" s="155" t="s">
        <v>211</v>
      </c>
      <c r="K150" s="156">
        <v>15.92</v>
      </c>
      <c r="L150" s="567">
        <v>0</v>
      </c>
      <c r="M150" s="586"/>
      <c r="N150" s="568">
        <f>ROUND(L150*K150,2)</f>
        <v>0</v>
      </c>
      <c r="O150" s="568"/>
      <c r="P150" s="568"/>
      <c r="Q150" s="568"/>
      <c r="R150" s="34"/>
      <c r="T150" s="157" t="s">
        <v>22</v>
      </c>
      <c r="U150" s="39" t="s">
        <v>44</v>
      </c>
      <c r="V150" s="33"/>
      <c r="W150" s="158">
        <f>V150*K150</f>
        <v>0</v>
      </c>
      <c r="X150" s="158">
        <v>0.12064</v>
      </c>
      <c r="Y150" s="158">
        <f>X150*K150</f>
        <v>1.9205888</v>
      </c>
      <c r="Z150" s="158">
        <v>0</v>
      </c>
      <c r="AA150" s="159">
        <f>Z150*K150</f>
        <v>0</v>
      </c>
      <c r="AR150" s="17" t="s">
        <v>154</v>
      </c>
      <c r="AT150" s="17" t="s">
        <v>150</v>
      </c>
      <c r="AU150" s="17" t="s">
        <v>99</v>
      </c>
      <c r="AY150" s="17" t="s">
        <v>149</v>
      </c>
      <c r="BE150" s="95">
        <f>IF(U150="základní",N150,0)</f>
        <v>0</v>
      </c>
      <c r="BF150" s="95">
        <f>IF(U150="snížená",N150,0)</f>
        <v>0</v>
      </c>
      <c r="BG150" s="95">
        <f>IF(U150="zákl. přenesená",N150,0)</f>
        <v>0</v>
      </c>
      <c r="BH150" s="95">
        <f>IF(U150="sníž. přenesená",N150,0)</f>
        <v>0</v>
      </c>
      <c r="BI150" s="95">
        <f>IF(U150="nulová",N150,0)</f>
        <v>0</v>
      </c>
      <c r="BJ150" s="17" t="s">
        <v>84</v>
      </c>
      <c r="BK150" s="95">
        <f>ROUND(L150*K150,2)</f>
        <v>0</v>
      </c>
      <c r="BL150" s="17" t="s">
        <v>154</v>
      </c>
      <c r="BM150" s="17" t="s">
        <v>212</v>
      </c>
    </row>
    <row r="151" spans="2:65" s="1" customFormat="1" ht="22.5" customHeight="1">
      <c r="B151" s="32"/>
      <c r="C151" s="160" t="s">
        <v>213</v>
      </c>
      <c r="D151" s="160" t="s">
        <v>214</v>
      </c>
      <c r="E151" s="161" t="s">
        <v>215</v>
      </c>
      <c r="F151" s="581" t="s">
        <v>216</v>
      </c>
      <c r="G151" s="581"/>
      <c r="H151" s="581"/>
      <c r="I151" s="581"/>
      <c r="J151" s="162" t="s">
        <v>217</v>
      </c>
      <c r="K151" s="163">
        <v>100.495</v>
      </c>
      <c r="L151" s="582">
        <v>0</v>
      </c>
      <c r="M151" s="583"/>
      <c r="N151" s="584">
        <f>ROUND(L151*K151,2)</f>
        <v>0</v>
      </c>
      <c r="O151" s="568"/>
      <c r="P151" s="568"/>
      <c r="Q151" s="568"/>
      <c r="R151" s="34"/>
      <c r="T151" s="157" t="s">
        <v>22</v>
      </c>
      <c r="U151" s="39" t="s">
        <v>44</v>
      </c>
      <c r="V151" s="33"/>
      <c r="W151" s="158">
        <f>V151*K151</f>
        <v>0</v>
      </c>
      <c r="X151" s="158">
        <v>0.0235</v>
      </c>
      <c r="Y151" s="158">
        <f>X151*K151</f>
        <v>2.3616325000000002</v>
      </c>
      <c r="Z151" s="158">
        <v>0</v>
      </c>
      <c r="AA151" s="159">
        <f>Z151*K151</f>
        <v>0</v>
      </c>
      <c r="AR151" s="17" t="s">
        <v>179</v>
      </c>
      <c r="AT151" s="17" t="s">
        <v>214</v>
      </c>
      <c r="AU151" s="17" t="s">
        <v>99</v>
      </c>
      <c r="AY151" s="17" t="s">
        <v>149</v>
      </c>
      <c r="BE151" s="95">
        <f>IF(U151="základní",N151,0)</f>
        <v>0</v>
      </c>
      <c r="BF151" s="95">
        <f>IF(U151="snížená",N151,0)</f>
        <v>0</v>
      </c>
      <c r="BG151" s="95">
        <f>IF(U151="zákl. přenesená",N151,0)</f>
        <v>0</v>
      </c>
      <c r="BH151" s="95">
        <f>IF(U151="sníž. přenesená",N151,0)</f>
        <v>0</v>
      </c>
      <c r="BI151" s="95">
        <f>IF(U151="nulová",N151,0)</f>
        <v>0</v>
      </c>
      <c r="BJ151" s="17" t="s">
        <v>84</v>
      </c>
      <c r="BK151" s="95">
        <f>ROUND(L151*K151,2)</f>
        <v>0</v>
      </c>
      <c r="BL151" s="17" t="s">
        <v>154</v>
      </c>
      <c r="BM151" s="17" t="s">
        <v>218</v>
      </c>
    </row>
    <row r="152" spans="2:65" s="1" customFormat="1" ht="31.5" customHeight="1">
      <c r="B152" s="32"/>
      <c r="C152" s="153" t="s">
        <v>219</v>
      </c>
      <c r="D152" s="153" t="s">
        <v>150</v>
      </c>
      <c r="E152" s="154" t="s">
        <v>220</v>
      </c>
      <c r="F152" s="585" t="s">
        <v>221</v>
      </c>
      <c r="G152" s="585"/>
      <c r="H152" s="585"/>
      <c r="I152" s="585"/>
      <c r="J152" s="155" t="s">
        <v>211</v>
      </c>
      <c r="K152" s="156">
        <v>46.395</v>
      </c>
      <c r="L152" s="567">
        <v>0</v>
      </c>
      <c r="M152" s="586"/>
      <c r="N152" s="568">
        <f>ROUND(L152*K152,2)</f>
        <v>0</v>
      </c>
      <c r="O152" s="568"/>
      <c r="P152" s="568"/>
      <c r="Q152" s="568"/>
      <c r="R152" s="34"/>
      <c r="T152" s="157" t="s">
        <v>22</v>
      </c>
      <c r="U152" s="39" t="s">
        <v>44</v>
      </c>
      <c r="V152" s="33"/>
      <c r="W152" s="158">
        <f>V152*K152</f>
        <v>0</v>
      </c>
      <c r="X152" s="158">
        <v>0.24127</v>
      </c>
      <c r="Y152" s="158">
        <f>X152*K152</f>
        <v>11.19372165</v>
      </c>
      <c r="Z152" s="158">
        <v>0</v>
      </c>
      <c r="AA152" s="159">
        <f>Z152*K152</f>
        <v>0</v>
      </c>
      <c r="AR152" s="17" t="s">
        <v>154</v>
      </c>
      <c r="AT152" s="17" t="s">
        <v>150</v>
      </c>
      <c r="AU152" s="17" t="s">
        <v>99</v>
      </c>
      <c r="AY152" s="17" t="s">
        <v>149</v>
      </c>
      <c r="BE152" s="95">
        <f>IF(U152="základní",N152,0)</f>
        <v>0</v>
      </c>
      <c r="BF152" s="95">
        <f>IF(U152="snížená",N152,0)</f>
        <v>0</v>
      </c>
      <c r="BG152" s="95">
        <f>IF(U152="zákl. přenesená",N152,0)</f>
        <v>0</v>
      </c>
      <c r="BH152" s="95">
        <f>IF(U152="sníž. přenesená",N152,0)</f>
        <v>0</v>
      </c>
      <c r="BI152" s="95">
        <f>IF(U152="nulová",N152,0)</f>
        <v>0</v>
      </c>
      <c r="BJ152" s="17" t="s">
        <v>84</v>
      </c>
      <c r="BK152" s="95">
        <f>ROUND(L152*K152,2)</f>
        <v>0</v>
      </c>
      <c r="BL152" s="17" t="s">
        <v>154</v>
      </c>
      <c r="BM152" s="17" t="s">
        <v>222</v>
      </c>
    </row>
    <row r="153" spans="2:65" s="1" customFormat="1" ht="22.5" customHeight="1">
      <c r="B153" s="32"/>
      <c r="C153" s="160" t="s">
        <v>223</v>
      </c>
      <c r="D153" s="160" t="s">
        <v>214</v>
      </c>
      <c r="E153" s="161" t="s">
        <v>224</v>
      </c>
      <c r="F153" s="581" t="s">
        <v>225</v>
      </c>
      <c r="G153" s="581"/>
      <c r="H153" s="581"/>
      <c r="I153" s="581"/>
      <c r="J153" s="162" t="s">
        <v>217</v>
      </c>
      <c r="K153" s="163">
        <v>292.868</v>
      </c>
      <c r="L153" s="582">
        <v>0</v>
      </c>
      <c r="M153" s="583"/>
      <c r="N153" s="584">
        <f>ROUND(L153*K153,2)</f>
        <v>0</v>
      </c>
      <c r="O153" s="568"/>
      <c r="P153" s="568"/>
      <c r="Q153" s="568"/>
      <c r="R153" s="34"/>
      <c r="T153" s="157" t="s">
        <v>22</v>
      </c>
      <c r="U153" s="39" t="s">
        <v>44</v>
      </c>
      <c r="V153" s="33"/>
      <c r="W153" s="158">
        <f>V153*K153</f>
        <v>0</v>
      </c>
      <c r="X153" s="158">
        <v>0.0325</v>
      </c>
      <c r="Y153" s="158">
        <f>X153*K153</f>
        <v>9.51821</v>
      </c>
      <c r="Z153" s="158">
        <v>0</v>
      </c>
      <c r="AA153" s="159">
        <f>Z153*K153</f>
        <v>0</v>
      </c>
      <c r="AR153" s="17" t="s">
        <v>179</v>
      </c>
      <c r="AT153" s="17" t="s">
        <v>214</v>
      </c>
      <c r="AU153" s="17" t="s">
        <v>99</v>
      </c>
      <c r="AY153" s="17" t="s">
        <v>149</v>
      </c>
      <c r="BE153" s="95">
        <f>IF(U153="základní",N153,0)</f>
        <v>0</v>
      </c>
      <c r="BF153" s="95">
        <f>IF(U153="snížená",N153,0)</f>
        <v>0</v>
      </c>
      <c r="BG153" s="95">
        <f>IF(U153="zákl. přenesená",N153,0)</f>
        <v>0</v>
      </c>
      <c r="BH153" s="95">
        <f>IF(U153="sníž. přenesená",N153,0)</f>
        <v>0</v>
      </c>
      <c r="BI153" s="95">
        <f>IF(U153="nulová",N153,0)</f>
        <v>0</v>
      </c>
      <c r="BJ153" s="17" t="s">
        <v>84</v>
      </c>
      <c r="BK153" s="95">
        <f>ROUND(L153*K153,2)</f>
        <v>0</v>
      </c>
      <c r="BL153" s="17" t="s">
        <v>154</v>
      </c>
      <c r="BM153" s="17" t="s">
        <v>226</v>
      </c>
    </row>
    <row r="154" spans="2:63" s="9" customFormat="1" ht="29.85" customHeight="1">
      <c r="B154" s="142"/>
      <c r="C154" s="143"/>
      <c r="D154" s="152" t="s">
        <v>112</v>
      </c>
      <c r="E154" s="152"/>
      <c r="F154" s="152"/>
      <c r="G154" s="152"/>
      <c r="H154" s="152"/>
      <c r="I154" s="152"/>
      <c r="J154" s="152"/>
      <c r="K154" s="152"/>
      <c r="L154" s="152"/>
      <c r="M154" s="152"/>
      <c r="N154" s="575">
        <f>BK154</f>
        <v>0</v>
      </c>
      <c r="O154" s="576"/>
      <c r="P154" s="576"/>
      <c r="Q154" s="576"/>
      <c r="R154" s="145"/>
      <c r="T154" s="146"/>
      <c r="U154" s="143"/>
      <c r="V154" s="143"/>
      <c r="W154" s="147">
        <f>SUM(W155:W160)</f>
        <v>0</v>
      </c>
      <c r="X154" s="143"/>
      <c r="Y154" s="147">
        <f>SUM(Y155:Y160)</f>
        <v>18.80417925</v>
      </c>
      <c r="Z154" s="143"/>
      <c r="AA154" s="148">
        <f>SUM(AA155:AA160)</f>
        <v>0</v>
      </c>
      <c r="AR154" s="149" t="s">
        <v>84</v>
      </c>
      <c r="AT154" s="150" t="s">
        <v>78</v>
      </c>
      <c r="AU154" s="150" t="s">
        <v>84</v>
      </c>
      <c r="AY154" s="149" t="s">
        <v>149</v>
      </c>
      <c r="BK154" s="151">
        <f>SUM(BK155:BK160)</f>
        <v>0</v>
      </c>
    </row>
    <row r="155" spans="2:65" s="1" customFormat="1" ht="22.5" customHeight="1">
      <c r="B155" s="32"/>
      <c r="C155" s="153" t="s">
        <v>227</v>
      </c>
      <c r="D155" s="153" t="s">
        <v>150</v>
      </c>
      <c r="E155" s="154" t="s">
        <v>228</v>
      </c>
      <c r="F155" s="585" t="s">
        <v>229</v>
      </c>
      <c r="G155" s="585"/>
      <c r="H155" s="585"/>
      <c r="I155" s="585"/>
      <c r="J155" s="155" t="s">
        <v>153</v>
      </c>
      <c r="K155" s="156">
        <v>9.21</v>
      </c>
      <c r="L155" s="567">
        <v>0</v>
      </c>
      <c r="M155" s="586"/>
      <c r="N155" s="568">
        <f aca="true" t="shared" si="15" ref="N155:N160">ROUND(L155*K155,2)</f>
        <v>0</v>
      </c>
      <c r="O155" s="568"/>
      <c r="P155" s="568"/>
      <c r="Q155" s="568"/>
      <c r="R155" s="34"/>
      <c r="T155" s="157" t="s">
        <v>22</v>
      </c>
      <c r="U155" s="39" t="s">
        <v>44</v>
      </c>
      <c r="V155" s="33"/>
      <c r="W155" s="158">
        <f aca="true" t="shared" si="16" ref="W155:W160">V155*K155</f>
        <v>0</v>
      </c>
      <c r="X155" s="158">
        <v>0</v>
      </c>
      <c r="Y155" s="158">
        <f aca="true" t="shared" si="17" ref="Y155:Y160">X155*K155</f>
        <v>0</v>
      </c>
      <c r="Z155" s="158">
        <v>0</v>
      </c>
      <c r="AA155" s="159">
        <f aca="true" t="shared" si="18" ref="AA155:AA160">Z155*K155</f>
        <v>0</v>
      </c>
      <c r="AR155" s="17" t="s">
        <v>154</v>
      </c>
      <c r="AT155" s="17" t="s">
        <v>150</v>
      </c>
      <c r="AU155" s="17" t="s">
        <v>99</v>
      </c>
      <c r="AY155" s="17" t="s">
        <v>149</v>
      </c>
      <c r="BE155" s="95">
        <f aca="true" t="shared" si="19" ref="BE155:BE160">IF(U155="základní",N155,0)</f>
        <v>0</v>
      </c>
      <c r="BF155" s="95">
        <f aca="true" t="shared" si="20" ref="BF155:BF160">IF(U155="snížená",N155,0)</f>
        <v>0</v>
      </c>
      <c r="BG155" s="95">
        <f aca="true" t="shared" si="21" ref="BG155:BG160">IF(U155="zákl. přenesená",N155,0)</f>
        <v>0</v>
      </c>
      <c r="BH155" s="95">
        <f aca="true" t="shared" si="22" ref="BH155:BH160">IF(U155="sníž. přenesená",N155,0)</f>
        <v>0</v>
      </c>
      <c r="BI155" s="95">
        <f aca="true" t="shared" si="23" ref="BI155:BI160">IF(U155="nulová",N155,0)</f>
        <v>0</v>
      </c>
      <c r="BJ155" s="17" t="s">
        <v>84</v>
      </c>
      <c r="BK155" s="95">
        <f aca="true" t="shared" si="24" ref="BK155:BK160">ROUND(L155*K155,2)</f>
        <v>0</v>
      </c>
      <c r="BL155" s="17" t="s">
        <v>154</v>
      </c>
      <c r="BM155" s="17" t="s">
        <v>230</v>
      </c>
    </row>
    <row r="156" spans="2:65" s="1" customFormat="1" ht="31.5" customHeight="1">
      <c r="B156" s="32"/>
      <c r="C156" s="153" t="s">
        <v>231</v>
      </c>
      <c r="D156" s="153" t="s">
        <v>150</v>
      </c>
      <c r="E156" s="154" t="s">
        <v>232</v>
      </c>
      <c r="F156" s="585" t="s">
        <v>233</v>
      </c>
      <c r="G156" s="585"/>
      <c r="H156" s="585"/>
      <c r="I156" s="585"/>
      <c r="J156" s="155" t="s">
        <v>153</v>
      </c>
      <c r="K156" s="156">
        <v>85.025</v>
      </c>
      <c r="L156" s="567">
        <v>0</v>
      </c>
      <c r="M156" s="586"/>
      <c r="N156" s="568">
        <f t="shared" si="15"/>
        <v>0</v>
      </c>
      <c r="O156" s="568"/>
      <c r="P156" s="568"/>
      <c r="Q156" s="568"/>
      <c r="R156" s="34"/>
      <c r="T156" s="157" t="s">
        <v>22</v>
      </c>
      <c r="U156" s="39" t="s">
        <v>44</v>
      </c>
      <c r="V156" s="33"/>
      <c r="W156" s="158">
        <f t="shared" si="16"/>
        <v>0</v>
      </c>
      <c r="X156" s="158">
        <v>0.08425</v>
      </c>
      <c r="Y156" s="158">
        <f t="shared" si="17"/>
        <v>7.1633562500000005</v>
      </c>
      <c r="Z156" s="158">
        <v>0</v>
      </c>
      <c r="AA156" s="159">
        <f t="shared" si="18"/>
        <v>0</v>
      </c>
      <c r="AR156" s="17" t="s">
        <v>154</v>
      </c>
      <c r="AT156" s="17" t="s">
        <v>150</v>
      </c>
      <c r="AU156" s="17" t="s">
        <v>99</v>
      </c>
      <c r="AY156" s="17" t="s">
        <v>149</v>
      </c>
      <c r="BE156" s="95">
        <f t="shared" si="19"/>
        <v>0</v>
      </c>
      <c r="BF156" s="95">
        <f t="shared" si="20"/>
        <v>0</v>
      </c>
      <c r="BG156" s="95">
        <f t="shared" si="21"/>
        <v>0</v>
      </c>
      <c r="BH156" s="95">
        <f t="shared" si="22"/>
        <v>0</v>
      </c>
      <c r="BI156" s="95">
        <f t="shared" si="23"/>
        <v>0</v>
      </c>
      <c r="BJ156" s="17" t="s">
        <v>84</v>
      </c>
      <c r="BK156" s="95">
        <f t="shared" si="24"/>
        <v>0</v>
      </c>
      <c r="BL156" s="17" t="s">
        <v>154</v>
      </c>
      <c r="BM156" s="17" t="s">
        <v>234</v>
      </c>
    </row>
    <row r="157" spans="2:65" s="1" customFormat="1" ht="22.5" customHeight="1">
      <c r="B157" s="32"/>
      <c r="C157" s="160" t="s">
        <v>10</v>
      </c>
      <c r="D157" s="160" t="s">
        <v>214</v>
      </c>
      <c r="E157" s="161" t="s">
        <v>235</v>
      </c>
      <c r="F157" s="581" t="s">
        <v>236</v>
      </c>
      <c r="G157" s="581"/>
      <c r="H157" s="581"/>
      <c r="I157" s="581"/>
      <c r="J157" s="162" t="s">
        <v>153</v>
      </c>
      <c r="K157" s="163">
        <v>87.576</v>
      </c>
      <c r="L157" s="582">
        <v>0</v>
      </c>
      <c r="M157" s="583"/>
      <c r="N157" s="584">
        <f t="shared" si="15"/>
        <v>0</v>
      </c>
      <c r="O157" s="568"/>
      <c r="P157" s="568"/>
      <c r="Q157" s="568"/>
      <c r="R157" s="34"/>
      <c r="T157" s="157" t="s">
        <v>22</v>
      </c>
      <c r="U157" s="39" t="s">
        <v>44</v>
      </c>
      <c r="V157" s="33"/>
      <c r="W157" s="158">
        <f t="shared" si="16"/>
        <v>0</v>
      </c>
      <c r="X157" s="158">
        <v>0.131</v>
      </c>
      <c r="Y157" s="158">
        <f t="shared" si="17"/>
        <v>11.472456</v>
      </c>
      <c r="Z157" s="158">
        <v>0</v>
      </c>
      <c r="AA157" s="159">
        <f t="shared" si="18"/>
        <v>0</v>
      </c>
      <c r="AR157" s="17" t="s">
        <v>179</v>
      </c>
      <c r="AT157" s="17" t="s">
        <v>214</v>
      </c>
      <c r="AU157" s="17" t="s">
        <v>99</v>
      </c>
      <c r="AY157" s="17" t="s">
        <v>149</v>
      </c>
      <c r="BE157" s="95">
        <f t="shared" si="19"/>
        <v>0</v>
      </c>
      <c r="BF157" s="95">
        <f t="shared" si="20"/>
        <v>0</v>
      </c>
      <c r="BG157" s="95">
        <f t="shared" si="21"/>
        <v>0</v>
      </c>
      <c r="BH157" s="95">
        <f t="shared" si="22"/>
        <v>0</v>
      </c>
      <c r="BI157" s="95">
        <f t="shared" si="23"/>
        <v>0</v>
      </c>
      <c r="BJ157" s="17" t="s">
        <v>84</v>
      </c>
      <c r="BK157" s="95">
        <f t="shared" si="24"/>
        <v>0</v>
      </c>
      <c r="BL157" s="17" t="s">
        <v>154</v>
      </c>
      <c r="BM157" s="17" t="s">
        <v>237</v>
      </c>
    </row>
    <row r="158" spans="2:65" s="1" customFormat="1" ht="31.5" customHeight="1">
      <c r="B158" s="32"/>
      <c r="C158" s="153" t="s">
        <v>238</v>
      </c>
      <c r="D158" s="153" t="s">
        <v>150</v>
      </c>
      <c r="E158" s="154" t="s">
        <v>239</v>
      </c>
      <c r="F158" s="585" t="s">
        <v>240</v>
      </c>
      <c r="G158" s="585"/>
      <c r="H158" s="585"/>
      <c r="I158" s="585"/>
      <c r="J158" s="155" t="s">
        <v>153</v>
      </c>
      <c r="K158" s="156">
        <v>1.667</v>
      </c>
      <c r="L158" s="567">
        <v>0</v>
      </c>
      <c r="M158" s="586"/>
      <c r="N158" s="568">
        <f t="shared" si="15"/>
        <v>0</v>
      </c>
      <c r="O158" s="568"/>
      <c r="P158" s="568"/>
      <c r="Q158" s="568"/>
      <c r="R158" s="34"/>
      <c r="T158" s="157" t="s">
        <v>22</v>
      </c>
      <c r="U158" s="39" t="s">
        <v>44</v>
      </c>
      <c r="V158" s="33"/>
      <c r="W158" s="158">
        <f t="shared" si="16"/>
        <v>0</v>
      </c>
      <c r="X158" s="158">
        <v>0.101</v>
      </c>
      <c r="Y158" s="158">
        <f t="shared" si="17"/>
        <v>0.16836700000000002</v>
      </c>
      <c r="Z158" s="158">
        <v>0</v>
      </c>
      <c r="AA158" s="159">
        <f t="shared" si="18"/>
        <v>0</v>
      </c>
      <c r="AR158" s="17" t="s">
        <v>154</v>
      </c>
      <c r="AT158" s="17" t="s">
        <v>150</v>
      </c>
      <c r="AU158" s="17" t="s">
        <v>99</v>
      </c>
      <c r="AY158" s="17" t="s">
        <v>149</v>
      </c>
      <c r="BE158" s="95">
        <f t="shared" si="19"/>
        <v>0</v>
      </c>
      <c r="BF158" s="95">
        <f t="shared" si="20"/>
        <v>0</v>
      </c>
      <c r="BG158" s="95">
        <f t="shared" si="21"/>
        <v>0</v>
      </c>
      <c r="BH158" s="95">
        <f t="shared" si="22"/>
        <v>0</v>
      </c>
      <c r="BI158" s="95">
        <f t="shared" si="23"/>
        <v>0</v>
      </c>
      <c r="BJ158" s="17" t="s">
        <v>84</v>
      </c>
      <c r="BK158" s="95">
        <f t="shared" si="24"/>
        <v>0</v>
      </c>
      <c r="BL158" s="17" t="s">
        <v>154</v>
      </c>
      <c r="BM158" s="17" t="s">
        <v>241</v>
      </c>
    </row>
    <row r="159" spans="2:65" s="1" customFormat="1" ht="22.5" customHeight="1">
      <c r="B159" s="32"/>
      <c r="C159" s="160" t="s">
        <v>242</v>
      </c>
      <c r="D159" s="160" t="s">
        <v>214</v>
      </c>
      <c r="E159" s="161" t="s">
        <v>243</v>
      </c>
      <c r="F159" s="581" t="s">
        <v>244</v>
      </c>
      <c r="G159" s="581"/>
      <c r="H159" s="581"/>
      <c r="I159" s="581"/>
      <c r="J159" s="162" t="s">
        <v>217</v>
      </c>
      <c r="K159" s="163">
        <v>19</v>
      </c>
      <c r="L159" s="582">
        <v>0</v>
      </c>
      <c r="M159" s="583"/>
      <c r="N159" s="584">
        <f t="shared" si="15"/>
        <v>0</v>
      </c>
      <c r="O159" s="568"/>
      <c r="P159" s="568"/>
      <c r="Q159" s="568"/>
      <c r="R159" s="34"/>
      <c r="T159" s="157" t="s">
        <v>22</v>
      </c>
      <c r="U159" s="39" t="s">
        <v>44</v>
      </c>
      <c r="V159" s="33"/>
      <c r="W159" s="158">
        <f t="shared" si="16"/>
        <v>0</v>
      </c>
      <c r="X159" s="158">
        <v>0</v>
      </c>
      <c r="Y159" s="158">
        <f t="shared" si="17"/>
        <v>0</v>
      </c>
      <c r="Z159" s="158">
        <v>0</v>
      </c>
      <c r="AA159" s="159">
        <f t="shared" si="18"/>
        <v>0</v>
      </c>
      <c r="AR159" s="17" t="s">
        <v>179</v>
      </c>
      <c r="AT159" s="17" t="s">
        <v>214</v>
      </c>
      <c r="AU159" s="17" t="s">
        <v>99</v>
      </c>
      <c r="AY159" s="17" t="s">
        <v>149</v>
      </c>
      <c r="BE159" s="95">
        <f t="shared" si="19"/>
        <v>0</v>
      </c>
      <c r="BF159" s="95">
        <f t="shared" si="20"/>
        <v>0</v>
      </c>
      <c r="BG159" s="95">
        <f t="shared" si="21"/>
        <v>0</v>
      </c>
      <c r="BH159" s="95">
        <f t="shared" si="22"/>
        <v>0</v>
      </c>
      <c r="BI159" s="95">
        <f t="shared" si="23"/>
        <v>0</v>
      </c>
      <c r="BJ159" s="17" t="s">
        <v>84</v>
      </c>
      <c r="BK159" s="95">
        <f t="shared" si="24"/>
        <v>0</v>
      </c>
      <c r="BL159" s="17" t="s">
        <v>154</v>
      </c>
      <c r="BM159" s="17" t="s">
        <v>245</v>
      </c>
    </row>
    <row r="160" spans="2:65" s="1" customFormat="1" ht="31.5" customHeight="1">
      <c r="B160" s="32"/>
      <c r="C160" s="153" t="s">
        <v>246</v>
      </c>
      <c r="D160" s="153" t="s">
        <v>150</v>
      </c>
      <c r="E160" s="154" t="s">
        <v>247</v>
      </c>
      <c r="F160" s="585" t="s">
        <v>248</v>
      </c>
      <c r="G160" s="585"/>
      <c r="H160" s="585"/>
      <c r="I160" s="585"/>
      <c r="J160" s="155" t="s">
        <v>153</v>
      </c>
      <c r="K160" s="156">
        <v>528.235</v>
      </c>
      <c r="L160" s="567">
        <v>0</v>
      </c>
      <c r="M160" s="586"/>
      <c r="N160" s="568">
        <f t="shared" si="15"/>
        <v>0</v>
      </c>
      <c r="O160" s="568"/>
      <c r="P160" s="568"/>
      <c r="Q160" s="568"/>
      <c r="R160" s="34"/>
      <c r="T160" s="157" t="s">
        <v>22</v>
      </c>
      <c r="U160" s="39" t="s">
        <v>44</v>
      </c>
      <c r="V160" s="33"/>
      <c r="W160" s="158">
        <f t="shared" si="16"/>
        <v>0</v>
      </c>
      <c r="X160" s="158">
        <v>0</v>
      </c>
      <c r="Y160" s="158">
        <f t="shared" si="17"/>
        <v>0</v>
      </c>
      <c r="Z160" s="158">
        <v>0</v>
      </c>
      <c r="AA160" s="159">
        <f t="shared" si="18"/>
        <v>0</v>
      </c>
      <c r="AR160" s="17" t="s">
        <v>154</v>
      </c>
      <c r="AT160" s="17" t="s">
        <v>150</v>
      </c>
      <c r="AU160" s="17" t="s">
        <v>99</v>
      </c>
      <c r="AY160" s="17" t="s">
        <v>149</v>
      </c>
      <c r="BE160" s="95">
        <f t="shared" si="19"/>
        <v>0</v>
      </c>
      <c r="BF160" s="95">
        <f t="shared" si="20"/>
        <v>0</v>
      </c>
      <c r="BG160" s="95">
        <f t="shared" si="21"/>
        <v>0</v>
      </c>
      <c r="BH160" s="95">
        <f t="shared" si="22"/>
        <v>0</v>
      </c>
      <c r="BI160" s="95">
        <f t="shared" si="23"/>
        <v>0</v>
      </c>
      <c r="BJ160" s="17" t="s">
        <v>84</v>
      </c>
      <c r="BK160" s="95">
        <f t="shared" si="24"/>
        <v>0</v>
      </c>
      <c r="BL160" s="17" t="s">
        <v>154</v>
      </c>
      <c r="BM160" s="17" t="s">
        <v>249</v>
      </c>
    </row>
    <row r="161" spans="2:63" s="9" customFormat="1" ht="29.85" customHeight="1">
      <c r="B161" s="142"/>
      <c r="C161" s="143"/>
      <c r="D161" s="152" t="s">
        <v>113</v>
      </c>
      <c r="E161" s="152"/>
      <c r="F161" s="152"/>
      <c r="G161" s="152"/>
      <c r="H161" s="152"/>
      <c r="I161" s="152"/>
      <c r="J161" s="152"/>
      <c r="K161" s="152"/>
      <c r="L161" s="152"/>
      <c r="M161" s="152"/>
      <c r="N161" s="575">
        <f>BK161</f>
        <v>0</v>
      </c>
      <c r="O161" s="576"/>
      <c r="P161" s="576"/>
      <c r="Q161" s="576"/>
      <c r="R161" s="145"/>
      <c r="T161" s="146"/>
      <c r="U161" s="143"/>
      <c r="V161" s="143"/>
      <c r="W161" s="147">
        <f>SUM(W162:W163)</f>
        <v>0</v>
      </c>
      <c r="X161" s="143"/>
      <c r="Y161" s="147">
        <f>SUM(Y162:Y163)</f>
        <v>52.39548</v>
      </c>
      <c r="Z161" s="143"/>
      <c r="AA161" s="148">
        <f>SUM(AA162:AA163)</f>
        <v>0</v>
      </c>
      <c r="AR161" s="149" t="s">
        <v>84</v>
      </c>
      <c r="AT161" s="150" t="s">
        <v>78</v>
      </c>
      <c r="AU161" s="150" t="s">
        <v>84</v>
      </c>
      <c r="AY161" s="149" t="s">
        <v>149</v>
      </c>
      <c r="BK161" s="151">
        <f>SUM(BK162:BK163)</f>
        <v>0</v>
      </c>
    </row>
    <row r="162" spans="2:65" s="1" customFormat="1" ht="22.5" customHeight="1">
      <c r="B162" s="32"/>
      <c r="C162" s="153" t="s">
        <v>250</v>
      </c>
      <c r="D162" s="153" t="s">
        <v>150</v>
      </c>
      <c r="E162" s="154" t="s">
        <v>251</v>
      </c>
      <c r="F162" s="585" t="s">
        <v>252</v>
      </c>
      <c r="G162" s="585"/>
      <c r="H162" s="585"/>
      <c r="I162" s="585"/>
      <c r="J162" s="155" t="s">
        <v>162</v>
      </c>
      <c r="K162" s="156">
        <v>12.118</v>
      </c>
      <c r="L162" s="567">
        <v>0</v>
      </c>
      <c r="M162" s="586"/>
      <c r="N162" s="568">
        <f>ROUND(L162*K162,2)</f>
        <v>0</v>
      </c>
      <c r="O162" s="568"/>
      <c r="P162" s="568"/>
      <c r="Q162" s="568"/>
      <c r="R162" s="34"/>
      <c r="T162" s="157" t="s">
        <v>22</v>
      </c>
      <c r="U162" s="39" t="s">
        <v>44</v>
      </c>
      <c r="V162" s="33"/>
      <c r="W162" s="158">
        <f>V162*K162</f>
        <v>0</v>
      </c>
      <c r="X162" s="158">
        <v>1.98</v>
      </c>
      <c r="Y162" s="158">
        <f>X162*K162</f>
        <v>23.99364</v>
      </c>
      <c r="Z162" s="158">
        <v>0</v>
      </c>
      <c r="AA162" s="159">
        <f>Z162*K162</f>
        <v>0</v>
      </c>
      <c r="AR162" s="17" t="s">
        <v>154</v>
      </c>
      <c r="AT162" s="17" t="s">
        <v>150</v>
      </c>
      <c r="AU162" s="17" t="s">
        <v>99</v>
      </c>
      <c r="AY162" s="17" t="s">
        <v>149</v>
      </c>
      <c r="BE162" s="95">
        <f>IF(U162="základní",N162,0)</f>
        <v>0</v>
      </c>
      <c r="BF162" s="95">
        <f>IF(U162="snížená",N162,0)</f>
        <v>0</v>
      </c>
      <c r="BG162" s="95">
        <f>IF(U162="zákl. přenesená",N162,0)</f>
        <v>0</v>
      </c>
      <c r="BH162" s="95">
        <f>IF(U162="sníž. přenesená",N162,0)</f>
        <v>0</v>
      </c>
      <c r="BI162" s="95">
        <f>IF(U162="nulová",N162,0)</f>
        <v>0</v>
      </c>
      <c r="BJ162" s="17" t="s">
        <v>84</v>
      </c>
      <c r="BK162" s="95">
        <f>ROUND(L162*K162,2)</f>
        <v>0</v>
      </c>
      <c r="BL162" s="17" t="s">
        <v>154</v>
      </c>
      <c r="BM162" s="17" t="s">
        <v>253</v>
      </c>
    </row>
    <row r="163" spans="2:65" s="1" customFormat="1" ht="31.5" customHeight="1">
      <c r="B163" s="32"/>
      <c r="C163" s="153" t="s">
        <v>254</v>
      </c>
      <c r="D163" s="153" t="s">
        <v>150</v>
      </c>
      <c r="E163" s="154" t="s">
        <v>255</v>
      </c>
      <c r="F163" s="585" t="s">
        <v>256</v>
      </c>
      <c r="G163" s="585"/>
      <c r="H163" s="585"/>
      <c r="I163" s="585"/>
      <c r="J163" s="155" t="s">
        <v>162</v>
      </c>
      <c r="K163" s="156">
        <v>13.149</v>
      </c>
      <c r="L163" s="567">
        <v>0</v>
      </c>
      <c r="M163" s="586"/>
      <c r="N163" s="568">
        <f>ROUND(L163*K163,2)</f>
        <v>0</v>
      </c>
      <c r="O163" s="568"/>
      <c r="P163" s="568"/>
      <c r="Q163" s="568"/>
      <c r="R163" s="34"/>
      <c r="T163" s="157" t="s">
        <v>22</v>
      </c>
      <c r="U163" s="39" t="s">
        <v>44</v>
      </c>
      <c r="V163" s="33"/>
      <c r="W163" s="158">
        <f>V163*K163</f>
        <v>0</v>
      </c>
      <c r="X163" s="158">
        <v>2.16</v>
      </c>
      <c r="Y163" s="158">
        <f>X163*K163</f>
        <v>28.40184</v>
      </c>
      <c r="Z163" s="158">
        <v>0</v>
      </c>
      <c r="AA163" s="159">
        <f>Z163*K163</f>
        <v>0</v>
      </c>
      <c r="AR163" s="17" t="s">
        <v>154</v>
      </c>
      <c r="AT163" s="17" t="s">
        <v>150</v>
      </c>
      <c r="AU163" s="17" t="s">
        <v>99</v>
      </c>
      <c r="AY163" s="17" t="s">
        <v>149</v>
      </c>
      <c r="BE163" s="95">
        <f>IF(U163="základní",N163,0)</f>
        <v>0</v>
      </c>
      <c r="BF163" s="95">
        <f>IF(U163="snížená",N163,0)</f>
        <v>0</v>
      </c>
      <c r="BG163" s="95">
        <f>IF(U163="zákl. přenesená",N163,0)</f>
        <v>0</v>
      </c>
      <c r="BH163" s="95">
        <f>IF(U163="sníž. přenesená",N163,0)</f>
        <v>0</v>
      </c>
      <c r="BI163" s="95">
        <f>IF(U163="nulová",N163,0)</f>
        <v>0</v>
      </c>
      <c r="BJ163" s="17" t="s">
        <v>84</v>
      </c>
      <c r="BK163" s="95">
        <f>ROUND(L163*K163,2)</f>
        <v>0</v>
      </c>
      <c r="BL163" s="17" t="s">
        <v>154</v>
      </c>
      <c r="BM163" s="17" t="s">
        <v>257</v>
      </c>
    </row>
    <row r="164" spans="2:63" s="9" customFormat="1" ht="29.85" customHeight="1">
      <c r="B164" s="142"/>
      <c r="C164" s="143"/>
      <c r="D164" s="152" t="s">
        <v>114</v>
      </c>
      <c r="E164" s="152"/>
      <c r="F164" s="152"/>
      <c r="G164" s="152"/>
      <c r="H164" s="152"/>
      <c r="I164" s="152"/>
      <c r="J164" s="152"/>
      <c r="K164" s="152"/>
      <c r="L164" s="152"/>
      <c r="M164" s="152"/>
      <c r="N164" s="575">
        <f>BK164</f>
        <v>0</v>
      </c>
      <c r="O164" s="576"/>
      <c r="P164" s="576"/>
      <c r="Q164" s="576"/>
      <c r="R164" s="145"/>
      <c r="T164" s="146"/>
      <c r="U164" s="143"/>
      <c r="V164" s="143"/>
      <c r="W164" s="147">
        <f>W165</f>
        <v>0</v>
      </c>
      <c r="X164" s="143"/>
      <c r="Y164" s="147">
        <f>Y165</f>
        <v>0</v>
      </c>
      <c r="Z164" s="143"/>
      <c r="AA164" s="148">
        <f>AA165</f>
        <v>0</v>
      </c>
      <c r="AR164" s="149" t="s">
        <v>84</v>
      </c>
      <c r="AT164" s="150" t="s">
        <v>78</v>
      </c>
      <c r="AU164" s="150" t="s">
        <v>84</v>
      </c>
      <c r="AY164" s="149" t="s">
        <v>149</v>
      </c>
      <c r="BK164" s="151">
        <f>BK165</f>
        <v>0</v>
      </c>
    </row>
    <row r="165" spans="2:65" s="1" customFormat="1" ht="31.5" customHeight="1">
      <c r="B165" s="32"/>
      <c r="C165" s="153" t="s">
        <v>258</v>
      </c>
      <c r="D165" s="153" t="s">
        <v>150</v>
      </c>
      <c r="E165" s="154" t="s">
        <v>259</v>
      </c>
      <c r="F165" s="585" t="s">
        <v>260</v>
      </c>
      <c r="G165" s="585"/>
      <c r="H165" s="585"/>
      <c r="I165" s="585"/>
      <c r="J165" s="155" t="s">
        <v>207</v>
      </c>
      <c r="K165" s="156">
        <v>1</v>
      </c>
      <c r="L165" s="567">
        <v>0</v>
      </c>
      <c r="M165" s="586"/>
      <c r="N165" s="568">
        <f>ROUND(L165*K165,2)</f>
        <v>0</v>
      </c>
      <c r="O165" s="568"/>
      <c r="P165" s="568"/>
      <c r="Q165" s="568"/>
      <c r="R165" s="34"/>
      <c r="T165" s="157" t="s">
        <v>22</v>
      </c>
      <c r="U165" s="39" t="s">
        <v>44</v>
      </c>
      <c r="V165" s="33"/>
      <c r="W165" s="158">
        <f>V165*K165</f>
        <v>0</v>
      </c>
      <c r="X165" s="158">
        <v>0</v>
      </c>
      <c r="Y165" s="158">
        <f>X165*K165</f>
        <v>0</v>
      </c>
      <c r="Z165" s="158">
        <v>0</v>
      </c>
      <c r="AA165" s="159">
        <f>Z165*K165</f>
        <v>0</v>
      </c>
      <c r="AR165" s="17" t="s">
        <v>154</v>
      </c>
      <c r="AT165" s="17" t="s">
        <v>150</v>
      </c>
      <c r="AU165" s="17" t="s">
        <v>99</v>
      </c>
      <c r="AY165" s="17" t="s">
        <v>149</v>
      </c>
      <c r="BE165" s="95">
        <f>IF(U165="základní",N165,0)</f>
        <v>0</v>
      </c>
      <c r="BF165" s="95">
        <f>IF(U165="snížená",N165,0)</f>
        <v>0</v>
      </c>
      <c r="BG165" s="95">
        <f>IF(U165="zákl. přenesená",N165,0)</f>
        <v>0</v>
      </c>
      <c r="BH165" s="95">
        <f>IF(U165="sníž. přenesená",N165,0)</f>
        <v>0</v>
      </c>
      <c r="BI165" s="95">
        <f>IF(U165="nulová",N165,0)</f>
        <v>0</v>
      </c>
      <c r="BJ165" s="17" t="s">
        <v>84</v>
      </c>
      <c r="BK165" s="95">
        <f>ROUND(L165*K165,2)</f>
        <v>0</v>
      </c>
      <c r="BL165" s="17" t="s">
        <v>154</v>
      </c>
      <c r="BM165" s="17" t="s">
        <v>261</v>
      </c>
    </row>
    <row r="166" spans="2:63" s="9" customFormat="1" ht="29.85" customHeight="1">
      <c r="B166" s="142"/>
      <c r="C166" s="143"/>
      <c r="D166" s="152" t="s">
        <v>115</v>
      </c>
      <c r="E166" s="152"/>
      <c r="F166" s="152"/>
      <c r="G166" s="152"/>
      <c r="H166" s="152"/>
      <c r="I166" s="152"/>
      <c r="J166" s="152"/>
      <c r="K166" s="152"/>
      <c r="L166" s="152"/>
      <c r="M166" s="152"/>
      <c r="N166" s="575">
        <f>BK166</f>
        <v>0</v>
      </c>
      <c r="O166" s="576"/>
      <c r="P166" s="576"/>
      <c r="Q166" s="576"/>
      <c r="R166" s="145"/>
      <c r="T166" s="146"/>
      <c r="U166" s="143"/>
      <c r="V166" s="143"/>
      <c r="W166" s="147">
        <f>SUM(W167:W195)</f>
        <v>0</v>
      </c>
      <c r="X166" s="143"/>
      <c r="Y166" s="147">
        <f>SUM(Y167:Y195)</f>
        <v>26.303768659999996</v>
      </c>
      <c r="Z166" s="143"/>
      <c r="AA166" s="148">
        <f>SUM(AA167:AA195)</f>
        <v>0</v>
      </c>
      <c r="AR166" s="149" t="s">
        <v>84</v>
      </c>
      <c r="AT166" s="150" t="s">
        <v>78</v>
      </c>
      <c r="AU166" s="150" t="s">
        <v>84</v>
      </c>
      <c r="AY166" s="149" t="s">
        <v>149</v>
      </c>
      <c r="BK166" s="151">
        <f>SUM(BK167:BK195)</f>
        <v>0</v>
      </c>
    </row>
    <row r="167" spans="2:65" s="1" customFormat="1" ht="31.5" customHeight="1">
      <c r="B167" s="32"/>
      <c r="C167" s="153" t="s">
        <v>262</v>
      </c>
      <c r="D167" s="153" t="s">
        <v>150</v>
      </c>
      <c r="E167" s="154" t="s">
        <v>263</v>
      </c>
      <c r="F167" s="585" t="s">
        <v>264</v>
      </c>
      <c r="G167" s="585"/>
      <c r="H167" s="585"/>
      <c r="I167" s="585"/>
      <c r="J167" s="155" t="s">
        <v>265</v>
      </c>
      <c r="K167" s="156">
        <v>47</v>
      </c>
      <c r="L167" s="567">
        <v>0</v>
      </c>
      <c r="M167" s="586"/>
      <c r="N167" s="568">
        <f aca="true" t="shared" si="25" ref="N167:N195">ROUND(L167*K167,2)</f>
        <v>0</v>
      </c>
      <c r="O167" s="568"/>
      <c r="P167" s="568"/>
      <c r="Q167" s="568"/>
      <c r="R167" s="34"/>
      <c r="T167" s="157" t="s">
        <v>22</v>
      </c>
      <c r="U167" s="39" t="s">
        <v>44</v>
      </c>
      <c r="V167" s="33"/>
      <c r="W167" s="158">
        <f aca="true" t="shared" si="26" ref="W167:W195">V167*K167</f>
        <v>0</v>
      </c>
      <c r="X167" s="158">
        <v>0.0007</v>
      </c>
      <c r="Y167" s="158">
        <f aca="true" t="shared" si="27" ref="Y167:Y195">X167*K167</f>
        <v>0.0329</v>
      </c>
      <c r="Z167" s="158">
        <v>0</v>
      </c>
      <c r="AA167" s="159">
        <f aca="true" t="shared" si="28" ref="AA167:AA195">Z167*K167</f>
        <v>0</v>
      </c>
      <c r="AR167" s="17" t="s">
        <v>154</v>
      </c>
      <c r="AT167" s="17" t="s">
        <v>150</v>
      </c>
      <c r="AU167" s="17" t="s">
        <v>99</v>
      </c>
      <c r="AY167" s="17" t="s">
        <v>149</v>
      </c>
      <c r="BE167" s="95">
        <f aca="true" t="shared" si="29" ref="BE167:BE195">IF(U167="základní",N167,0)</f>
        <v>0</v>
      </c>
      <c r="BF167" s="95">
        <f aca="true" t="shared" si="30" ref="BF167:BF195">IF(U167="snížená",N167,0)</f>
        <v>0</v>
      </c>
      <c r="BG167" s="95">
        <f aca="true" t="shared" si="31" ref="BG167:BG195">IF(U167="zákl. přenesená",N167,0)</f>
        <v>0</v>
      </c>
      <c r="BH167" s="95">
        <f aca="true" t="shared" si="32" ref="BH167:BH195">IF(U167="sníž. přenesená",N167,0)</f>
        <v>0</v>
      </c>
      <c r="BI167" s="95">
        <f aca="true" t="shared" si="33" ref="BI167:BI195">IF(U167="nulová",N167,0)</f>
        <v>0</v>
      </c>
      <c r="BJ167" s="17" t="s">
        <v>84</v>
      </c>
      <c r="BK167" s="95">
        <f aca="true" t="shared" si="34" ref="BK167:BK195">ROUND(L167*K167,2)</f>
        <v>0</v>
      </c>
      <c r="BL167" s="17" t="s">
        <v>154</v>
      </c>
      <c r="BM167" s="17" t="s">
        <v>266</v>
      </c>
    </row>
    <row r="168" spans="2:65" s="1" customFormat="1" ht="22.5" customHeight="1">
      <c r="B168" s="32"/>
      <c r="C168" s="160" t="s">
        <v>267</v>
      </c>
      <c r="D168" s="160" t="s">
        <v>214</v>
      </c>
      <c r="E168" s="161" t="s">
        <v>268</v>
      </c>
      <c r="F168" s="581" t="s">
        <v>269</v>
      </c>
      <c r="G168" s="581"/>
      <c r="H168" s="581"/>
      <c r="I168" s="581"/>
      <c r="J168" s="162" t="s">
        <v>217</v>
      </c>
      <c r="K168" s="163">
        <v>7</v>
      </c>
      <c r="L168" s="582">
        <v>0</v>
      </c>
      <c r="M168" s="583"/>
      <c r="N168" s="584">
        <f t="shared" si="25"/>
        <v>0</v>
      </c>
      <c r="O168" s="568"/>
      <c r="P168" s="568"/>
      <c r="Q168" s="568"/>
      <c r="R168" s="34"/>
      <c r="T168" s="157" t="s">
        <v>22</v>
      </c>
      <c r="U168" s="39" t="s">
        <v>44</v>
      </c>
      <c r="V168" s="33"/>
      <c r="W168" s="158">
        <f t="shared" si="26"/>
        <v>0</v>
      </c>
      <c r="X168" s="158">
        <v>0</v>
      </c>
      <c r="Y168" s="158">
        <f t="shared" si="27"/>
        <v>0</v>
      </c>
      <c r="Z168" s="158">
        <v>0</v>
      </c>
      <c r="AA168" s="159">
        <f t="shared" si="28"/>
        <v>0</v>
      </c>
      <c r="AR168" s="17" t="s">
        <v>179</v>
      </c>
      <c r="AT168" s="17" t="s">
        <v>214</v>
      </c>
      <c r="AU168" s="17" t="s">
        <v>99</v>
      </c>
      <c r="AY168" s="17" t="s">
        <v>149</v>
      </c>
      <c r="BE168" s="95">
        <f t="shared" si="29"/>
        <v>0</v>
      </c>
      <c r="BF168" s="95">
        <f t="shared" si="30"/>
        <v>0</v>
      </c>
      <c r="BG168" s="95">
        <f t="shared" si="31"/>
        <v>0</v>
      </c>
      <c r="BH168" s="95">
        <f t="shared" si="32"/>
        <v>0</v>
      </c>
      <c r="BI168" s="95">
        <f t="shared" si="33"/>
        <v>0</v>
      </c>
      <c r="BJ168" s="17" t="s">
        <v>84</v>
      </c>
      <c r="BK168" s="95">
        <f t="shared" si="34"/>
        <v>0</v>
      </c>
      <c r="BL168" s="17" t="s">
        <v>154</v>
      </c>
      <c r="BM168" s="17" t="s">
        <v>270</v>
      </c>
    </row>
    <row r="169" spans="2:65" s="1" customFormat="1" ht="22.5" customHeight="1">
      <c r="B169" s="32"/>
      <c r="C169" s="160" t="s">
        <v>271</v>
      </c>
      <c r="D169" s="160" t="s">
        <v>214</v>
      </c>
      <c r="E169" s="161" t="s">
        <v>272</v>
      </c>
      <c r="F169" s="581" t="s">
        <v>273</v>
      </c>
      <c r="G169" s="581"/>
      <c r="H169" s="581"/>
      <c r="I169" s="581"/>
      <c r="J169" s="162" t="s">
        <v>217</v>
      </c>
      <c r="K169" s="163">
        <v>13</v>
      </c>
      <c r="L169" s="582">
        <v>0</v>
      </c>
      <c r="M169" s="583"/>
      <c r="N169" s="584">
        <f t="shared" si="25"/>
        <v>0</v>
      </c>
      <c r="O169" s="568"/>
      <c r="P169" s="568"/>
      <c r="Q169" s="568"/>
      <c r="R169" s="34"/>
      <c r="T169" s="157" t="s">
        <v>22</v>
      </c>
      <c r="U169" s="39" t="s">
        <v>44</v>
      </c>
      <c r="V169" s="33"/>
      <c r="W169" s="158">
        <f t="shared" si="26"/>
        <v>0</v>
      </c>
      <c r="X169" s="158">
        <v>0</v>
      </c>
      <c r="Y169" s="158">
        <f t="shared" si="27"/>
        <v>0</v>
      </c>
      <c r="Z169" s="158">
        <v>0</v>
      </c>
      <c r="AA169" s="159">
        <f t="shared" si="28"/>
        <v>0</v>
      </c>
      <c r="AR169" s="17" t="s">
        <v>179</v>
      </c>
      <c r="AT169" s="17" t="s">
        <v>214</v>
      </c>
      <c r="AU169" s="17" t="s">
        <v>99</v>
      </c>
      <c r="AY169" s="17" t="s">
        <v>149</v>
      </c>
      <c r="BE169" s="95">
        <f t="shared" si="29"/>
        <v>0</v>
      </c>
      <c r="BF169" s="95">
        <f t="shared" si="30"/>
        <v>0</v>
      </c>
      <c r="BG169" s="95">
        <f t="shared" si="31"/>
        <v>0</v>
      </c>
      <c r="BH169" s="95">
        <f t="shared" si="32"/>
        <v>0</v>
      </c>
      <c r="BI169" s="95">
        <f t="shared" si="33"/>
        <v>0</v>
      </c>
      <c r="BJ169" s="17" t="s">
        <v>84</v>
      </c>
      <c r="BK169" s="95">
        <f t="shared" si="34"/>
        <v>0</v>
      </c>
      <c r="BL169" s="17" t="s">
        <v>154</v>
      </c>
      <c r="BM169" s="17" t="s">
        <v>274</v>
      </c>
    </row>
    <row r="170" spans="2:65" s="1" customFormat="1" ht="22.5" customHeight="1">
      <c r="B170" s="32"/>
      <c r="C170" s="160" t="s">
        <v>275</v>
      </c>
      <c r="D170" s="160" t="s">
        <v>214</v>
      </c>
      <c r="E170" s="161" t="s">
        <v>276</v>
      </c>
      <c r="F170" s="581" t="s">
        <v>277</v>
      </c>
      <c r="G170" s="581"/>
      <c r="H170" s="581"/>
      <c r="I170" s="581"/>
      <c r="J170" s="162" t="s">
        <v>217</v>
      </c>
      <c r="K170" s="163">
        <v>8</v>
      </c>
      <c r="L170" s="582">
        <v>0</v>
      </c>
      <c r="M170" s="583"/>
      <c r="N170" s="584">
        <f t="shared" si="25"/>
        <v>0</v>
      </c>
      <c r="O170" s="568"/>
      <c r="P170" s="568"/>
      <c r="Q170" s="568"/>
      <c r="R170" s="34"/>
      <c r="T170" s="157" t="s">
        <v>22</v>
      </c>
      <c r="U170" s="39" t="s">
        <v>44</v>
      </c>
      <c r="V170" s="33"/>
      <c r="W170" s="158">
        <f t="shared" si="26"/>
        <v>0</v>
      </c>
      <c r="X170" s="158">
        <v>0</v>
      </c>
      <c r="Y170" s="158">
        <f t="shared" si="27"/>
        <v>0</v>
      </c>
      <c r="Z170" s="158">
        <v>0</v>
      </c>
      <c r="AA170" s="159">
        <f t="shared" si="28"/>
        <v>0</v>
      </c>
      <c r="AR170" s="17" t="s">
        <v>179</v>
      </c>
      <c r="AT170" s="17" t="s">
        <v>214</v>
      </c>
      <c r="AU170" s="17" t="s">
        <v>99</v>
      </c>
      <c r="AY170" s="17" t="s">
        <v>149</v>
      </c>
      <c r="BE170" s="95">
        <f t="shared" si="29"/>
        <v>0</v>
      </c>
      <c r="BF170" s="95">
        <f t="shared" si="30"/>
        <v>0</v>
      </c>
      <c r="BG170" s="95">
        <f t="shared" si="31"/>
        <v>0</v>
      </c>
      <c r="BH170" s="95">
        <f t="shared" si="32"/>
        <v>0</v>
      </c>
      <c r="BI170" s="95">
        <f t="shared" si="33"/>
        <v>0</v>
      </c>
      <c r="BJ170" s="17" t="s">
        <v>84</v>
      </c>
      <c r="BK170" s="95">
        <f t="shared" si="34"/>
        <v>0</v>
      </c>
      <c r="BL170" s="17" t="s">
        <v>154</v>
      </c>
      <c r="BM170" s="17" t="s">
        <v>278</v>
      </c>
    </row>
    <row r="171" spans="2:65" s="1" customFormat="1" ht="22.5" customHeight="1">
      <c r="B171" s="32"/>
      <c r="C171" s="160" t="s">
        <v>279</v>
      </c>
      <c r="D171" s="160" t="s">
        <v>214</v>
      </c>
      <c r="E171" s="161" t="s">
        <v>280</v>
      </c>
      <c r="F171" s="581" t="s">
        <v>281</v>
      </c>
      <c r="G171" s="581"/>
      <c r="H171" s="581"/>
      <c r="I171" s="581"/>
      <c r="J171" s="162" t="s">
        <v>217</v>
      </c>
      <c r="K171" s="163">
        <v>4</v>
      </c>
      <c r="L171" s="582">
        <v>0</v>
      </c>
      <c r="M171" s="583"/>
      <c r="N171" s="584">
        <f t="shared" si="25"/>
        <v>0</v>
      </c>
      <c r="O171" s="568"/>
      <c r="P171" s="568"/>
      <c r="Q171" s="568"/>
      <c r="R171" s="34"/>
      <c r="T171" s="157" t="s">
        <v>22</v>
      </c>
      <c r="U171" s="39" t="s">
        <v>44</v>
      </c>
      <c r="V171" s="33"/>
      <c r="W171" s="158">
        <f t="shared" si="26"/>
        <v>0</v>
      </c>
      <c r="X171" s="158">
        <v>0</v>
      </c>
      <c r="Y171" s="158">
        <f t="shared" si="27"/>
        <v>0</v>
      </c>
      <c r="Z171" s="158">
        <v>0</v>
      </c>
      <c r="AA171" s="159">
        <f t="shared" si="28"/>
        <v>0</v>
      </c>
      <c r="AR171" s="17" t="s">
        <v>179</v>
      </c>
      <c r="AT171" s="17" t="s">
        <v>214</v>
      </c>
      <c r="AU171" s="17" t="s">
        <v>99</v>
      </c>
      <c r="AY171" s="17" t="s">
        <v>149</v>
      </c>
      <c r="BE171" s="95">
        <f t="shared" si="29"/>
        <v>0</v>
      </c>
      <c r="BF171" s="95">
        <f t="shared" si="30"/>
        <v>0</v>
      </c>
      <c r="BG171" s="95">
        <f t="shared" si="31"/>
        <v>0</v>
      </c>
      <c r="BH171" s="95">
        <f t="shared" si="32"/>
        <v>0</v>
      </c>
      <c r="BI171" s="95">
        <f t="shared" si="33"/>
        <v>0</v>
      </c>
      <c r="BJ171" s="17" t="s">
        <v>84</v>
      </c>
      <c r="BK171" s="95">
        <f t="shared" si="34"/>
        <v>0</v>
      </c>
      <c r="BL171" s="17" t="s">
        <v>154</v>
      </c>
      <c r="BM171" s="17" t="s">
        <v>282</v>
      </c>
    </row>
    <row r="172" spans="2:65" s="1" customFormat="1" ht="22.5" customHeight="1">
      <c r="B172" s="32"/>
      <c r="C172" s="160" t="s">
        <v>283</v>
      </c>
      <c r="D172" s="160" t="s">
        <v>214</v>
      </c>
      <c r="E172" s="161" t="s">
        <v>284</v>
      </c>
      <c r="F172" s="581" t="s">
        <v>285</v>
      </c>
      <c r="G172" s="581"/>
      <c r="H172" s="581"/>
      <c r="I172" s="581"/>
      <c r="J172" s="162" t="s">
        <v>217</v>
      </c>
      <c r="K172" s="163">
        <v>2</v>
      </c>
      <c r="L172" s="582">
        <v>0</v>
      </c>
      <c r="M172" s="583"/>
      <c r="N172" s="584">
        <f t="shared" si="25"/>
        <v>0</v>
      </c>
      <c r="O172" s="568"/>
      <c r="P172" s="568"/>
      <c r="Q172" s="568"/>
      <c r="R172" s="34"/>
      <c r="T172" s="157" t="s">
        <v>22</v>
      </c>
      <c r="U172" s="39" t="s">
        <v>44</v>
      </c>
      <c r="V172" s="33"/>
      <c r="W172" s="158">
        <f t="shared" si="26"/>
        <v>0</v>
      </c>
      <c r="X172" s="158">
        <v>0</v>
      </c>
      <c r="Y172" s="158">
        <f t="shared" si="27"/>
        <v>0</v>
      </c>
      <c r="Z172" s="158">
        <v>0</v>
      </c>
      <c r="AA172" s="159">
        <f t="shared" si="28"/>
        <v>0</v>
      </c>
      <c r="AR172" s="17" t="s">
        <v>179</v>
      </c>
      <c r="AT172" s="17" t="s">
        <v>214</v>
      </c>
      <c r="AU172" s="17" t="s">
        <v>99</v>
      </c>
      <c r="AY172" s="17" t="s">
        <v>149</v>
      </c>
      <c r="BE172" s="95">
        <f t="shared" si="29"/>
        <v>0</v>
      </c>
      <c r="BF172" s="95">
        <f t="shared" si="30"/>
        <v>0</v>
      </c>
      <c r="BG172" s="95">
        <f t="shared" si="31"/>
        <v>0</v>
      </c>
      <c r="BH172" s="95">
        <f t="shared" si="32"/>
        <v>0</v>
      </c>
      <c r="BI172" s="95">
        <f t="shared" si="33"/>
        <v>0</v>
      </c>
      <c r="BJ172" s="17" t="s">
        <v>84</v>
      </c>
      <c r="BK172" s="95">
        <f t="shared" si="34"/>
        <v>0</v>
      </c>
      <c r="BL172" s="17" t="s">
        <v>154</v>
      </c>
      <c r="BM172" s="17" t="s">
        <v>286</v>
      </c>
    </row>
    <row r="173" spans="2:65" s="1" customFormat="1" ht="22.5" customHeight="1">
      <c r="B173" s="32"/>
      <c r="C173" s="160" t="s">
        <v>287</v>
      </c>
      <c r="D173" s="160" t="s">
        <v>214</v>
      </c>
      <c r="E173" s="161" t="s">
        <v>288</v>
      </c>
      <c r="F173" s="581" t="s">
        <v>289</v>
      </c>
      <c r="G173" s="581"/>
      <c r="H173" s="581"/>
      <c r="I173" s="581"/>
      <c r="J173" s="162" t="s">
        <v>217</v>
      </c>
      <c r="K173" s="163">
        <v>4</v>
      </c>
      <c r="L173" s="582">
        <v>0</v>
      </c>
      <c r="M173" s="583"/>
      <c r="N173" s="584">
        <f t="shared" si="25"/>
        <v>0</v>
      </c>
      <c r="O173" s="568"/>
      <c r="P173" s="568"/>
      <c r="Q173" s="568"/>
      <c r="R173" s="34"/>
      <c r="T173" s="157" t="s">
        <v>22</v>
      </c>
      <c r="U173" s="39" t="s">
        <v>44</v>
      </c>
      <c r="V173" s="33"/>
      <c r="W173" s="158">
        <f t="shared" si="26"/>
        <v>0</v>
      </c>
      <c r="X173" s="158">
        <v>0</v>
      </c>
      <c r="Y173" s="158">
        <f t="shared" si="27"/>
        <v>0</v>
      </c>
      <c r="Z173" s="158">
        <v>0</v>
      </c>
      <c r="AA173" s="159">
        <f t="shared" si="28"/>
        <v>0</v>
      </c>
      <c r="AR173" s="17" t="s">
        <v>179</v>
      </c>
      <c r="AT173" s="17" t="s">
        <v>214</v>
      </c>
      <c r="AU173" s="17" t="s">
        <v>99</v>
      </c>
      <c r="AY173" s="17" t="s">
        <v>149</v>
      </c>
      <c r="BE173" s="95">
        <f t="shared" si="29"/>
        <v>0</v>
      </c>
      <c r="BF173" s="95">
        <f t="shared" si="30"/>
        <v>0</v>
      </c>
      <c r="BG173" s="95">
        <f t="shared" si="31"/>
        <v>0</v>
      </c>
      <c r="BH173" s="95">
        <f t="shared" si="32"/>
        <v>0</v>
      </c>
      <c r="BI173" s="95">
        <f t="shared" si="33"/>
        <v>0</v>
      </c>
      <c r="BJ173" s="17" t="s">
        <v>84</v>
      </c>
      <c r="BK173" s="95">
        <f t="shared" si="34"/>
        <v>0</v>
      </c>
      <c r="BL173" s="17" t="s">
        <v>154</v>
      </c>
      <c r="BM173" s="17" t="s">
        <v>290</v>
      </c>
    </row>
    <row r="174" spans="2:65" s="1" customFormat="1" ht="22.5" customHeight="1">
      <c r="B174" s="32"/>
      <c r="C174" s="160" t="s">
        <v>291</v>
      </c>
      <c r="D174" s="160" t="s">
        <v>214</v>
      </c>
      <c r="E174" s="161" t="s">
        <v>292</v>
      </c>
      <c r="F174" s="581" t="s">
        <v>293</v>
      </c>
      <c r="G174" s="581"/>
      <c r="H174" s="581"/>
      <c r="I174" s="581"/>
      <c r="J174" s="162" t="s">
        <v>217</v>
      </c>
      <c r="K174" s="163">
        <v>2</v>
      </c>
      <c r="L174" s="582">
        <v>0</v>
      </c>
      <c r="M174" s="583"/>
      <c r="N174" s="584">
        <f t="shared" si="25"/>
        <v>0</v>
      </c>
      <c r="O174" s="568"/>
      <c r="P174" s="568"/>
      <c r="Q174" s="568"/>
      <c r="R174" s="34"/>
      <c r="T174" s="157" t="s">
        <v>22</v>
      </c>
      <c r="U174" s="39" t="s">
        <v>44</v>
      </c>
      <c r="V174" s="33"/>
      <c r="W174" s="158">
        <f t="shared" si="26"/>
        <v>0</v>
      </c>
      <c r="X174" s="158">
        <v>0</v>
      </c>
      <c r="Y174" s="158">
        <f t="shared" si="27"/>
        <v>0</v>
      </c>
      <c r="Z174" s="158">
        <v>0</v>
      </c>
      <c r="AA174" s="159">
        <f t="shared" si="28"/>
        <v>0</v>
      </c>
      <c r="AR174" s="17" t="s">
        <v>179</v>
      </c>
      <c r="AT174" s="17" t="s">
        <v>214</v>
      </c>
      <c r="AU174" s="17" t="s">
        <v>99</v>
      </c>
      <c r="AY174" s="17" t="s">
        <v>149</v>
      </c>
      <c r="BE174" s="95">
        <f t="shared" si="29"/>
        <v>0</v>
      </c>
      <c r="BF174" s="95">
        <f t="shared" si="30"/>
        <v>0</v>
      </c>
      <c r="BG174" s="95">
        <f t="shared" si="31"/>
        <v>0</v>
      </c>
      <c r="BH174" s="95">
        <f t="shared" si="32"/>
        <v>0</v>
      </c>
      <c r="BI174" s="95">
        <f t="shared" si="33"/>
        <v>0</v>
      </c>
      <c r="BJ174" s="17" t="s">
        <v>84</v>
      </c>
      <c r="BK174" s="95">
        <f t="shared" si="34"/>
        <v>0</v>
      </c>
      <c r="BL174" s="17" t="s">
        <v>154</v>
      </c>
      <c r="BM174" s="17" t="s">
        <v>294</v>
      </c>
    </row>
    <row r="175" spans="2:65" s="1" customFormat="1" ht="22.5" customHeight="1">
      <c r="B175" s="32"/>
      <c r="C175" s="160" t="s">
        <v>295</v>
      </c>
      <c r="D175" s="160" t="s">
        <v>214</v>
      </c>
      <c r="E175" s="161" t="s">
        <v>296</v>
      </c>
      <c r="F175" s="581" t="s">
        <v>297</v>
      </c>
      <c r="G175" s="581"/>
      <c r="H175" s="581"/>
      <c r="I175" s="581"/>
      <c r="J175" s="162" t="s">
        <v>217</v>
      </c>
      <c r="K175" s="163">
        <v>2</v>
      </c>
      <c r="L175" s="582">
        <v>0</v>
      </c>
      <c r="M175" s="583"/>
      <c r="N175" s="584">
        <f t="shared" si="25"/>
        <v>0</v>
      </c>
      <c r="O175" s="568"/>
      <c r="P175" s="568"/>
      <c r="Q175" s="568"/>
      <c r="R175" s="34"/>
      <c r="T175" s="157" t="s">
        <v>22</v>
      </c>
      <c r="U175" s="39" t="s">
        <v>44</v>
      </c>
      <c r="V175" s="33"/>
      <c r="W175" s="158">
        <f t="shared" si="26"/>
        <v>0</v>
      </c>
      <c r="X175" s="158">
        <v>0</v>
      </c>
      <c r="Y175" s="158">
        <f t="shared" si="27"/>
        <v>0</v>
      </c>
      <c r="Z175" s="158">
        <v>0</v>
      </c>
      <c r="AA175" s="159">
        <f t="shared" si="28"/>
        <v>0</v>
      </c>
      <c r="AR175" s="17" t="s">
        <v>179</v>
      </c>
      <c r="AT175" s="17" t="s">
        <v>214</v>
      </c>
      <c r="AU175" s="17" t="s">
        <v>99</v>
      </c>
      <c r="AY175" s="17" t="s">
        <v>149</v>
      </c>
      <c r="BE175" s="95">
        <f t="shared" si="29"/>
        <v>0</v>
      </c>
      <c r="BF175" s="95">
        <f t="shared" si="30"/>
        <v>0</v>
      </c>
      <c r="BG175" s="95">
        <f t="shared" si="31"/>
        <v>0</v>
      </c>
      <c r="BH175" s="95">
        <f t="shared" si="32"/>
        <v>0</v>
      </c>
      <c r="BI175" s="95">
        <f t="shared" si="33"/>
        <v>0</v>
      </c>
      <c r="BJ175" s="17" t="s">
        <v>84</v>
      </c>
      <c r="BK175" s="95">
        <f t="shared" si="34"/>
        <v>0</v>
      </c>
      <c r="BL175" s="17" t="s">
        <v>154</v>
      </c>
      <c r="BM175" s="17" t="s">
        <v>298</v>
      </c>
    </row>
    <row r="176" spans="2:65" s="1" customFormat="1" ht="22.5" customHeight="1">
      <c r="B176" s="32"/>
      <c r="C176" s="160" t="s">
        <v>299</v>
      </c>
      <c r="D176" s="160" t="s">
        <v>214</v>
      </c>
      <c r="E176" s="161" t="s">
        <v>300</v>
      </c>
      <c r="F176" s="581" t="s">
        <v>301</v>
      </c>
      <c r="G176" s="581"/>
      <c r="H176" s="581"/>
      <c r="I176" s="581"/>
      <c r="J176" s="162" t="s">
        <v>217</v>
      </c>
      <c r="K176" s="163">
        <v>1</v>
      </c>
      <c r="L176" s="582">
        <v>0</v>
      </c>
      <c r="M176" s="583"/>
      <c r="N176" s="584">
        <f t="shared" si="25"/>
        <v>0</v>
      </c>
      <c r="O176" s="568"/>
      <c r="P176" s="568"/>
      <c r="Q176" s="568"/>
      <c r="R176" s="34"/>
      <c r="T176" s="157" t="s">
        <v>22</v>
      </c>
      <c r="U176" s="39" t="s">
        <v>44</v>
      </c>
      <c r="V176" s="33"/>
      <c r="W176" s="158">
        <f t="shared" si="26"/>
        <v>0</v>
      </c>
      <c r="X176" s="158">
        <v>0</v>
      </c>
      <c r="Y176" s="158">
        <f t="shared" si="27"/>
        <v>0</v>
      </c>
      <c r="Z176" s="158">
        <v>0</v>
      </c>
      <c r="AA176" s="159">
        <f t="shared" si="28"/>
        <v>0</v>
      </c>
      <c r="AR176" s="17" t="s">
        <v>179</v>
      </c>
      <c r="AT176" s="17" t="s">
        <v>214</v>
      </c>
      <c r="AU176" s="17" t="s">
        <v>99</v>
      </c>
      <c r="AY176" s="17" t="s">
        <v>149</v>
      </c>
      <c r="BE176" s="95">
        <f t="shared" si="29"/>
        <v>0</v>
      </c>
      <c r="BF176" s="95">
        <f t="shared" si="30"/>
        <v>0</v>
      </c>
      <c r="BG176" s="95">
        <f t="shared" si="31"/>
        <v>0</v>
      </c>
      <c r="BH176" s="95">
        <f t="shared" si="32"/>
        <v>0</v>
      </c>
      <c r="BI176" s="95">
        <f t="shared" si="33"/>
        <v>0</v>
      </c>
      <c r="BJ176" s="17" t="s">
        <v>84</v>
      </c>
      <c r="BK176" s="95">
        <f t="shared" si="34"/>
        <v>0</v>
      </c>
      <c r="BL176" s="17" t="s">
        <v>154</v>
      </c>
      <c r="BM176" s="17" t="s">
        <v>302</v>
      </c>
    </row>
    <row r="177" spans="2:65" s="1" customFormat="1" ht="22.5" customHeight="1">
      <c r="B177" s="32"/>
      <c r="C177" s="160" t="s">
        <v>303</v>
      </c>
      <c r="D177" s="160" t="s">
        <v>214</v>
      </c>
      <c r="E177" s="161" t="s">
        <v>304</v>
      </c>
      <c r="F177" s="581" t="s">
        <v>305</v>
      </c>
      <c r="G177" s="581"/>
      <c r="H177" s="581"/>
      <c r="I177" s="581"/>
      <c r="J177" s="162" t="s">
        <v>217</v>
      </c>
      <c r="K177" s="163">
        <v>1</v>
      </c>
      <c r="L177" s="582">
        <v>0</v>
      </c>
      <c r="M177" s="583"/>
      <c r="N177" s="584">
        <f t="shared" si="25"/>
        <v>0</v>
      </c>
      <c r="O177" s="568"/>
      <c r="P177" s="568"/>
      <c r="Q177" s="568"/>
      <c r="R177" s="34"/>
      <c r="T177" s="157" t="s">
        <v>22</v>
      </c>
      <c r="U177" s="39" t="s">
        <v>44</v>
      </c>
      <c r="V177" s="33"/>
      <c r="W177" s="158">
        <f t="shared" si="26"/>
        <v>0</v>
      </c>
      <c r="X177" s="158">
        <v>0</v>
      </c>
      <c r="Y177" s="158">
        <f t="shared" si="27"/>
        <v>0</v>
      </c>
      <c r="Z177" s="158">
        <v>0</v>
      </c>
      <c r="AA177" s="159">
        <f t="shared" si="28"/>
        <v>0</v>
      </c>
      <c r="AR177" s="17" t="s">
        <v>179</v>
      </c>
      <c r="AT177" s="17" t="s">
        <v>214</v>
      </c>
      <c r="AU177" s="17" t="s">
        <v>99</v>
      </c>
      <c r="AY177" s="17" t="s">
        <v>149</v>
      </c>
      <c r="BE177" s="95">
        <f t="shared" si="29"/>
        <v>0</v>
      </c>
      <c r="BF177" s="95">
        <f t="shared" si="30"/>
        <v>0</v>
      </c>
      <c r="BG177" s="95">
        <f t="shared" si="31"/>
        <v>0</v>
      </c>
      <c r="BH177" s="95">
        <f t="shared" si="32"/>
        <v>0</v>
      </c>
      <c r="BI177" s="95">
        <f t="shared" si="33"/>
        <v>0</v>
      </c>
      <c r="BJ177" s="17" t="s">
        <v>84</v>
      </c>
      <c r="BK177" s="95">
        <f t="shared" si="34"/>
        <v>0</v>
      </c>
      <c r="BL177" s="17" t="s">
        <v>154</v>
      </c>
      <c r="BM177" s="17" t="s">
        <v>306</v>
      </c>
    </row>
    <row r="178" spans="2:65" s="1" customFormat="1" ht="22.5" customHeight="1">
      <c r="B178" s="32"/>
      <c r="C178" s="160" t="s">
        <v>307</v>
      </c>
      <c r="D178" s="160" t="s">
        <v>214</v>
      </c>
      <c r="E178" s="161" t="s">
        <v>308</v>
      </c>
      <c r="F178" s="581" t="s">
        <v>309</v>
      </c>
      <c r="G178" s="581"/>
      <c r="H178" s="581"/>
      <c r="I178" s="581"/>
      <c r="J178" s="162" t="s">
        <v>217</v>
      </c>
      <c r="K178" s="163">
        <v>1</v>
      </c>
      <c r="L178" s="582">
        <v>0</v>
      </c>
      <c r="M178" s="583"/>
      <c r="N178" s="584">
        <f t="shared" si="25"/>
        <v>0</v>
      </c>
      <c r="O178" s="568"/>
      <c r="P178" s="568"/>
      <c r="Q178" s="568"/>
      <c r="R178" s="34"/>
      <c r="T178" s="157" t="s">
        <v>22</v>
      </c>
      <c r="U178" s="39" t="s">
        <v>44</v>
      </c>
      <c r="V178" s="33"/>
      <c r="W178" s="158">
        <f t="shared" si="26"/>
        <v>0</v>
      </c>
      <c r="X178" s="158">
        <v>0</v>
      </c>
      <c r="Y178" s="158">
        <f t="shared" si="27"/>
        <v>0</v>
      </c>
      <c r="Z178" s="158">
        <v>0</v>
      </c>
      <c r="AA178" s="159">
        <f t="shared" si="28"/>
        <v>0</v>
      </c>
      <c r="AR178" s="17" t="s">
        <v>179</v>
      </c>
      <c r="AT178" s="17" t="s">
        <v>214</v>
      </c>
      <c r="AU178" s="17" t="s">
        <v>99</v>
      </c>
      <c r="AY178" s="17" t="s">
        <v>149</v>
      </c>
      <c r="BE178" s="95">
        <f t="shared" si="29"/>
        <v>0</v>
      </c>
      <c r="BF178" s="95">
        <f t="shared" si="30"/>
        <v>0</v>
      </c>
      <c r="BG178" s="95">
        <f t="shared" si="31"/>
        <v>0</v>
      </c>
      <c r="BH178" s="95">
        <f t="shared" si="32"/>
        <v>0</v>
      </c>
      <c r="BI178" s="95">
        <f t="shared" si="33"/>
        <v>0</v>
      </c>
      <c r="BJ178" s="17" t="s">
        <v>84</v>
      </c>
      <c r="BK178" s="95">
        <f t="shared" si="34"/>
        <v>0</v>
      </c>
      <c r="BL178" s="17" t="s">
        <v>154</v>
      </c>
      <c r="BM178" s="17" t="s">
        <v>310</v>
      </c>
    </row>
    <row r="179" spans="2:65" s="1" customFormat="1" ht="22.5" customHeight="1">
      <c r="B179" s="32"/>
      <c r="C179" s="160" t="s">
        <v>311</v>
      </c>
      <c r="D179" s="160" t="s">
        <v>214</v>
      </c>
      <c r="E179" s="161" t="s">
        <v>312</v>
      </c>
      <c r="F179" s="581" t="s">
        <v>313</v>
      </c>
      <c r="G179" s="581"/>
      <c r="H179" s="581"/>
      <c r="I179" s="581"/>
      <c r="J179" s="162" t="s">
        <v>217</v>
      </c>
      <c r="K179" s="163">
        <v>1</v>
      </c>
      <c r="L179" s="582">
        <v>0</v>
      </c>
      <c r="M179" s="583"/>
      <c r="N179" s="584">
        <f t="shared" si="25"/>
        <v>0</v>
      </c>
      <c r="O179" s="568"/>
      <c r="P179" s="568"/>
      <c r="Q179" s="568"/>
      <c r="R179" s="34"/>
      <c r="T179" s="157" t="s">
        <v>22</v>
      </c>
      <c r="U179" s="39" t="s">
        <v>44</v>
      </c>
      <c r="V179" s="33"/>
      <c r="W179" s="158">
        <f t="shared" si="26"/>
        <v>0</v>
      </c>
      <c r="X179" s="158">
        <v>0</v>
      </c>
      <c r="Y179" s="158">
        <f t="shared" si="27"/>
        <v>0</v>
      </c>
      <c r="Z179" s="158">
        <v>0</v>
      </c>
      <c r="AA179" s="159">
        <f t="shared" si="28"/>
        <v>0</v>
      </c>
      <c r="AR179" s="17" t="s">
        <v>179</v>
      </c>
      <c r="AT179" s="17" t="s">
        <v>214</v>
      </c>
      <c r="AU179" s="17" t="s">
        <v>99</v>
      </c>
      <c r="AY179" s="17" t="s">
        <v>149</v>
      </c>
      <c r="BE179" s="95">
        <f t="shared" si="29"/>
        <v>0</v>
      </c>
      <c r="BF179" s="95">
        <f t="shared" si="30"/>
        <v>0</v>
      </c>
      <c r="BG179" s="95">
        <f t="shared" si="31"/>
        <v>0</v>
      </c>
      <c r="BH179" s="95">
        <f t="shared" si="32"/>
        <v>0</v>
      </c>
      <c r="BI179" s="95">
        <f t="shared" si="33"/>
        <v>0</v>
      </c>
      <c r="BJ179" s="17" t="s">
        <v>84</v>
      </c>
      <c r="BK179" s="95">
        <f t="shared" si="34"/>
        <v>0</v>
      </c>
      <c r="BL179" s="17" t="s">
        <v>154</v>
      </c>
      <c r="BM179" s="17" t="s">
        <v>314</v>
      </c>
    </row>
    <row r="180" spans="2:65" s="1" customFormat="1" ht="22.5" customHeight="1">
      <c r="B180" s="32"/>
      <c r="C180" s="160" t="s">
        <v>315</v>
      </c>
      <c r="D180" s="160" t="s">
        <v>214</v>
      </c>
      <c r="E180" s="161" t="s">
        <v>316</v>
      </c>
      <c r="F180" s="581" t="s">
        <v>317</v>
      </c>
      <c r="G180" s="581"/>
      <c r="H180" s="581"/>
      <c r="I180" s="581"/>
      <c r="J180" s="162" t="s">
        <v>217</v>
      </c>
      <c r="K180" s="163">
        <v>1</v>
      </c>
      <c r="L180" s="582">
        <v>0</v>
      </c>
      <c r="M180" s="583"/>
      <c r="N180" s="584">
        <f t="shared" si="25"/>
        <v>0</v>
      </c>
      <c r="O180" s="568"/>
      <c r="P180" s="568"/>
      <c r="Q180" s="568"/>
      <c r="R180" s="34"/>
      <c r="T180" s="157" t="s">
        <v>22</v>
      </c>
      <c r="U180" s="39" t="s">
        <v>44</v>
      </c>
      <c r="V180" s="33"/>
      <c r="W180" s="158">
        <f t="shared" si="26"/>
        <v>0</v>
      </c>
      <c r="X180" s="158">
        <v>0</v>
      </c>
      <c r="Y180" s="158">
        <f t="shared" si="27"/>
        <v>0</v>
      </c>
      <c r="Z180" s="158">
        <v>0</v>
      </c>
      <c r="AA180" s="159">
        <f t="shared" si="28"/>
        <v>0</v>
      </c>
      <c r="AR180" s="17" t="s">
        <v>179</v>
      </c>
      <c r="AT180" s="17" t="s">
        <v>214</v>
      </c>
      <c r="AU180" s="17" t="s">
        <v>99</v>
      </c>
      <c r="AY180" s="17" t="s">
        <v>149</v>
      </c>
      <c r="BE180" s="95">
        <f t="shared" si="29"/>
        <v>0</v>
      </c>
      <c r="BF180" s="95">
        <f t="shared" si="30"/>
        <v>0</v>
      </c>
      <c r="BG180" s="95">
        <f t="shared" si="31"/>
        <v>0</v>
      </c>
      <c r="BH180" s="95">
        <f t="shared" si="32"/>
        <v>0</v>
      </c>
      <c r="BI180" s="95">
        <f t="shared" si="33"/>
        <v>0</v>
      </c>
      <c r="BJ180" s="17" t="s">
        <v>84</v>
      </c>
      <c r="BK180" s="95">
        <f t="shared" si="34"/>
        <v>0</v>
      </c>
      <c r="BL180" s="17" t="s">
        <v>154</v>
      </c>
      <c r="BM180" s="17" t="s">
        <v>318</v>
      </c>
    </row>
    <row r="181" spans="2:65" s="1" customFormat="1" ht="31.5" customHeight="1">
      <c r="B181" s="32"/>
      <c r="C181" s="153" t="s">
        <v>319</v>
      </c>
      <c r="D181" s="153" t="s">
        <v>150</v>
      </c>
      <c r="E181" s="154" t="s">
        <v>320</v>
      </c>
      <c r="F181" s="585" t="s">
        <v>321</v>
      </c>
      <c r="G181" s="585"/>
      <c r="H181" s="585"/>
      <c r="I181" s="585"/>
      <c r="J181" s="155" t="s">
        <v>265</v>
      </c>
      <c r="K181" s="156">
        <v>27</v>
      </c>
      <c r="L181" s="567">
        <v>0</v>
      </c>
      <c r="M181" s="586"/>
      <c r="N181" s="568">
        <f t="shared" si="25"/>
        <v>0</v>
      </c>
      <c r="O181" s="568"/>
      <c r="P181" s="568"/>
      <c r="Q181" s="568"/>
      <c r="R181" s="34"/>
      <c r="T181" s="157" t="s">
        <v>22</v>
      </c>
      <c r="U181" s="39" t="s">
        <v>44</v>
      </c>
      <c r="V181" s="33"/>
      <c r="W181" s="158">
        <f t="shared" si="26"/>
        <v>0</v>
      </c>
      <c r="X181" s="158">
        <v>0.11241</v>
      </c>
      <c r="Y181" s="158">
        <f t="shared" si="27"/>
        <v>3.0350699999999997</v>
      </c>
      <c r="Z181" s="158">
        <v>0</v>
      </c>
      <c r="AA181" s="159">
        <f t="shared" si="28"/>
        <v>0</v>
      </c>
      <c r="AR181" s="17" t="s">
        <v>154</v>
      </c>
      <c r="AT181" s="17" t="s">
        <v>150</v>
      </c>
      <c r="AU181" s="17" t="s">
        <v>99</v>
      </c>
      <c r="AY181" s="17" t="s">
        <v>149</v>
      </c>
      <c r="BE181" s="95">
        <f t="shared" si="29"/>
        <v>0</v>
      </c>
      <c r="BF181" s="95">
        <f t="shared" si="30"/>
        <v>0</v>
      </c>
      <c r="BG181" s="95">
        <f t="shared" si="31"/>
        <v>0</v>
      </c>
      <c r="BH181" s="95">
        <f t="shared" si="32"/>
        <v>0</v>
      </c>
      <c r="BI181" s="95">
        <f t="shared" si="33"/>
        <v>0</v>
      </c>
      <c r="BJ181" s="17" t="s">
        <v>84</v>
      </c>
      <c r="BK181" s="95">
        <f t="shared" si="34"/>
        <v>0</v>
      </c>
      <c r="BL181" s="17" t="s">
        <v>154</v>
      </c>
      <c r="BM181" s="17" t="s">
        <v>322</v>
      </c>
    </row>
    <row r="182" spans="2:65" s="1" customFormat="1" ht="31.5" customHeight="1">
      <c r="B182" s="32"/>
      <c r="C182" s="160" t="s">
        <v>323</v>
      </c>
      <c r="D182" s="160" t="s">
        <v>214</v>
      </c>
      <c r="E182" s="161" t="s">
        <v>324</v>
      </c>
      <c r="F182" s="581" t="s">
        <v>325</v>
      </c>
      <c r="G182" s="581"/>
      <c r="H182" s="581"/>
      <c r="I182" s="581"/>
      <c r="J182" s="162" t="s">
        <v>217</v>
      </c>
      <c r="K182" s="163">
        <v>27</v>
      </c>
      <c r="L182" s="582">
        <v>0</v>
      </c>
      <c r="M182" s="583"/>
      <c r="N182" s="584">
        <f t="shared" si="25"/>
        <v>0</v>
      </c>
      <c r="O182" s="568"/>
      <c r="P182" s="568"/>
      <c r="Q182" s="568"/>
      <c r="R182" s="34"/>
      <c r="T182" s="157" t="s">
        <v>22</v>
      </c>
      <c r="U182" s="39" t="s">
        <v>44</v>
      </c>
      <c r="V182" s="33"/>
      <c r="W182" s="158">
        <f t="shared" si="26"/>
        <v>0</v>
      </c>
      <c r="X182" s="158">
        <v>0</v>
      </c>
      <c r="Y182" s="158">
        <f t="shared" si="27"/>
        <v>0</v>
      </c>
      <c r="Z182" s="158">
        <v>0</v>
      </c>
      <c r="AA182" s="159">
        <f t="shared" si="28"/>
        <v>0</v>
      </c>
      <c r="AR182" s="17" t="s">
        <v>179</v>
      </c>
      <c r="AT182" s="17" t="s">
        <v>214</v>
      </c>
      <c r="AU182" s="17" t="s">
        <v>99</v>
      </c>
      <c r="AY182" s="17" t="s">
        <v>149</v>
      </c>
      <c r="BE182" s="95">
        <f t="shared" si="29"/>
        <v>0</v>
      </c>
      <c r="BF182" s="95">
        <f t="shared" si="30"/>
        <v>0</v>
      </c>
      <c r="BG182" s="95">
        <f t="shared" si="31"/>
        <v>0</v>
      </c>
      <c r="BH182" s="95">
        <f t="shared" si="32"/>
        <v>0</v>
      </c>
      <c r="BI182" s="95">
        <f t="shared" si="33"/>
        <v>0</v>
      </c>
      <c r="BJ182" s="17" t="s">
        <v>84</v>
      </c>
      <c r="BK182" s="95">
        <f t="shared" si="34"/>
        <v>0</v>
      </c>
      <c r="BL182" s="17" t="s">
        <v>154</v>
      </c>
      <c r="BM182" s="17" t="s">
        <v>326</v>
      </c>
    </row>
    <row r="183" spans="2:65" s="1" customFormat="1" ht="22.5" customHeight="1">
      <c r="B183" s="32"/>
      <c r="C183" s="160" t="s">
        <v>327</v>
      </c>
      <c r="D183" s="160" t="s">
        <v>214</v>
      </c>
      <c r="E183" s="161" t="s">
        <v>328</v>
      </c>
      <c r="F183" s="581" t="s">
        <v>329</v>
      </c>
      <c r="G183" s="581"/>
      <c r="H183" s="581"/>
      <c r="I183" s="581"/>
      <c r="J183" s="162" t="s">
        <v>217</v>
      </c>
      <c r="K183" s="163">
        <v>27</v>
      </c>
      <c r="L183" s="582">
        <v>0</v>
      </c>
      <c r="M183" s="583"/>
      <c r="N183" s="584">
        <f t="shared" si="25"/>
        <v>0</v>
      </c>
      <c r="O183" s="568"/>
      <c r="P183" s="568"/>
      <c r="Q183" s="568"/>
      <c r="R183" s="34"/>
      <c r="T183" s="157" t="s">
        <v>22</v>
      </c>
      <c r="U183" s="39" t="s">
        <v>44</v>
      </c>
      <c r="V183" s="33"/>
      <c r="W183" s="158">
        <f t="shared" si="26"/>
        <v>0</v>
      </c>
      <c r="X183" s="158">
        <v>0</v>
      </c>
      <c r="Y183" s="158">
        <f t="shared" si="27"/>
        <v>0</v>
      </c>
      <c r="Z183" s="158">
        <v>0</v>
      </c>
      <c r="AA183" s="159">
        <f t="shared" si="28"/>
        <v>0</v>
      </c>
      <c r="AR183" s="17" t="s">
        <v>179</v>
      </c>
      <c r="AT183" s="17" t="s">
        <v>214</v>
      </c>
      <c r="AU183" s="17" t="s">
        <v>99</v>
      </c>
      <c r="AY183" s="17" t="s">
        <v>149</v>
      </c>
      <c r="BE183" s="95">
        <f t="shared" si="29"/>
        <v>0</v>
      </c>
      <c r="BF183" s="95">
        <f t="shared" si="30"/>
        <v>0</v>
      </c>
      <c r="BG183" s="95">
        <f t="shared" si="31"/>
        <v>0</v>
      </c>
      <c r="BH183" s="95">
        <f t="shared" si="32"/>
        <v>0</v>
      </c>
      <c r="BI183" s="95">
        <f t="shared" si="33"/>
        <v>0</v>
      </c>
      <c r="BJ183" s="17" t="s">
        <v>84</v>
      </c>
      <c r="BK183" s="95">
        <f t="shared" si="34"/>
        <v>0</v>
      </c>
      <c r="BL183" s="17" t="s">
        <v>154</v>
      </c>
      <c r="BM183" s="17" t="s">
        <v>330</v>
      </c>
    </row>
    <row r="184" spans="2:65" s="1" customFormat="1" ht="22.5" customHeight="1">
      <c r="B184" s="32"/>
      <c r="C184" s="160" t="s">
        <v>331</v>
      </c>
      <c r="D184" s="160" t="s">
        <v>214</v>
      </c>
      <c r="E184" s="161" t="s">
        <v>332</v>
      </c>
      <c r="F184" s="581" t="s">
        <v>333</v>
      </c>
      <c r="G184" s="581"/>
      <c r="H184" s="581"/>
      <c r="I184" s="581"/>
      <c r="J184" s="162" t="s">
        <v>217</v>
      </c>
      <c r="K184" s="163">
        <v>98</v>
      </c>
      <c r="L184" s="582">
        <v>0</v>
      </c>
      <c r="M184" s="583"/>
      <c r="N184" s="584">
        <f t="shared" si="25"/>
        <v>0</v>
      </c>
      <c r="O184" s="568"/>
      <c r="P184" s="568"/>
      <c r="Q184" s="568"/>
      <c r="R184" s="34"/>
      <c r="T184" s="157" t="s">
        <v>22</v>
      </c>
      <c r="U184" s="39" t="s">
        <v>44</v>
      </c>
      <c r="V184" s="33"/>
      <c r="W184" s="158">
        <f t="shared" si="26"/>
        <v>0</v>
      </c>
      <c r="X184" s="158">
        <v>0</v>
      </c>
      <c r="Y184" s="158">
        <f t="shared" si="27"/>
        <v>0</v>
      </c>
      <c r="Z184" s="158">
        <v>0</v>
      </c>
      <c r="AA184" s="159">
        <f t="shared" si="28"/>
        <v>0</v>
      </c>
      <c r="AR184" s="17" t="s">
        <v>179</v>
      </c>
      <c r="AT184" s="17" t="s">
        <v>214</v>
      </c>
      <c r="AU184" s="17" t="s">
        <v>99</v>
      </c>
      <c r="AY184" s="17" t="s">
        <v>149</v>
      </c>
      <c r="BE184" s="95">
        <f t="shared" si="29"/>
        <v>0</v>
      </c>
      <c r="BF184" s="95">
        <f t="shared" si="30"/>
        <v>0</v>
      </c>
      <c r="BG184" s="95">
        <f t="shared" si="31"/>
        <v>0</v>
      </c>
      <c r="BH184" s="95">
        <f t="shared" si="32"/>
        <v>0</v>
      </c>
      <c r="BI184" s="95">
        <f t="shared" si="33"/>
        <v>0</v>
      </c>
      <c r="BJ184" s="17" t="s">
        <v>84</v>
      </c>
      <c r="BK184" s="95">
        <f t="shared" si="34"/>
        <v>0</v>
      </c>
      <c r="BL184" s="17" t="s">
        <v>154</v>
      </c>
      <c r="BM184" s="17" t="s">
        <v>334</v>
      </c>
    </row>
    <row r="185" spans="2:65" s="1" customFormat="1" ht="22.5" customHeight="1">
      <c r="B185" s="32"/>
      <c r="C185" s="153" t="s">
        <v>335</v>
      </c>
      <c r="D185" s="153" t="s">
        <v>150</v>
      </c>
      <c r="E185" s="154" t="s">
        <v>336</v>
      </c>
      <c r="F185" s="585" t="s">
        <v>337</v>
      </c>
      <c r="G185" s="585"/>
      <c r="H185" s="585"/>
      <c r="I185" s="585"/>
      <c r="J185" s="155" t="s">
        <v>207</v>
      </c>
      <c r="K185" s="156">
        <v>1</v>
      </c>
      <c r="L185" s="567">
        <v>0</v>
      </c>
      <c r="M185" s="586"/>
      <c r="N185" s="568">
        <f t="shared" si="25"/>
        <v>0</v>
      </c>
      <c r="O185" s="568"/>
      <c r="P185" s="568"/>
      <c r="Q185" s="568"/>
      <c r="R185" s="34"/>
      <c r="T185" s="157" t="s">
        <v>22</v>
      </c>
      <c r="U185" s="39" t="s">
        <v>44</v>
      </c>
      <c r="V185" s="33"/>
      <c r="W185" s="158">
        <f t="shared" si="26"/>
        <v>0</v>
      </c>
      <c r="X185" s="158">
        <v>0</v>
      </c>
      <c r="Y185" s="158">
        <f t="shared" si="27"/>
        <v>0</v>
      </c>
      <c r="Z185" s="158">
        <v>0</v>
      </c>
      <c r="AA185" s="159">
        <f t="shared" si="28"/>
        <v>0</v>
      </c>
      <c r="AR185" s="17" t="s">
        <v>154</v>
      </c>
      <c r="AT185" s="17" t="s">
        <v>150</v>
      </c>
      <c r="AU185" s="17" t="s">
        <v>99</v>
      </c>
      <c r="AY185" s="17" t="s">
        <v>149</v>
      </c>
      <c r="BE185" s="95">
        <f t="shared" si="29"/>
        <v>0</v>
      </c>
      <c r="BF185" s="95">
        <f t="shared" si="30"/>
        <v>0</v>
      </c>
      <c r="BG185" s="95">
        <f t="shared" si="31"/>
        <v>0</v>
      </c>
      <c r="BH185" s="95">
        <f t="shared" si="32"/>
        <v>0</v>
      </c>
      <c r="BI185" s="95">
        <f t="shared" si="33"/>
        <v>0</v>
      </c>
      <c r="BJ185" s="17" t="s">
        <v>84</v>
      </c>
      <c r="BK185" s="95">
        <f t="shared" si="34"/>
        <v>0</v>
      </c>
      <c r="BL185" s="17" t="s">
        <v>154</v>
      </c>
      <c r="BM185" s="17" t="s">
        <v>338</v>
      </c>
    </row>
    <row r="186" spans="2:65" s="1" customFormat="1" ht="31.5" customHeight="1">
      <c r="B186" s="32"/>
      <c r="C186" s="153" t="s">
        <v>339</v>
      </c>
      <c r="D186" s="153" t="s">
        <v>150</v>
      </c>
      <c r="E186" s="154" t="s">
        <v>340</v>
      </c>
      <c r="F186" s="585" t="s">
        <v>341</v>
      </c>
      <c r="G186" s="585"/>
      <c r="H186" s="585"/>
      <c r="I186" s="585"/>
      <c r="J186" s="155" t="s">
        <v>153</v>
      </c>
      <c r="K186" s="156">
        <v>24</v>
      </c>
      <c r="L186" s="567">
        <v>0</v>
      </c>
      <c r="M186" s="586"/>
      <c r="N186" s="568">
        <f t="shared" si="25"/>
        <v>0</v>
      </c>
      <c r="O186" s="568"/>
      <c r="P186" s="568"/>
      <c r="Q186" s="568"/>
      <c r="R186" s="34"/>
      <c r="T186" s="157" t="s">
        <v>22</v>
      </c>
      <c r="U186" s="39" t="s">
        <v>44</v>
      </c>
      <c r="V186" s="33"/>
      <c r="W186" s="158">
        <f t="shared" si="26"/>
        <v>0</v>
      </c>
      <c r="X186" s="158">
        <v>0.0006</v>
      </c>
      <c r="Y186" s="158">
        <f t="shared" si="27"/>
        <v>0.0144</v>
      </c>
      <c r="Z186" s="158">
        <v>0</v>
      </c>
      <c r="AA186" s="159">
        <f t="shared" si="28"/>
        <v>0</v>
      </c>
      <c r="AR186" s="17" t="s">
        <v>154</v>
      </c>
      <c r="AT186" s="17" t="s">
        <v>150</v>
      </c>
      <c r="AU186" s="17" t="s">
        <v>99</v>
      </c>
      <c r="AY186" s="17" t="s">
        <v>149</v>
      </c>
      <c r="BE186" s="95">
        <f t="shared" si="29"/>
        <v>0</v>
      </c>
      <c r="BF186" s="95">
        <f t="shared" si="30"/>
        <v>0</v>
      </c>
      <c r="BG186" s="95">
        <f t="shared" si="31"/>
        <v>0</v>
      </c>
      <c r="BH186" s="95">
        <f t="shared" si="32"/>
        <v>0</v>
      </c>
      <c r="BI186" s="95">
        <f t="shared" si="33"/>
        <v>0</v>
      </c>
      <c r="BJ186" s="17" t="s">
        <v>84</v>
      </c>
      <c r="BK186" s="95">
        <f t="shared" si="34"/>
        <v>0</v>
      </c>
      <c r="BL186" s="17" t="s">
        <v>154</v>
      </c>
      <c r="BM186" s="17" t="s">
        <v>342</v>
      </c>
    </row>
    <row r="187" spans="2:65" s="1" customFormat="1" ht="44.25" customHeight="1">
      <c r="B187" s="32"/>
      <c r="C187" s="153" t="s">
        <v>343</v>
      </c>
      <c r="D187" s="153" t="s">
        <v>150</v>
      </c>
      <c r="E187" s="154" t="s">
        <v>344</v>
      </c>
      <c r="F187" s="585" t="s">
        <v>345</v>
      </c>
      <c r="G187" s="585"/>
      <c r="H187" s="585"/>
      <c r="I187" s="585"/>
      <c r="J187" s="155" t="s">
        <v>211</v>
      </c>
      <c r="K187" s="156">
        <v>7.5</v>
      </c>
      <c r="L187" s="567">
        <v>0</v>
      </c>
      <c r="M187" s="586"/>
      <c r="N187" s="568">
        <f t="shared" si="25"/>
        <v>0</v>
      </c>
      <c r="O187" s="568"/>
      <c r="P187" s="568"/>
      <c r="Q187" s="568"/>
      <c r="R187" s="34"/>
      <c r="T187" s="157" t="s">
        <v>22</v>
      </c>
      <c r="U187" s="39" t="s">
        <v>44</v>
      </c>
      <c r="V187" s="33"/>
      <c r="W187" s="158">
        <f t="shared" si="26"/>
        <v>0</v>
      </c>
      <c r="X187" s="158">
        <v>0.10095</v>
      </c>
      <c r="Y187" s="158">
        <f t="shared" si="27"/>
        <v>0.7571249999999999</v>
      </c>
      <c r="Z187" s="158">
        <v>0</v>
      </c>
      <c r="AA187" s="159">
        <f t="shared" si="28"/>
        <v>0</v>
      </c>
      <c r="AR187" s="17" t="s">
        <v>154</v>
      </c>
      <c r="AT187" s="17" t="s">
        <v>150</v>
      </c>
      <c r="AU187" s="17" t="s">
        <v>99</v>
      </c>
      <c r="AY187" s="17" t="s">
        <v>149</v>
      </c>
      <c r="BE187" s="95">
        <f t="shared" si="29"/>
        <v>0</v>
      </c>
      <c r="BF187" s="95">
        <f t="shared" si="30"/>
        <v>0</v>
      </c>
      <c r="BG187" s="95">
        <f t="shared" si="31"/>
        <v>0</v>
      </c>
      <c r="BH187" s="95">
        <f t="shared" si="32"/>
        <v>0</v>
      </c>
      <c r="BI187" s="95">
        <f t="shared" si="33"/>
        <v>0</v>
      </c>
      <c r="BJ187" s="17" t="s">
        <v>84</v>
      </c>
      <c r="BK187" s="95">
        <f t="shared" si="34"/>
        <v>0</v>
      </c>
      <c r="BL187" s="17" t="s">
        <v>154</v>
      </c>
      <c r="BM187" s="17" t="s">
        <v>346</v>
      </c>
    </row>
    <row r="188" spans="2:65" s="1" customFormat="1" ht="22.5" customHeight="1">
      <c r="B188" s="32"/>
      <c r="C188" s="160" t="s">
        <v>347</v>
      </c>
      <c r="D188" s="160" t="s">
        <v>214</v>
      </c>
      <c r="E188" s="161" t="s">
        <v>348</v>
      </c>
      <c r="F188" s="581" t="s">
        <v>349</v>
      </c>
      <c r="G188" s="581"/>
      <c r="H188" s="581"/>
      <c r="I188" s="581"/>
      <c r="J188" s="162" t="s">
        <v>217</v>
      </c>
      <c r="K188" s="163">
        <v>15.15</v>
      </c>
      <c r="L188" s="582">
        <v>0</v>
      </c>
      <c r="M188" s="583"/>
      <c r="N188" s="584">
        <f t="shared" si="25"/>
        <v>0</v>
      </c>
      <c r="O188" s="568"/>
      <c r="P188" s="568"/>
      <c r="Q188" s="568"/>
      <c r="R188" s="34"/>
      <c r="T188" s="157" t="s">
        <v>22</v>
      </c>
      <c r="U188" s="39" t="s">
        <v>44</v>
      </c>
      <c r="V188" s="33"/>
      <c r="W188" s="158">
        <f t="shared" si="26"/>
        <v>0</v>
      </c>
      <c r="X188" s="158">
        <v>0.014</v>
      </c>
      <c r="Y188" s="158">
        <f t="shared" si="27"/>
        <v>0.2121</v>
      </c>
      <c r="Z188" s="158">
        <v>0</v>
      </c>
      <c r="AA188" s="159">
        <f t="shared" si="28"/>
        <v>0</v>
      </c>
      <c r="AR188" s="17" t="s">
        <v>179</v>
      </c>
      <c r="AT188" s="17" t="s">
        <v>214</v>
      </c>
      <c r="AU188" s="17" t="s">
        <v>99</v>
      </c>
      <c r="AY188" s="17" t="s">
        <v>149</v>
      </c>
      <c r="BE188" s="95">
        <f t="shared" si="29"/>
        <v>0</v>
      </c>
      <c r="BF188" s="95">
        <f t="shared" si="30"/>
        <v>0</v>
      </c>
      <c r="BG188" s="95">
        <f t="shared" si="31"/>
        <v>0</v>
      </c>
      <c r="BH188" s="95">
        <f t="shared" si="32"/>
        <v>0</v>
      </c>
      <c r="BI188" s="95">
        <f t="shared" si="33"/>
        <v>0</v>
      </c>
      <c r="BJ188" s="17" t="s">
        <v>84</v>
      </c>
      <c r="BK188" s="95">
        <f t="shared" si="34"/>
        <v>0</v>
      </c>
      <c r="BL188" s="17" t="s">
        <v>154</v>
      </c>
      <c r="BM188" s="17" t="s">
        <v>350</v>
      </c>
    </row>
    <row r="189" spans="2:65" s="1" customFormat="1" ht="31.5" customHeight="1">
      <c r="B189" s="32"/>
      <c r="C189" s="153" t="s">
        <v>351</v>
      </c>
      <c r="D189" s="153" t="s">
        <v>150</v>
      </c>
      <c r="E189" s="154" t="s">
        <v>352</v>
      </c>
      <c r="F189" s="585" t="s">
        <v>353</v>
      </c>
      <c r="G189" s="585"/>
      <c r="H189" s="585"/>
      <c r="I189" s="585"/>
      <c r="J189" s="155" t="s">
        <v>211</v>
      </c>
      <c r="K189" s="156">
        <v>382</v>
      </c>
      <c r="L189" s="567">
        <v>0</v>
      </c>
      <c r="M189" s="586"/>
      <c r="N189" s="568">
        <f t="shared" si="25"/>
        <v>0</v>
      </c>
      <c r="O189" s="568"/>
      <c r="P189" s="568"/>
      <c r="Q189" s="568"/>
      <c r="R189" s="34"/>
      <c r="T189" s="157" t="s">
        <v>22</v>
      </c>
      <c r="U189" s="39" t="s">
        <v>44</v>
      </c>
      <c r="V189" s="33"/>
      <c r="W189" s="158">
        <f t="shared" si="26"/>
        <v>0</v>
      </c>
      <c r="X189" s="158">
        <v>0.01979</v>
      </c>
      <c r="Y189" s="158">
        <f t="shared" si="27"/>
        <v>7.559779999999999</v>
      </c>
      <c r="Z189" s="158">
        <v>0</v>
      </c>
      <c r="AA189" s="159">
        <f t="shared" si="28"/>
        <v>0</v>
      </c>
      <c r="AR189" s="17" t="s">
        <v>154</v>
      </c>
      <c r="AT189" s="17" t="s">
        <v>150</v>
      </c>
      <c r="AU189" s="17" t="s">
        <v>99</v>
      </c>
      <c r="AY189" s="17" t="s">
        <v>149</v>
      </c>
      <c r="BE189" s="95">
        <f t="shared" si="29"/>
        <v>0</v>
      </c>
      <c r="BF189" s="95">
        <f t="shared" si="30"/>
        <v>0</v>
      </c>
      <c r="BG189" s="95">
        <f t="shared" si="31"/>
        <v>0</v>
      </c>
      <c r="BH189" s="95">
        <f t="shared" si="32"/>
        <v>0</v>
      </c>
      <c r="BI189" s="95">
        <f t="shared" si="33"/>
        <v>0</v>
      </c>
      <c r="BJ189" s="17" t="s">
        <v>84</v>
      </c>
      <c r="BK189" s="95">
        <f t="shared" si="34"/>
        <v>0</v>
      </c>
      <c r="BL189" s="17" t="s">
        <v>154</v>
      </c>
      <c r="BM189" s="17" t="s">
        <v>354</v>
      </c>
    </row>
    <row r="190" spans="2:65" s="1" customFormat="1" ht="22.5" customHeight="1">
      <c r="B190" s="32"/>
      <c r="C190" s="153" t="s">
        <v>355</v>
      </c>
      <c r="D190" s="153" t="s">
        <v>150</v>
      </c>
      <c r="E190" s="154" t="s">
        <v>356</v>
      </c>
      <c r="F190" s="585" t="s">
        <v>357</v>
      </c>
      <c r="G190" s="585"/>
      <c r="H190" s="585"/>
      <c r="I190" s="585"/>
      <c r="J190" s="155" t="s">
        <v>211</v>
      </c>
      <c r="K190" s="156">
        <v>3</v>
      </c>
      <c r="L190" s="567">
        <v>0</v>
      </c>
      <c r="M190" s="586"/>
      <c r="N190" s="568">
        <f t="shared" si="25"/>
        <v>0</v>
      </c>
      <c r="O190" s="568"/>
      <c r="P190" s="568"/>
      <c r="Q190" s="568"/>
      <c r="R190" s="34"/>
      <c r="T190" s="157" t="s">
        <v>22</v>
      </c>
      <c r="U190" s="39" t="s">
        <v>44</v>
      </c>
      <c r="V190" s="33"/>
      <c r="W190" s="158">
        <f t="shared" si="26"/>
        <v>0</v>
      </c>
      <c r="X190" s="158">
        <v>0.04101</v>
      </c>
      <c r="Y190" s="158">
        <f t="shared" si="27"/>
        <v>0.12303</v>
      </c>
      <c r="Z190" s="158">
        <v>0</v>
      </c>
      <c r="AA190" s="159">
        <f t="shared" si="28"/>
        <v>0</v>
      </c>
      <c r="AR190" s="17" t="s">
        <v>154</v>
      </c>
      <c r="AT190" s="17" t="s">
        <v>150</v>
      </c>
      <c r="AU190" s="17" t="s">
        <v>99</v>
      </c>
      <c r="AY190" s="17" t="s">
        <v>149</v>
      </c>
      <c r="BE190" s="95">
        <f t="shared" si="29"/>
        <v>0</v>
      </c>
      <c r="BF190" s="95">
        <f t="shared" si="30"/>
        <v>0</v>
      </c>
      <c r="BG190" s="95">
        <f t="shared" si="31"/>
        <v>0</v>
      </c>
      <c r="BH190" s="95">
        <f t="shared" si="32"/>
        <v>0</v>
      </c>
      <c r="BI190" s="95">
        <f t="shared" si="33"/>
        <v>0</v>
      </c>
      <c r="BJ190" s="17" t="s">
        <v>84</v>
      </c>
      <c r="BK190" s="95">
        <f t="shared" si="34"/>
        <v>0</v>
      </c>
      <c r="BL190" s="17" t="s">
        <v>154</v>
      </c>
      <c r="BM190" s="17" t="s">
        <v>358</v>
      </c>
    </row>
    <row r="191" spans="2:65" s="1" customFormat="1" ht="31.5" customHeight="1">
      <c r="B191" s="32"/>
      <c r="C191" s="153" t="s">
        <v>359</v>
      </c>
      <c r="D191" s="153" t="s">
        <v>150</v>
      </c>
      <c r="E191" s="154" t="s">
        <v>360</v>
      </c>
      <c r="F191" s="585" t="s">
        <v>361</v>
      </c>
      <c r="G191" s="585"/>
      <c r="H191" s="585"/>
      <c r="I191" s="585"/>
      <c r="J191" s="155" t="s">
        <v>162</v>
      </c>
      <c r="K191" s="156">
        <v>3.199</v>
      </c>
      <c r="L191" s="567">
        <v>0</v>
      </c>
      <c r="M191" s="586"/>
      <c r="N191" s="568">
        <f t="shared" si="25"/>
        <v>0</v>
      </c>
      <c r="O191" s="568"/>
      <c r="P191" s="568"/>
      <c r="Q191" s="568"/>
      <c r="R191" s="34"/>
      <c r="T191" s="157" t="s">
        <v>22</v>
      </c>
      <c r="U191" s="39" t="s">
        <v>44</v>
      </c>
      <c r="V191" s="33"/>
      <c r="W191" s="158">
        <f t="shared" si="26"/>
        <v>0</v>
      </c>
      <c r="X191" s="158">
        <v>2.25634</v>
      </c>
      <c r="Y191" s="158">
        <f t="shared" si="27"/>
        <v>7.218031659999999</v>
      </c>
      <c r="Z191" s="158">
        <v>0</v>
      </c>
      <c r="AA191" s="159">
        <f t="shared" si="28"/>
        <v>0</v>
      </c>
      <c r="AR191" s="17" t="s">
        <v>154</v>
      </c>
      <c r="AT191" s="17" t="s">
        <v>150</v>
      </c>
      <c r="AU191" s="17" t="s">
        <v>99</v>
      </c>
      <c r="AY191" s="17" t="s">
        <v>149</v>
      </c>
      <c r="BE191" s="95">
        <f t="shared" si="29"/>
        <v>0</v>
      </c>
      <c r="BF191" s="95">
        <f t="shared" si="30"/>
        <v>0</v>
      </c>
      <c r="BG191" s="95">
        <f t="shared" si="31"/>
        <v>0</v>
      </c>
      <c r="BH191" s="95">
        <f t="shared" si="32"/>
        <v>0</v>
      </c>
      <c r="BI191" s="95">
        <f t="shared" si="33"/>
        <v>0</v>
      </c>
      <c r="BJ191" s="17" t="s">
        <v>84</v>
      </c>
      <c r="BK191" s="95">
        <f t="shared" si="34"/>
        <v>0</v>
      </c>
      <c r="BL191" s="17" t="s">
        <v>154</v>
      </c>
      <c r="BM191" s="17" t="s">
        <v>362</v>
      </c>
    </row>
    <row r="192" spans="2:65" s="1" customFormat="1" ht="22.5" customHeight="1">
      <c r="B192" s="32"/>
      <c r="C192" s="153" t="s">
        <v>363</v>
      </c>
      <c r="D192" s="153" t="s">
        <v>150</v>
      </c>
      <c r="E192" s="154" t="s">
        <v>364</v>
      </c>
      <c r="F192" s="585" t="s">
        <v>365</v>
      </c>
      <c r="G192" s="585"/>
      <c r="H192" s="585"/>
      <c r="I192" s="585"/>
      <c r="J192" s="155" t="s">
        <v>211</v>
      </c>
      <c r="K192" s="156">
        <v>244.86</v>
      </c>
      <c r="L192" s="567">
        <v>0</v>
      </c>
      <c r="M192" s="586"/>
      <c r="N192" s="568">
        <f t="shared" si="25"/>
        <v>0</v>
      </c>
      <c r="O192" s="568"/>
      <c r="P192" s="568"/>
      <c r="Q192" s="568"/>
      <c r="R192" s="34"/>
      <c r="T192" s="157" t="s">
        <v>22</v>
      </c>
      <c r="U192" s="39" t="s">
        <v>44</v>
      </c>
      <c r="V192" s="33"/>
      <c r="W192" s="158">
        <f t="shared" si="26"/>
        <v>0</v>
      </c>
      <c r="X192" s="158">
        <v>0</v>
      </c>
      <c r="Y192" s="158">
        <f t="shared" si="27"/>
        <v>0</v>
      </c>
      <c r="Z192" s="158">
        <v>0</v>
      </c>
      <c r="AA192" s="159">
        <f t="shared" si="28"/>
        <v>0</v>
      </c>
      <c r="AR192" s="17" t="s">
        <v>154</v>
      </c>
      <c r="AT192" s="17" t="s">
        <v>150</v>
      </c>
      <c r="AU192" s="17" t="s">
        <v>99</v>
      </c>
      <c r="AY192" s="17" t="s">
        <v>149</v>
      </c>
      <c r="BE192" s="95">
        <f t="shared" si="29"/>
        <v>0</v>
      </c>
      <c r="BF192" s="95">
        <f t="shared" si="30"/>
        <v>0</v>
      </c>
      <c r="BG192" s="95">
        <f t="shared" si="31"/>
        <v>0</v>
      </c>
      <c r="BH192" s="95">
        <f t="shared" si="32"/>
        <v>0</v>
      </c>
      <c r="BI192" s="95">
        <f t="shared" si="33"/>
        <v>0</v>
      </c>
      <c r="BJ192" s="17" t="s">
        <v>84</v>
      </c>
      <c r="BK192" s="95">
        <f t="shared" si="34"/>
        <v>0</v>
      </c>
      <c r="BL192" s="17" t="s">
        <v>154</v>
      </c>
      <c r="BM192" s="17" t="s">
        <v>366</v>
      </c>
    </row>
    <row r="193" spans="2:65" s="1" customFormat="1" ht="31.5" customHeight="1">
      <c r="B193" s="32"/>
      <c r="C193" s="153" t="s">
        <v>367</v>
      </c>
      <c r="D193" s="153" t="s">
        <v>150</v>
      </c>
      <c r="E193" s="154" t="s">
        <v>368</v>
      </c>
      <c r="F193" s="585" t="s">
        <v>369</v>
      </c>
      <c r="G193" s="585"/>
      <c r="H193" s="585"/>
      <c r="I193" s="585"/>
      <c r="J193" s="155" t="s">
        <v>211</v>
      </c>
      <c r="K193" s="156">
        <v>25.045</v>
      </c>
      <c r="L193" s="567">
        <v>0</v>
      </c>
      <c r="M193" s="586"/>
      <c r="N193" s="568">
        <f t="shared" si="25"/>
        <v>0</v>
      </c>
      <c r="O193" s="568"/>
      <c r="P193" s="568"/>
      <c r="Q193" s="568"/>
      <c r="R193" s="34"/>
      <c r="T193" s="157" t="s">
        <v>22</v>
      </c>
      <c r="U193" s="39" t="s">
        <v>44</v>
      </c>
      <c r="V193" s="33"/>
      <c r="W193" s="158">
        <f t="shared" si="26"/>
        <v>0</v>
      </c>
      <c r="X193" s="158">
        <v>0.11808</v>
      </c>
      <c r="Y193" s="158">
        <f t="shared" si="27"/>
        <v>2.9573136000000004</v>
      </c>
      <c r="Z193" s="158">
        <v>0</v>
      </c>
      <c r="AA193" s="159">
        <f t="shared" si="28"/>
        <v>0</v>
      </c>
      <c r="AR193" s="17" t="s">
        <v>154</v>
      </c>
      <c r="AT193" s="17" t="s">
        <v>150</v>
      </c>
      <c r="AU193" s="17" t="s">
        <v>99</v>
      </c>
      <c r="AY193" s="17" t="s">
        <v>149</v>
      </c>
      <c r="BE193" s="95">
        <f t="shared" si="29"/>
        <v>0</v>
      </c>
      <c r="BF193" s="95">
        <f t="shared" si="30"/>
        <v>0</v>
      </c>
      <c r="BG193" s="95">
        <f t="shared" si="31"/>
        <v>0</v>
      </c>
      <c r="BH193" s="95">
        <f t="shared" si="32"/>
        <v>0</v>
      </c>
      <c r="BI193" s="95">
        <f t="shared" si="33"/>
        <v>0</v>
      </c>
      <c r="BJ193" s="17" t="s">
        <v>84</v>
      </c>
      <c r="BK193" s="95">
        <f t="shared" si="34"/>
        <v>0</v>
      </c>
      <c r="BL193" s="17" t="s">
        <v>154</v>
      </c>
      <c r="BM193" s="17" t="s">
        <v>370</v>
      </c>
    </row>
    <row r="194" spans="2:65" s="1" customFormat="1" ht="31.5" customHeight="1">
      <c r="B194" s="32"/>
      <c r="C194" s="160" t="s">
        <v>371</v>
      </c>
      <c r="D194" s="160" t="s">
        <v>214</v>
      </c>
      <c r="E194" s="161" t="s">
        <v>372</v>
      </c>
      <c r="F194" s="581" t="s">
        <v>373</v>
      </c>
      <c r="G194" s="581"/>
      <c r="H194" s="581"/>
      <c r="I194" s="581"/>
      <c r="J194" s="162" t="s">
        <v>217</v>
      </c>
      <c r="K194" s="163">
        <v>25</v>
      </c>
      <c r="L194" s="582">
        <v>0</v>
      </c>
      <c r="M194" s="583"/>
      <c r="N194" s="584">
        <f t="shared" si="25"/>
        <v>0</v>
      </c>
      <c r="O194" s="568"/>
      <c r="P194" s="568"/>
      <c r="Q194" s="568"/>
      <c r="R194" s="34"/>
      <c r="T194" s="157" t="s">
        <v>22</v>
      </c>
      <c r="U194" s="39" t="s">
        <v>44</v>
      </c>
      <c r="V194" s="33"/>
      <c r="W194" s="158">
        <f t="shared" si="26"/>
        <v>0</v>
      </c>
      <c r="X194" s="158">
        <v>0</v>
      </c>
      <c r="Y194" s="158">
        <f t="shared" si="27"/>
        <v>0</v>
      </c>
      <c r="Z194" s="158">
        <v>0</v>
      </c>
      <c r="AA194" s="159">
        <f t="shared" si="28"/>
        <v>0</v>
      </c>
      <c r="AR194" s="17" t="s">
        <v>179</v>
      </c>
      <c r="AT194" s="17" t="s">
        <v>214</v>
      </c>
      <c r="AU194" s="17" t="s">
        <v>99</v>
      </c>
      <c r="AY194" s="17" t="s">
        <v>149</v>
      </c>
      <c r="BE194" s="95">
        <f t="shared" si="29"/>
        <v>0</v>
      </c>
      <c r="BF194" s="95">
        <f t="shared" si="30"/>
        <v>0</v>
      </c>
      <c r="BG194" s="95">
        <f t="shared" si="31"/>
        <v>0</v>
      </c>
      <c r="BH194" s="95">
        <f t="shared" si="32"/>
        <v>0</v>
      </c>
      <c r="BI194" s="95">
        <f t="shared" si="33"/>
        <v>0</v>
      </c>
      <c r="BJ194" s="17" t="s">
        <v>84</v>
      </c>
      <c r="BK194" s="95">
        <f t="shared" si="34"/>
        <v>0</v>
      </c>
      <c r="BL194" s="17" t="s">
        <v>154</v>
      </c>
      <c r="BM194" s="17" t="s">
        <v>374</v>
      </c>
    </row>
    <row r="195" spans="2:65" s="1" customFormat="1" ht="31.5" customHeight="1">
      <c r="B195" s="32"/>
      <c r="C195" s="153" t="s">
        <v>375</v>
      </c>
      <c r="D195" s="153" t="s">
        <v>150</v>
      </c>
      <c r="E195" s="154" t="s">
        <v>376</v>
      </c>
      <c r="F195" s="585" t="s">
        <v>377</v>
      </c>
      <c r="G195" s="585"/>
      <c r="H195" s="585"/>
      <c r="I195" s="585"/>
      <c r="J195" s="155" t="s">
        <v>211</v>
      </c>
      <c r="K195" s="156">
        <v>28.54</v>
      </c>
      <c r="L195" s="567">
        <v>0</v>
      </c>
      <c r="M195" s="586"/>
      <c r="N195" s="568">
        <f t="shared" si="25"/>
        <v>0</v>
      </c>
      <c r="O195" s="568"/>
      <c r="P195" s="568"/>
      <c r="Q195" s="568"/>
      <c r="R195" s="34"/>
      <c r="T195" s="157" t="s">
        <v>22</v>
      </c>
      <c r="U195" s="39" t="s">
        <v>44</v>
      </c>
      <c r="V195" s="33"/>
      <c r="W195" s="158">
        <f t="shared" si="26"/>
        <v>0</v>
      </c>
      <c r="X195" s="158">
        <v>0.15396</v>
      </c>
      <c r="Y195" s="158">
        <f t="shared" si="27"/>
        <v>4.3940184</v>
      </c>
      <c r="Z195" s="158">
        <v>0</v>
      </c>
      <c r="AA195" s="159">
        <f t="shared" si="28"/>
        <v>0</v>
      </c>
      <c r="AR195" s="17" t="s">
        <v>154</v>
      </c>
      <c r="AT195" s="17" t="s">
        <v>150</v>
      </c>
      <c r="AU195" s="17" t="s">
        <v>99</v>
      </c>
      <c r="AY195" s="17" t="s">
        <v>149</v>
      </c>
      <c r="BE195" s="95">
        <f t="shared" si="29"/>
        <v>0</v>
      </c>
      <c r="BF195" s="95">
        <f t="shared" si="30"/>
        <v>0</v>
      </c>
      <c r="BG195" s="95">
        <f t="shared" si="31"/>
        <v>0</v>
      </c>
      <c r="BH195" s="95">
        <f t="shared" si="32"/>
        <v>0</v>
      </c>
      <c r="BI195" s="95">
        <f t="shared" si="33"/>
        <v>0</v>
      </c>
      <c r="BJ195" s="17" t="s">
        <v>84</v>
      </c>
      <c r="BK195" s="95">
        <f t="shared" si="34"/>
        <v>0</v>
      </c>
      <c r="BL195" s="17" t="s">
        <v>154</v>
      </c>
      <c r="BM195" s="17" t="s">
        <v>378</v>
      </c>
    </row>
    <row r="196" spans="2:63" s="9" customFormat="1" ht="29.85" customHeight="1">
      <c r="B196" s="142"/>
      <c r="C196" s="143"/>
      <c r="D196" s="152" t="s">
        <v>116</v>
      </c>
      <c r="E196" s="152"/>
      <c r="F196" s="152"/>
      <c r="G196" s="152"/>
      <c r="H196" s="152"/>
      <c r="I196" s="152"/>
      <c r="J196" s="152"/>
      <c r="K196" s="152"/>
      <c r="L196" s="152"/>
      <c r="M196" s="152"/>
      <c r="N196" s="575">
        <f>BK196</f>
        <v>0</v>
      </c>
      <c r="O196" s="576"/>
      <c r="P196" s="576"/>
      <c r="Q196" s="576"/>
      <c r="R196" s="145"/>
      <c r="T196" s="146"/>
      <c r="U196" s="143"/>
      <c r="V196" s="143"/>
      <c r="W196" s="147">
        <f>SUM(W197:W200)</f>
        <v>0</v>
      </c>
      <c r="X196" s="143"/>
      <c r="Y196" s="147">
        <f>SUM(Y197:Y200)</f>
        <v>0</v>
      </c>
      <c r="Z196" s="143"/>
      <c r="AA196" s="148">
        <f>SUM(AA197:AA200)</f>
        <v>0</v>
      </c>
      <c r="AR196" s="149" t="s">
        <v>84</v>
      </c>
      <c r="AT196" s="150" t="s">
        <v>78</v>
      </c>
      <c r="AU196" s="150" t="s">
        <v>84</v>
      </c>
      <c r="AY196" s="149" t="s">
        <v>149</v>
      </c>
      <c r="BK196" s="151">
        <f>SUM(BK197:BK200)</f>
        <v>0</v>
      </c>
    </row>
    <row r="197" spans="2:65" s="1" customFormat="1" ht="31.5" customHeight="1">
      <c r="B197" s="32"/>
      <c r="C197" s="153" t="s">
        <v>379</v>
      </c>
      <c r="D197" s="153" t="s">
        <v>150</v>
      </c>
      <c r="E197" s="154" t="s">
        <v>380</v>
      </c>
      <c r="F197" s="585" t="s">
        <v>381</v>
      </c>
      <c r="G197" s="585"/>
      <c r="H197" s="585"/>
      <c r="I197" s="585"/>
      <c r="J197" s="155" t="s">
        <v>186</v>
      </c>
      <c r="K197" s="156">
        <v>26.47</v>
      </c>
      <c r="L197" s="567">
        <v>0</v>
      </c>
      <c r="M197" s="586"/>
      <c r="N197" s="568">
        <f>ROUND(L197*K197,2)</f>
        <v>0</v>
      </c>
      <c r="O197" s="568"/>
      <c r="P197" s="568"/>
      <c r="Q197" s="568"/>
      <c r="R197" s="34"/>
      <c r="T197" s="157" t="s">
        <v>22</v>
      </c>
      <c r="U197" s="39" t="s">
        <v>44</v>
      </c>
      <c r="V197" s="33"/>
      <c r="W197" s="158">
        <f>V197*K197</f>
        <v>0</v>
      </c>
      <c r="X197" s="158">
        <v>0</v>
      </c>
      <c r="Y197" s="158">
        <f>X197*K197</f>
        <v>0</v>
      </c>
      <c r="Z197" s="158">
        <v>0</v>
      </c>
      <c r="AA197" s="159">
        <f>Z197*K197</f>
        <v>0</v>
      </c>
      <c r="AR197" s="17" t="s">
        <v>154</v>
      </c>
      <c r="AT197" s="17" t="s">
        <v>150</v>
      </c>
      <c r="AU197" s="17" t="s">
        <v>99</v>
      </c>
      <c r="AY197" s="17" t="s">
        <v>149</v>
      </c>
      <c r="BE197" s="95">
        <f>IF(U197="základní",N197,0)</f>
        <v>0</v>
      </c>
      <c r="BF197" s="95">
        <f>IF(U197="snížená",N197,0)</f>
        <v>0</v>
      </c>
      <c r="BG197" s="95">
        <f>IF(U197="zákl. přenesená",N197,0)</f>
        <v>0</v>
      </c>
      <c r="BH197" s="95">
        <f>IF(U197="sníž. přenesená",N197,0)</f>
        <v>0</v>
      </c>
      <c r="BI197" s="95">
        <f>IF(U197="nulová",N197,0)</f>
        <v>0</v>
      </c>
      <c r="BJ197" s="17" t="s">
        <v>84</v>
      </c>
      <c r="BK197" s="95">
        <f>ROUND(L197*K197,2)</f>
        <v>0</v>
      </c>
      <c r="BL197" s="17" t="s">
        <v>154</v>
      </c>
      <c r="BM197" s="17" t="s">
        <v>382</v>
      </c>
    </row>
    <row r="198" spans="2:65" s="1" customFormat="1" ht="31.5" customHeight="1">
      <c r="B198" s="32"/>
      <c r="C198" s="153" t="s">
        <v>383</v>
      </c>
      <c r="D198" s="153" t="s">
        <v>150</v>
      </c>
      <c r="E198" s="154" t="s">
        <v>384</v>
      </c>
      <c r="F198" s="585" t="s">
        <v>385</v>
      </c>
      <c r="G198" s="585"/>
      <c r="H198" s="585"/>
      <c r="I198" s="585"/>
      <c r="J198" s="155" t="s">
        <v>186</v>
      </c>
      <c r="K198" s="156">
        <v>211.76</v>
      </c>
      <c r="L198" s="567">
        <v>0</v>
      </c>
      <c r="M198" s="586"/>
      <c r="N198" s="568">
        <f>ROUND(L198*K198,2)</f>
        <v>0</v>
      </c>
      <c r="O198" s="568"/>
      <c r="P198" s="568"/>
      <c r="Q198" s="568"/>
      <c r="R198" s="34"/>
      <c r="T198" s="157" t="s">
        <v>22</v>
      </c>
      <c r="U198" s="39" t="s">
        <v>44</v>
      </c>
      <c r="V198" s="33"/>
      <c r="W198" s="158">
        <f>V198*K198</f>
        <v>0</v>
      </c>
      <c r="X198" s="158">
        <v>0</v>
      </c>
      <c r="Y198" s="158">
        <f>X198*K198</f>
        <v>0</v>
      </c>
      <c r="Z198" s="158">
        <v>0</v>
      </c>
      <c r="AA198" s="159">
        <f>Z198*K198</f>
        <v>0</v>
      </c>
      <c r="AR198" s="17" t="s">
        <v>154</v>
      </c>
      <c r="AT198" s="17" t="s">
        <v>150</v>
      </c>
      <c r="AU198" s="17" t="s">
        <v>99</v>
      </c>
      <c r="AY198" s="17" t="s">
        <v>149</v>
      </c>
      <c r="BE198" s="95">
        <f>IF(U198="základní",N198,0)</f>
        <v>0</v>
      </c>
      <c r="BF198" s="95">
        <f>IF(U198="snížená",N198,0)</f>
        <v>0</v>
      </c>
      <c r="BG198" s="95">
        <f>IF(U198="zákl. přenesená",N198,0)</f>
        <v>0</v>
      </c>
      <c r="BH198" s="95">
        <f>IF(U198="sníž. přenesená",N198,0)</f>
        <v>0</v>
      </c>
      <c r="BI198" s="95">
        <f>IF(U198="nulová",N198,0)</f>
        <v>0</v>
      </c>
      <c r="BJ198" s="17" t="s">
        <v>84</v>
      </c>
      <c r="BK198" s="95">
        <f>ROUND(L198*K198,2)</f>
        <v>0</v>
      </c>
      <c r="BL198" s="17" t="s">
        <v>154</v>
      </c>
      <c r="BM198" s="17" t="s">
        <v>386</v>
      </c>
    </row>
    <row r="199" spans="2:65" s="1" customFormat="1" ht="31.5" customHeight="1">
      <c r="B199" s="32"/>
      <c r="C199" s="153" t="s">
        <v>387</v>
      </c>
      <c r="D199" s="153" t="s">
        <v>150</v>
      </c>
      <c r="E199" s="154" t="s">
        <v>388</v>
      </c>
      <c r="F199" s="585" t="s">
        <v>389</v>
      </c>
      <c r="G199" s="585"/>
      <c r="H199" s="585"/>
      <c r="I199" s="585"/>
      <c r="J199" s="155" t="s">
        <v>186</v>
      </c>
      <c r="K199" s="156">
        <v>9.071</v>
      </c>
      <c r="L199" s="567">
        <v>0</v>
      </c>
      <c r="M199" s="586"/>
      <c r="N199" s="568">
        <f>ROUND(L199*K199,2)</f>
        <v>0</v>
      </c>
      <c r="O199" s="568"/>
      <c r="P199" s="568"/>
      <c r="Q199" s="568"/>
      <c r="R199" s="34"/>
      <c r="T199" s="157" t="s">
        <v>22</v>
      </c>
      <c r="U199" s="39" t="s">
        <v>44</v>
      </c>
      <c r="V199" s="33"/>
      <c r="W199" s="158">
        <f>V199*K199</f>
        <v>0</v>
      </c>
      <c r="X199" s="158">
        <v>0</v>
      </c>
      <c r="Y199" s="158">
        <f>X199*K199</f>
        <v>0</v>
      </c>
      <c r="Z199" s="158">
        <v>0</v>
      </c>
      <c r="AA199" s="159">
        <f>Z199*K199</f>
        <v>0</v>
      </c>
      <c r="AR199" s="17" t="s">
        <v>154</v>
      </c>
      <c r="AT199" s="17" t="s">
        <v>150</v>
      </c>
      <c r="AU199" s="17" t="s">
        <v>99</v>
      </c>
      <c r="AY199" s="17" t="s">
        <v>149</v>
      </c>
      <c r="BE199" s="95">
        <f>IF(U199="základní",N199,0)</f>
        <v>0</v>
      </c>
      <c r="BF199" s="95">
        <f>IF(U199="snížená",N199,0)</f>
        <v>0</v>
      </c>
      <c r="BG199" s="95">
        <f>IF(U199="zákl. přenesená",N199,0)</f>
        <v>0</v>
      </c>
      <c r="BH199" s="95">
        <f>IF(U199="sníž. přenesená",N199,0)</f>
        <v>0</v>
      </c>
      <c r="BI199" s="95">
        <f>IF(U199="nulová",N199,0)</f>
        <v>0</v>
      </c>
      <c r="BJ199" s="17" t="s">
        <v>84</v>
      </c>
      <c r="BK199" s="95">
        <f>ROUND(L199*K199,2)</f>
        <v>0</v>
      </c>
      <c r="BL199" s="17" t="s">
        <v>154</v>
      </c>
      <c r="BM199" s="17" t="s">
        <v>390</v>
      </c>
    </row>
    <row r="200" spans="2:65" s="1" customFormat="1" ht="31.5" customHeight="1">
      <c r="B200" s="32"/>
      <c r="C200" s="153" t="s">
        <v>391</v>
      </c>
      <c r="D200" s="153" t="s">
        <v>150</v>
      </c>
      <c r="E200" s="154" t="s">
        <v>392</v>
      </c>
      <c r="F200" s="585" t="s">
        <v>393</v>
      </c>
      <c r="G200" s="585"/>
      <c r="H200" s="585"/>
      <c r="I200" s="585"/>
      <c r="J200" s="155" t="s">
        <v>186</v>
      </c>
      <c r="K200" s="156">
        <v>17.399</v>
      </c>
      <c r="L200" s="567">
        <v>0</v>
      </c>
      <c r="M200" s="586"/>
      <c r="N200" s="568">
        <f>ROUND(L200*K200,2)</f>
        <v>0</v>
      </c>
      <c r="O200" s="568"/>
      <c r="P200" s="568"/>
      <c r="Q200" s="568"/>
      <c r="R200" s="34"/>
      <c r="T200" s="157" t="s">
        <v>22</v>
      </c>
      <c r="U200" s="39" t="s">
        <v>44</v>
      </c>
      <c r="V200" s="33"/>
      <c r="W200" s="158">
        <f>V200*K200</f>
        <v>0</v>
      </c>
      <c r="X200" s="158">
        <v>0</v>
      </c>
      <c r="Y200" s="158">
        <f>X200*K200</f>
        <v>0</v>
      </c>
      <c r="Z200" s="158">
        <v>0</v>
      </c>
      <c r="AA200" s="159">
        <f>Z200*K200</f>
        <v>0</v>
      </c>
      <c r="AR200" s="17" t="s">
        <v>154</v>
      </c>
      <c r="AT200" s="17" t="s">
        <v>150</v>
      </c>
      <c r="AU200" s="17" t="s">
        <v>99</v>
      </c>
      <c r="AY200" s="17" t="s">
        <v>149</v>
      </c>
      <c r="BE200" s="95">
        <f>IF(U200="základní",N200,0)</f>
        <v>0</v>
      </c>
      <c r="BF200" s="95">
        <f>IF(U200="snížená",N200,0)</f>
        <v>0</v>
      </c>
      <c r="BG200" s="95">
        <f>IF(U200="zákl. přenesená",N200,0)</f>
        <v>0</v>
      </c>
      <c r="BH200" s="95">
        <f>IF(U200="sníž. přenesená",N200,0)</f>
        <v>0</v>
      </c>
      <c r="BI200" s="95">
        <f>IF(U200="nulová",N200,0)</f>
        <v>0</v>
      </c>
      <c r="BJ200" s="17" t="s">
        <v>84</v>
      </c>
      <c r="BK200" s="95">
        <f>ROUND(L200*K200,2)</f>
        <v>0</v>
      </c>
      <c r="BL200" s="17" t="s">
        <v>154</v>
      </c>
      <c r="BM200" s="17" t="s">
        <v>394</v>
      </c>
    </row>
    <row r="201" spans="2:63" s="9" customFormat="1" ht="29.85" customHeight="1">
      <c r="B201" s="142"/>
      <c r="C201" s="143"/>
      <c r="D201" s="152" t="s">
        <v>117</v>
      </c>
      <c r="E201" s="152"/>
      <c r="F201" s="152"/>
      <c r="G201" s="152"/>
      <c r="H201" s="152"/>
      <c r="I201" s="152"/>
      <c r="J201" s="152"/>
      <c r="K201" s="152"/>
      <c r="L201" s="152"/>
      <c r="M201" s="152"/>
      <c r="N201" s="575">
        <f>BK201</f>
        <v>0</v>
      </c>
      <c r="O201" s="576"/>
      <c r="P201" s="576"/>
      <c r="Q201" s="576"/>
      <c r="R201" s="145"/>
      <c r="T201" s="146"/>
      <c r="U201" s="143"/>
      <c r="V201" s="143"/>
      <c r="W201" s="147">
        <f>W202</f>
        <v>0</v>
      </c>
      <c r="X201" s="143"/>
      <c r="Y201" s="147">
        <f>Y202</f>
        <v>0</v>
      </c>
      <c r="Z201" s="143"/>
      <c r="AA201" s="148">
        <f>AA202</f>
        <v>0</v>
      </c>
      <c r="AR201" s="149" t="s">
        <v>84</v>
      </c>
      <c r="AT201" s="150" t="s">
        <v>78</v>
      </c>
      <c r="AU201" s="150" t="s">
        <v>84</v>
      </c>
      <c r="AY201" s="149" t="s">
        <v>149</v>
      </c>
      <c r="BK201" s="151">
        <f>BK202</f>
        <v>0</v>
      </c>
    </row>
    <row r="202" spans="2:65" s="1" customFormat="1" ht="31.5" customHeight="1">
      <c r="B202" s="32"/>
      <c r="C202" s="153" t="s">
        <v>395</v>
      </c>
      <c r="D202" s="153" t="s">
        <v>150</v>
      </c>
      <c r="E202" s="154" t="s">
        <v>396</v>
      </c>
      <c r="F202" s="585" t="s">
        <v>397</v>
      </c>
      <c r="G202" s="585"/>
      <c r="H202" s="585"/>
      <c r="I202" s="585"/>
      <c r="J202" s="155" t="s">
        <v>186</v>
      </c>
      <c r="K202" s="156">
        <v>162.013</v>
      </c>
      <c r="L202" s="567">
        <v>0</v>
      </c>
      <c r="M202" s="586"/>
      <c r="N202" s="568">
        <f>ROUND(L202*K202,2)</f>
        <v>0</v>
      </c>
      <c r="O202" s="568"/>
      <c r="P202" s="568"/>
      <c r="Q202" s="568"/>
      <c r="R202" s="34"/>
      <c r="T202" s="157" t="s">
        <v>22</v>
      </c>
      <c r="U202" s="39" t="s">
        <v>44</v>
      </c>
      <c r="V202" s="33"/>
      <c r="W202" s="158">
        <f>V202*K202</f>
        <v>0</v>
      </c>
      <c r="X202" s="158">
        <v>0</v>
      </c>
      <c r="Y202" s="158">
        <f>X202*K202</f>
        <v>0</v>
      </c>
      <c r="Z202" s="158">
        <v>0</v>
      </c>
      <c r="AA202" s="159">
        <f>Z202*K202</f>
        <v>0</v>
      </c>
      <c r="AR202" s="17" t="s">
        <v>154</v>
      </c>
      <c r="AT202" s="17" t="s">
        <v>150</v>
      </c>
      <c r="AU202" s="17" t="s">
        <v>99</v>
      </c>
      <c r="AY202" s="17" t="s">
        <v>149</v>
      </c>
      <c r="BE202" s="95">
        <f>IF(U202="základní",N202,0)</f>
        <v>0</v>
      </c>
      <c r="BF202" s="95">
        <f>IF(U202="snížená",N202,0)</f>
        <v>0</v>
      </c>
      <c r="BG202" s="95">
        <f>IF(U202="zákl. přenesená",N202,0)</f>
        <v>0</v>
      </c>
      <c r="BH202" s="95">
        <f>IF(U202="sníž. přenesená",N202,0)</f>
        <v>0</v>
      </c>
      <c r="BI202" s="95">
        <f>IF(U202="nulová",N202,0)</f>
        <v>0</v>
      </c>
      <c r="BJ202" s="17" t="s">
        <v>84</v>
      </c>
      <c r="BK202" s="95">
        <f>ROUND(L202*K202,2)</f>
        <v>0</v>
      </c>
      <c r="BL202" s="17" t="s">
        <v>154</v>
      </c>
      <c r="BM202" s="17" t="s">
        <v>398</v>
      </c>
    </row>
    <row r="203" spans="2:63" s="9" customFormat="1" ht="37.35" customHeight="1">
      <c r="B203" s="142"/>
      <c r="C203" s="143"/>
      <c r="D203" s="144" t="s">
        <v>118</v>
      </c>
      <c r="E203" s="144"/>
      <c r="F203" s="144"/>
      <c r="G203" s="144"/>
      <c r="H203" s="144"/>
      <c r="I203" s="144"/>
      <c r="J203" s="144"/>
      <c r="K203" s="144"/>
      <c r="L203" s="144"/>
      <c r="M203" s="144"/>
      <c r="N203" s="577">
        <f>BK203</f>
        <v>0</v>
      </c>
      <c r="O203" s="578"/>
      <c r="P203" s="578"/>
      <c r="Q203" s="578"/>
      <c r="R203" s="145"/>
      <c r="T203" s="146"/>
      <c r="U203" s="143"/>
      <c r="V203" s="143"/>
      <c r="W203" s="147">
        <f>W204+W211+W216+W227+W229+W236</f>
        <v>0</v>
      </c>
      <c r="X203" s="143"/>
      <c r="Y203" s="147">
        <f>Y204+Y211+Y216+Y227+Y229+Y236</f>
        <v>0.13333783999999999</v>
      </c>
      <c r="Z203" s="143"/>
      <c r="AA203" s="148">
        <f>AA204+AA211+AA216+AA227+AA229+AA236</f>
        <v>0</v>
      </c>
      <c r="AR203" s="149" t="s">
        <v>99</v>
      </c>
      <c r="AT203" s="150" t="s">
        <v>78</v>
      </c>
      <c r="AU203" s="150" t="s">
        <v>79</v>
      </c>
      <c r="AY203" s="149" t="s">
        <v>149</v>
      </c>
      <c r="BK203" s="151">
        <f>BK204+BK211+BK216+BK227+BK229+BK236</f>
        <v>0</v>
      </c>
    </row>
    <row r="204" spans="2:63" s="9" customFormat="1" ht="19.9" customHeight="1">
      <c r="B204" s="142"/>
      <c r="C204" s="143"/>
      <c r="D204" s="152" t="s">
        <v>119</v>
      </c>
      <c r="E204" s="152"/>
      <c r="F204" s="152"/>
      <c r="G204" s="152"/>
      <c r="H204" s="152"/>
      <c r="I204" s="152"/>
      <c r="J204" s="152"/>
      <c r="K204" s="152"/>
      <c r="L204" s="152"/>
      <c r="M204" s="152"/>
      <c r="N204" s="573">
        <f>BK204</f>
        <v>0</v>
      </c>
      <c r="O204" s="574"/>
      <c r="P204" s="574"/>
      <c r="Q204" s="574"/>
      <c r="R204" s="145"/>
      <c r="T204" s="146"/>
      <c r="U204" s="143"/>
      <c r="V204" s="143"/>
      <c r="W204" s="147">
        <f>SUM(W205:W210)</f>
        <v>0</v>
      </c>
      <c r="X204" s="143"/>
      <c r="Y204" s="147">
        <f>SUM(Y205:Y210)</f>
        <v>0</v>
      </c>
      <c r="Z204" s="143"/>
      <c r="AA204" s="148">
        <f>SUM(AA205:AA210)</f>
        <v>0</v>
      </c>
      <c r="AR204" s="149" t="s">
        <v>99</v>
      </c>
      <c r="AT204" s="150" t="s">
        <v>78</v>
      </c>
      <c r="AU204" s="150" t="s">
        <v>84</v>
      </c>
      <c r="AY204" s="149" t="s">
        <v>149</v>
      </c>
      <c r="BK204" s="151">
        <f>SUM(BK205:BK210)</f>
        <v>0</v>
      </c>
    </row>
    <row r="205" spans="2:65" s="1" customFormat="1" ht="31.5" customHeight="1">
      <c r="B205" s="32"/>
      <c r="C205" s="153" t="s">
        <v>399</v>
      </c>
      <c r="D205" s="153" t="s">
        <v>150</v>
      </c>
      <c r="E205" s="154" t="s">
        <v>400</v>
      </c>
      <c r="F205" s="585" t="s">
        <v>401</v>
      </c>
      <c r="G205" s="585"/>
      <c r="H205" s="585"/>
      <c r="I205" s="585"/>
      <c r="J205" s="155" t="s">
        <v>207</v>
      </c>
      <c r="K205" s="156">
        <v>1</v>
      </c>
      <c r="L205" s="567">
        <v>0</v>
      </c>
      <c r="M205" s="586"/>
      <c r="N205" s="568">
        <f aca="true" t="shared" si="35" ref="N205:N210">ROUND(L205*K205,2)</f>
        <v>0</v>
      </c>
      <c r="O205" s="568"/>
      <c r="P205" s="568"/>
      <c r="Q205" s="568"/>
      <c r="R205" s="34"/>
      <c r="T205" s="157" t="s">
        <v>22</v>
      </c>
      <c r="U205" s="39" t="s">
        <v>44</v>
      </c>
      <c r="V205" s="33"/>
      <c r="W205" s="158">
        <f aca="true" t="shared" si="36" ref="W205:W210">V205*K205</f>
        <v>0</v>
      </c>
      <c r="X205" s="158">
        <v>0</v>
      </c>
      <c r="Y205" s="158">
        <f aca="true" t="shared" si="37" ref="Y205:Y210">X205*K205</f>
        <v>0</v>
      </c>
      <c r="Z205" s="158">
        <v>0</v>
      </c>
      <c r="AA205" s="159">
        <f aca="true" t="shared" si="38" ref="AA205:AA210">Z205*K205</f>
        <v>0</v>
      </c>
      <c r="AR205" s="17" t="s">
        <v>213</v>
      </c>
      <c r="AT205" s="17" t="s">
        <v>150</v>
      </c>
      <c r="AU205" s="17" t="s">
        <v>99</v>
      </c>
      <c r="AY205" s="17" t="s">
        <v>149</v>
      </c>
      <c r="BE205" s="95">
        <f aca="true" t="shared" si="39" ref="BE205:BE210">IF(U205="základní",N205,0)</f>
        <v>0</v>
      </c>
      <c r="BF205" s="95">
        <f aca="true" t="shared" si="40" ref="BF205:BF210">IF(U205="snížená",N205,0)</f>
        <v>0</v>
      </c>
      <c r="BG205" s="95">
        <f aca="true" t="shared" si="41" ref="BG205:BG210">IF(U205="zákl. přenesená",N205,0)</f>
        <v>0</v>
      </c>
      <c r="BH205" s="95">
        <f aca="true" t="shared" si="42" ref="BH205:BH210">IF(U205="sníž. přenesená",N205,0)</f>
        <v>0</v>
      </c>
      <c r="BI205" s="95">
        <f aca="true" t="shared" si="43" ref="BI205:BI210">IF(U205="nulová",N205,0)</f>
        <v>0</v>
      </c>
      <c r="BJ205" s="17" t="s">
        <v>84</v>
      </c>
      <c r="BK205" s="95">
        <f aca="true" t="shared" si="44" ref="BK205:BK210">ROUND(L205*K205,2)</f>
        <v>0</v>
      </c>
      <c r="BL205" s="17" t="s">
        <v>213</v>
      </c>
      <c r="BM205" s="17" t="s">
        <v>402</v>
      </c>
    </row>
    <row r="206" spans="2:65" s="1" customFormat="1" ht="31.5" customHeight="1">
      <c r="B206" s="32"/>
      <c r="C206" s="153" t="s">
        <v>403</v>
      </c>
      <c r="D206" s="153" t="s">
        <v>150</v>
      </c>
      <c r="E206" s="154" t="s">
        <v>404</v>
      </c>
      <c r="F206" s="585" t="s">
        <v>405</v>
      </c>
      <c r="G206" s="585"/>
      <c r="H206" s="585"/>
      <c r="I206" s="585"/>
      <c r="J206" s="155" t="s">
        <v>207</v>
      </c>
      <c r="K206" s="156">
        <v>1</v>
      </c>
      <c r="L206" s="567">
        <v>0</v>
      </c>
      <c r="M206" s="586"/>
      <c r="N206" s="568">
        <f t="shared" si="35"/>
        <v>0</v>
      </c>
      <c r="O206" s="568"/>
      <c r="P206" s="568"/>
      <c r="Q206" s="568"/>
      <c r="R206" s="34"/>
      <c r="T206" s="157" t="s">
        <v>22</v>
      </c>
      <c r="U206" s="39" t="s">
        <v>44</v>
      </c>
      <c r="V206" s="33"/>
      <c r="W206" s="158">
        <f t="shared" si="36"/>
        <v>0</v>
      </c>
      <c r="X206" s="158">
        <v>0</v>
      </c>
      <c r="Y206" s="158">
        <f t="shared" si="37"/>
        <v>0</v>
      </c>
      <c r="Z206" s="158">
        <v>0</v>
      </c>
      <c r="AA206" s="159">
        <f t="shared" si="38"/>
        <v>0</v>
      </c>
      <c r="AR206" s="17" t="s">
        <v>213</v>
      </c>
      <c r="AT206" s="17" t="s">
        <v>150</v>
      </c>
      <c r="AU206" s="17" t="s">
        <v>99</v>
      </c>
      <c r="AY206" s="17" t="s">
        <v>149</v>
      </c>
      <c r="BE206" s="95">
        <f t="shared" si="39"/>
        <v>0</v>
      </c>
      <c r="BF206" s="95">
        <f t="shared" si="40"/>
        <v>0</v>
      </c>
      <c r="BG206" s="95">
        <f t="shared" si="41"/>
        <v>0</v>
      </c>
      <c r="BH206" s="95">
        <f t="shared" si="42"/>
        <v>0</v>
      </c>
      <c r="BI206" s="95">
        <f t="shared" si="43"/>
        <v>0</v>
      </c>
      <c r="BJ206" s="17" t="s">
        <v>84</v>
      </c>
      <c r="BK206" s="95">
        <f t="shared" si="44"/>
        <v>0</v>
      </c>
      <c r="BL206" s="17" t="s">
        <v>213</v>
      </c>
      <c r="BM206" s="17" t="s">
        <v>406</v>
      </c>
    </row>
    <row r="207" spans="2:65" s="1" customFormat="1" ht="22.5" customHeight="1">
      <c r="B207" s="32"/>
      <c r="C207" s="153" t="s">
        <v>407</v>
      </c>
      <c r="D207" s="153" t="s">
        <v>150</v>
      </c>
      <c r="E207" s="154" t="s">
        <v>408</v>
      </c>
      <c r="F207" s="585" t="s">
        <v>409</v>
      </c>
      <c r="G207" s="585"/>
      <c r="H207" s="585"/>
      <c r="I207" s="585"/>
      <c r="J207" s="155" t="s">
        <v>207</v>
      </c>
      <c r="K207" s="156">
        <v>1</v>
      </c>
      <c r="L207" s="567">
        <v>0</v>
      </c>
      <c r="M207" s="586"/>
      <c r="N207" s="568">
        <f t="shared" si="35"/>
        <v>0</v>
      </c>
      <c r="O207" s="568"/>
      <c r="P207" s="568"/>
      <c r="Q207" s="568"/>
      <c r="R207" s="34"/>
      <c r="T207" s="157" t="s">
        <v>22</v>
      </c>
      <c r="U207" s="39" t="s">
        <v>44</v>
      </c>
      <c r="V207" s="33"/>
      <c r="W207" s="158">
        <f t="shared" si="36"/>
        <v>0</v>
      </c>
      <c r="X207" s="158">
        <v>0</v>
      </c>
      <c r="Y207" s="158">
        <f t="shared" si="37"/>
        <v>0</v>
      </c>
      <c r="Z207" s="158">
        <v>0</v>
      </c>
      <c r="AA207" s="159">
        <f t="shared" si="38"/>
        <v>0</v>
      </c>
      <c r="AR207" s="17" t="s">
        <v>213</v>
      </c>
      <c r="AT207" s="17" t="s">
        <v>150</v>
      </c>
      <c r="AU207" s="17" t="s">
        <v>99</v>
      </c>
      <c r="AY207" s="17" t="s">
        <v>149</v>
      </c>
      <c r="BE207" s="95">
        <f t="shared" si="39"/>
        <v>0</v>
      </c>
      <c r="BF207" s="95">
        <f t="shared" si="40"/>
        <v>0</v>
      </c>
      <c r="BG207" s="95">
        <f t="shared" si="41"/>
        <v>0</v>
      </c>
      <c r="BH207" s="95">
        <f t="shared" si="42"/>
        <v>0</v>
      </c>
      <c r="BI207" s="95">
        <f t="shared" si="43"/>
        <v>0</v>
      </c>
      <c r="BJ207" s="17" t="s">
        <v>84</v>
      </c>
      <c r="BK207" s="95">
        <f t="shared" si="44"/>
        <v>0</v>
      </c>
      <c r="BL207" s="17" t="s">
        <v>213</v>
      </c>
      <c r="BM207" s="17" t="s">
        <v>410</v>
      </c>
    </row>
    <row r="208" spans="2:65" s="1" customFormat="1" ht="31.5" customHeight="1">
      <c r="B208" s="32"/>
      <c r="C208" s="153" t="s">
        <v>411</v>
      </c>
      <c r="D208" s="153" t="s">
        <v>150</v>
      </c>
      <c r="E208" s="154" t="s">
        <v>412</v>
      </c>
      <c r="F208" s="585" t="s">
        <v>413</v>
      </c>
      <c r="G208" s="585"/>
      <c r="H208" s="585"/>
      <c r="I208" s="585"/>
      <c r="J208" s="155" t="s">
        <v>207</v>
      </c>
      <c r="K208" s="156">
        <v>1</v>
      </c>
      <c r="L208" s="567">
        <v>0</v>
      </c>
      <c r="M208" s="586"/>
      <c r="N208" s="568">
        <f t="shared" si="35"/>
        <v>0</v>
      </c>
      <c r="O208" s="568"/>
      <c r="P208" s="568"/>
      <c r="Q208" s="568"/>
      <c r="R208" s="34"/>
      <c r="T208" s="157" t="s">
        <v>22</v>
      </c>
      <c r="U208" s="39" t="s">
        <v>44</v>
      </c>
      <c r="V208" s="33"/>
      <c r="W208" s="158">
        <f t="shared" si="36"/>
        <v>0</v>
      </c>
      <c r="X208" s="158">
        <v>0</v>
      </c>
      <c r="Y208" s="158">
        <f t="shared" si="37"/>
        <v>0</v>
      </c>
      <c r="Z208" s="158">
        <v>0</v>
      </c>
      <c r="AA208" s="159">
        <f t="shared" si="38"/>
        <v>0</v>
      </c>
      <c r="AR208" s="17" t="s">
        <v>213</v>
      </c>
      <c r="AT208" s="17" t="s">
        <v>150</v>
      </c>
      <c r="AU208" s="17" t="s">
        <v>99</v>
      </c>
      <c r="AY208" s="17" t="s">
        <v>149</v>
      </c>
      <c r="BE208" s="95">
        <f t="shared" si="39"/>
        <v>0</v>
      </c>
      <c r="BF208" s="95">
        <f t="shared" si="40"/>
        <v>0</v>
      </c>
      <c r="BG208" s="95">
        <f t="shared" si="41"/>
        <v>0</v>
      </c>
      <c r="BH208" s="95">
        <f t="shared" si="42"/>
        <v>0</v>
      </c>
      <c r="BI208" s="95">
        <f t="shared" si="43"/>
        <v>0</v>
      </c>
      <c r="BJ208" s="17" t="s">
        <v>84</v>
      </c>
      <c r="BK208" s="95">
        <f t="shared" si="44"/>
        <v>0</v>
      </c>
      <c r="BL208" s="17" t="s">
        <v>213</v>
      </c>
      <c r="BM208" s="17" t="s">
        <v>414</v>
      </c>
    </row>
    <row r="209" spans="2:65" s="1" customFormat="1" ht="31.5" customHeight="1">
      <c r="B209" s="32"/>
      <c r="C209" s="153" t="s">
        <v>415</v>
      </c>
      <c r="D209" s="153" t="s">
        <v>150</v>
      </c>
      <c r="E209" s="154" t="s">
        <v>416</v>
      </c>
      <c r="F209" s="585" t="s">
        <v>417</v>
      </c>
      <c r="G209" s="585"/>
      <c r="H209" s="585"/>
      <c r="I209" s="585"/>
      <c r="J209" s="155" t="s">
        <v>207</v>
      </c>
      <c r="K209" s="156">
        <v>1</v>
      </c>
      <c r="L209" s="567">
        <v>0</v>
      </c>
      <c r="M209" s="586"/>
      <c r="N209" s="568">
        <f t="shared" si="35"/>
        <v>0</v>
      </c>
      <c r="O209" s="568"/>
      <c r="P209" s="568"/>
      <c r="Q209" s="568"/>
      <c r="R209" s="34"/>
      <c r="T209" s="157" t="s">
        <v>22</v>
      </c>
      <c r="U209" s="39" t="s">
        <v>44</v>
      </c>
      <c r="V209" s="33"/>
      <c r="W209" s="158">
        <f t="shared" si="36"/>
        <v>0</v>
      </c>
      <c r="X209" s="158">
        <v>0</v>
      </c>
      <c r="Y209" s="158">
        <f t="shared" si="37"/>
        <v>0</v>
      </c>
      <c r="Z209" s="158">
        <v>0</v>
      </c>
      <c r="AA209" s="159">
        <f t="shared" si="38"/>
        <v>0</v>
      </c>
      <c r="AR209" s="17" t="s">
        <v>213</v>
      </c>
      <c r="AT209" s="17" t="s">
        <v>150</v>
      </c>
      <c r="AU209" s="17" t="s">
        <v>99</v>
      </c>
      <c r="AY209" s="17" t="s">
        <v>149</v>
      </c>
      <c r="BE209" s="95">
        <f t="shared" si="39"/>
        <v>0</v>
      </c>
      <c r="BF209" s="95">
        <f t="shared" si="40"/>
        <v>0</v>
      </c>
      <c r="BG209" s="95">
        <f t="shared" si="41"/>
        <v>0</v>
      </c>
      <c r="BH209" s="95">
        <f t="shared" si="42"/>
        <v>0</v>
      </c>
      <c r="BI209" s="95">
        <f t="shared" si="43"/>
        <v>0</v>
      </c>
      <c r="BJ209" s="17" t="s">
        <v>84</v>
      </c>
      <c r="BK209" s="95">
        <f t="shared" si="44"/>
        <v>0</v>
      </c>
      <c r="BL209" s="17" t="s">
        <v>213</v>
      </c>
      <c r="BM209" s="17" t="s">
        <v>418</v>
      </c>
    </row>
    <row r="210" spans="2:65" s="1" customFormat="1" ht="44.25" customHeight="1">
      <c r="B210" s="32"/>
      <c r="C210" s="153" t="s">
        <v>419</v>
      </c>
      <c r="D210" s="153" t="s">
        <v>150</v>
      </c>
      <c r="E210" s="154" t="s">
        <v>420</v>
      </c>
      <c r="F210" s="585" t="s">
        <v>421</v>
      </c>
      <c r="G210" s="585"/>
      <c r="H210" s="585"/>
      <c r="I210" s="585"/>
      <c r="J210" s="155" t="s">
        <v>207</v>
      </c>
      <c r="K210" s="156">
        <v>1</v>
      </c>
      <c r="L210" s="567">
        <v>0</v>
      </c>
      <c r="M210" s="586"/>
      <c r="N210" s="568">
        <f t="shared" si="35"/>
        <v>0</v>
      </c>
      <c r="O210" s="568"/>
      <c r="P210" s="568"/>
      <c r="Q210" s="568"/>
      <c r="R210" s="34"/>
      <c r="T210" s="157" t="s">
        <v>22</v>
      </c>
      <c r="U210" s="39" t="s">
        <v>44</v>
      </c>
      <c r="V210" s="33"/>
      <c r="W210" s="158">
        <f t="shared" si="36"/>
        <v>0</v>
      </c>
      <c r="X210" s="158">
        <v>0</v>
      </c>
      <c r="Y210" s="158">
        <f t="shared" si="37"/>
        <v>0</v>
      </c>
      <c r="Z210" s="158">
        <v>0</v>
      </c>
      <c r="AA210" s="159">
        <f t="shared" si="38"/>
        <v>0</v>
      </c>
      <c r="AR210" s="17" t="s">
        <v>213</v>
      </c>
      <c r="AT210" s="17" t="s">
        <v>150</v>
      </c>
      <c r="AU210" s="17" t="s">
        <v>99</v>
      </c>
      <c r="AY210" s="17" t="s">
        <v>149</v>
      </c>
      <c r="BE210" s="95">
        <f t="shared" si="39"/>
        <v>0</v>
      </c>
      <c r="BF210" s="95">
        <f t="shared" si="40"/>
        <v>0</v>
      </c>
      <c r="BG210" s="95">
        <f t="shared" si="41"/>
        <v>0</v>
      </c>
      <c r="BH210" s="95">
        <f t="shared" si="42"/>
        <v>0</v>
      </c>
      <c r="BI210" s="95">
        <f t="shared" si="43"/>
        <v>0</v>
      </c>
      <c r="BJ210" s="17" t="s">
        <v>84</v>
      </c>
      <c r="BK210" s="95">
        <f t="shared" si="44"/>
        <v>0</v>
      </c>
      <c r="BL210" s="17" t="s">
        <v>213</v>
      </c>
      <c r="BM210" s="17" t="s">
        <v>422</v>
      </c>
    </row>
    <row r="211" spans="2:63" s="9" customFormat="1" ht="29.85" customHeight="1">
      <c r="B211" s="142"/>
      <c r="C211" s="143"/>
      <c r="D211" s="152" t="s">
        <v>120</v>
      </c>
      <c r="E211" s="152"/>
      <c r="F211" s="152"/>
      <c r="G211" s="152"/>
      <c r="H211" s="152"/>
      <c r="I211" s="152"/>
      <c r="J211" s="152"/>
      <c r="K211" s="152"/>
      <c r="L211" s="152"/>
      <c r="M211" s="152"/>
      <c r="N211" s="575">
        <f>BK211</f>
        <v>0</v>
      </c>
      <c r="O211" s="576"/>
      <c r="P211" s="576"/>
      <c r="Q211" s="576"/>
      <c r="R211" s="145"/>
      <c r="T211" s="146"/>
      <c r="U211" s="143"/>
      <c r="V211" s="143"/>
      <c r="W211" s="147">
        <f>SUM(W212:W215)</f>
        <v>0</v>
      </c>
      <c r="X211" s="143"/>
      <c r="Y211" s="147">
        <f>SUM(Y212:Y215)</f>
        <v>0.097886</v>
      </c>
      <c r="Z211" s="143"/>
      <c r="AA211" s="148">
        <f>SUM(AA212:AA215)</f>
        <v>0</v>
      </c>
      <c r="AR211" s="149" t="s">
        <v>99</v>
      </c>
      <c r="AT211" s="150" t="s">
        <v>78</v>
      </c>
      <c r="AU211" s="150" t="s">
        <v>84</v>
      </c>
      <c r="AY211" s="149" t="s">
        <v>149</v>
      </c>
      <c r="BK211" s="151">
        <f>SUM(BK212:BK215)</f>
        <v>0</v>
      </c>
    </row>
    <row r="212" spans="2:65" s="1" customFormat="1" ht="31.5" customHeight="1">
      <c r="B212" s="32"/>
      <c r="C212" s="153" t="s">
        <v>423</v>
      </c>
      <c r="D212" s="153" t="s">
        <v>150</v>
      </c>
      <c r="E212" s="154" t="s">
        <v>424</v>
      </c>
      <c r="F212" s="585" t="s">
        <v>425</v>
      </c>
      <c r="G212" s="585"/>
      <c r="H212" s="585"/>
      <c r="I212" s="585"/>
      <c r="J212" s="155" t="s">
        <v>211</v>
      </c>
      <c r="K212" s="156">
        <v>21</v>
      </c>
      <c r="L212" s="567">
        <v>0</v>
      </c>
      <c r="M212" s="586"/>
      <c r="N212" s="568">
        <f>ROUND(L212*K212,2)</f>
        <v>0</v>
      </c>
      <c r="O212" s="568"/>
      <c r="P212" s="568"/>
      <c r="Q212" s="568"/>
      <c r="R212" s="34"/>
      <c r="T212" s="157" t="s">
        <v>22</v>
      </c>
      <c r="U212" s="39" t="s">
        <v>44</v>
      </c>
      <c r="V212" s="33"/>
      <c r="W212" s="158">
        <f>V212*K212</f>
        <v>0</v>
      </c>
      <c r="X212" s="158">
        <v>0.00291</v>
      </c>
      <c r="Y212" s="158">
        <f>X212*K212</f>
        <v>0.06111</v>
      </c>
      <c r="Z212" s="158">
        <v>0</v>
      </c>
      <c r="AA212" s="159">
        <f>Z212*K212</f>
        <v>0</v>
      </c>
      <c r="AR212" s="17" t="s">
        <v>213</v>
      </c>
      <c r="AT212" s="17" t="s">
        <v>150</v>
      </c>
      <c r="AU212" s="17" t="s">
        <v>99</v>
      </c>
      <c r="AY212" s="17" t="s">
        <v>149</v>
      </c>
      <c r="BE212" s="95">
        <f>IF(U212="základní",N212,0)</f>
        <v>0</v>
      </c>
      <c r="BF212" s="95">
        <f>IF(U212="snížená",N212,0)</f>
        <v>0</v>
      </c>
      <c r="BG212" s="95">
        <f>IF(U212="zákl. přenesená",N212,0)</f>
        <v>0</v>
      </c>
      <c r="BH212" s="95">
        <f>IF(U212="sníž. přenesená",N212,0)</f>
        <v>0</v>
      </c>
      <c r="BI212" s="95">
        <f>IF(U212="nulová",N212,0)</f>
        <v>0</v>
      </c>
      <c r="BJ212" s="17" t="s">
        <v>84</v>
      </c>
      <c r="BK212" s="95">
        <f>ROUND(L212*K212,2)</f>
        <v>0</v>
      </c>
      <c r="BL212" s="17" t="s">
        <v>213</v>
      </c>
      <c r="BM212" s="17" t="s">
        <v>426</v>
      </c>
    </row>
    <row r="213" spans="2:65" s="1" customFormat="1" ht="31.5" customHeight="1">
      <c r="B213" s="32"/>
      <c r="C213" s="153" t="s">
        <v>427</v>
      </c>
      <c r="D213" s="153" t="s">
        <v>150</v>
      </c>
      <c r="E213" s="154" t="s">
        <v>428</v>
      </c>
      <c r="F213" s="585" t="s">
        <v>429</v>
      </c>
      <c r="G213" s="585"/>
      <c r="H213" s="585"/>
      <c r="I213" s="585"/>
      <c r="J213" s="155" t="s">
        <v>211</v>
      </c>
      <c r="K213" s="156">
        <v>15</v>
      </c>
      <c r="L213" s="567">
        <v>0</v>
      </c>
      <c r="M213" s="586"/>
      <c r="N213" s="568">
        <f>ROUND(L213*K213,2)</f>
        <v>0</v>
      </c>
      <c r="O213" s="568"/>
      <c r="P213" s="568"/>
      <c r="Q213" s="568"/>
      <c r="R213" s="34"/>
      <c r="T213" s="157" t="s">
        <v>22</v>
      </c>
      <c r="U213" s="39" t="s">
        <v>44</v>
      </c>
      <c r="V213" s="33"/>
      <c r="W213" s="158">
        <f>V213*K213</f>
        <v>0</v>
      </c>
      <c r="X213" s="158">
        <v>0.00174</v>
      </c>
      <c r="Y213" s="158">
        <f>X213*K213</f>
        <v>0.0261</v>
      </c>
      <c r="Z213" s="158">
        <v>0</v>
      </c>
      <c r="AA213" s="159">
        <f>Z213*K213</f>
        <v>0</v>
      </c>
      <c r="AR213" s="17" t="s">
        <v>213</v>
      </c>
      <c r="AT213" s="17" t="s">
        <v>150</v>
      </c>
      <c r="AU213" s="17" t="s">
        <v>99</v>
      </c>
      <c r="AY213" s="17" t="s">
        <v>149</v>
      </c>
      <c r="BE213" s="95">
        <f>IF(U213="základní",N213,0)</f>
        <v>0</v>
      </c>
      <c r="BF213" s="95">
        <f>IF(U213="snížená",N213,0)</f>
        <v>0</v>
      </c>
      <c r="BG213" s="95">
        <f>IF(U213="zákl. přenesená",N213,0)</f>
        <v>0</v>
      </c>
      <c r="BH213" s="95">
        <f>IF(U213="sníž. přenesená",N213,0)</f>
        <v>0</v>
      </c>
      <c r="BI213" s="95">
        <f>IF(U213="nulová",N213,0)</f>
        <v>0</v>
      </c>
      <c r="BJ213" s="17" t="s">
        <v>84</v>
      </c>
      <c r="BK213" s="95">
        <f>ROUND(L213*K213,2)</f>
        <v>0</v>
      </c>
      <c r="BL213" s="17" t="s">
        <v>213</v>
      </c>
      <c r="BM213" s="17" t="s">
        <v>430</v>
      </c>
    </row>
    <row r="214" spans="2:65" s="1" customFormat="1" ht="31.5" customHeight="1">
      <c r="B214" s="32"/>
      <c r="C214" s="153" t="s">
        <v>431</v>
      </c>
      <c r="D214" s="153" t="s">
        <v>150</v>
      </c>
      <c r="E214" s="154" t="s">
        <v>432</v>
      </c>
      <c r="F214" s="585" t="s">
        <v>433</v>
      </c>
      <c r="G214" s="585"/>
      <c r="H214" s="585"/>
      <c r="I214" s="585"/>
      <c r="J214" s="155" t="s">
        <v>265</v>
      </c>
      <c r="K214" s="156">
        <v>2</v>
      </c>
      <c r="L214" s="567">
        <v>0</v>
      </c>
      <c r="M214" s="586"/>
      <c r="N214" s="568">
        <f>ROUND(L214*K214,2)</f>
        <v>0</v>
      </c>
      <c r="O214" s="568"/>
      <c r="P214" s="568"/>
      <c r="Q214" s="568"/>
      <c r="R214" s="34"/>
      <c r="T214" s="157" t="s">
        <v>22</v>
      </c>
      <c r="U214" s="39" t="s">
        <v>44</v>
      </c>
      <c r="V214" s="33"/>
      <c r="W214" s="158">
        <f>V214*K214</f>
        <v>0</v>
      </c>
      <c r="X214" s="158">
        <v>0.00025</v>
      </c>
      <c r="Y214" s="158">
        <f>X214*K214</f>
        <v>0.0005</v>
      </c>
      <c r="Z214" s="158">
        <v>0</v>
      </c>
      <c r="AA214" s="159">
        <f>Z214*K214</f>
        <v>0</v>
      </c>
      <c r="AR214" s="17" t="s">
        <v>213</v>
      </c>
      <c r="AT214" s="17" t="s">
        <v>150</v>
      </c>
      <c r="AU214" s="17" t="s">
        <v>99</v>
      </c>
      <c r="AY214" s="17" t="s">
        <v>149</v>
      </c>
      <c r="BE214" s="95">
        <f>IF(U214="základní",N214,0)</f>
        <v>0</v>
      </c>
      <c r="BF214" s="95">
        <f>IF(U214="snížená",N214,0)</f>
        <v>0</v>
      </c>
      <c r="BG214" s="95">
        <f>IF(U214="zákl. přenesená",N214,0)</f>
        <v>0</v>
      </c>
      <c r="BH214" s="95">
        <f>IF(U214="sníž. přenesená",N214,0)</f>
        <v>0</v>
      </c>
      <c r="BI214" s="95">
        <f>IF(U214="nulová",N214,0)</f>
        <v>0</v>
      </c>
      <c r="BJ214" s="17" t="s">
        <v>84</v>
      </c>
      <c r="BK214" s="95">
        <f>ROUND(L214*K214,2)</f>
        <v>0</v>
      </c>
      <c r="BL214" s="17" t="s">
        <v>213</v>
      </c>
      <c r="BM214" s="17" t="s">
        <v>434</v>
      </c>
    </row>
    <row r="215" spans="2:65" s="1" customFormat="1" ht="31.5" customHeight="1">
      <c r="B215" s="32"/>
      <c r="C215" s="153" t="s">
        <v>435</v>
      </c>
      <c r="D215" s="153" t="s">
        <v>150</v>
      </c>
      <c r="E215" s="154" t="s">
        <v>436</v>
      </c>
      <c r="F215" s="585" t="s">
        <v>437</v>
      </c>
      <c r="G215" s="585"/>
      <c r="H215" s="585"/>
      <c r="I215" s="585"/>
      <c r="J215" s="155" t="s">
        <v>211</v>
      </c>
      <c r="K215" s="156">
        <v>4.8</v>
      </c>
      <c r="L215" s="567">
        <v>0</v>
      </c>
      <c r="M215" s="586"/>
      <c r="N215" s="568">
        <f>ROUND(L215*K215,2)</f>
        <v>0</v>
      </c>
      <c r="O215" s="568"/>
      <c r="P215" s="568"/>
      <c r="Q215" s="568"/>
      <c r="R215" s="34"/>
      <c r="T215" s="157" t="s">
        <v>22</v>
      </c>
      <c r="U215" s="39" t="s">
        <v>44</v>
      </c>
      <c r="V215" s="33"/>
      <c r="W215" s="158">
        <f>V215*K215</f>
        <v>0</v>
      </c>
      <c r="X215" s="158">
        <v>0.00212</v>
      </c>
      <c r="Y215" s="158">
        <f>X215*K215</f>
        <v>0.010176</v>
      </c>
      <c r="Z215" s="158">
        <v>0</v>
      </c>
      <c r="AA215" s="159">
        <f>Z215*K215</f>
        <v>0</v>
      </c>
      <c r="AR215" s="17" t="s">
        <v>213</v>
      </c>
      <c r="AT215" s="17" t="s">
        <v>150</v>
      </c>
      <c r="AU215" s="17" t="s">
        <v>99</v>
      </c>
      <c r="AY215" s="17" t="s">
        <v>149</v>
      </c>
      <c r="BE215" s="95">
        <f>IF(U215="základní",N215,0)</f>
        <v>0</v>
      </c>
      <c r="BF215" s="95">
        <f>IF(U215="snížená",N215,0)</f>
        <v>0</v>
      </c>
      <c r="BG215" s="95">
        <f>IF(U215="zákl. přenesená",N215,0)</f>
        <v>0</v>
      </c>
      <c r="BH215" s="95">
        <f>IF(U215="sníž. přenesená",N215,0)</f>
        <v>0</v>
      </c>
      <c r="BI215" s="95">
        <f>IF(U215="nulová",N215,0)</f>
        <v>0</v>
      </c>
      <c r="BJ215" s="17" t="s">
        <v>84</v>
      </c>
      <c r="BK215" s="95">
        <f>ROUND(L215*K215,2)</f>
        <v>0</v>
      </c>
      <c r="BL215" s="17" t="s">
        <v>213</v>
      </c>
      <c r="BM215" s="17" t="s">
        <v>438</v>
      </c>
    </row>
    <row r="216" spans="2:63" s="9" customFormat="1" ht="29.85" customHeight="1">
      <c r="B216" s="142"/>
      <c r="C216" s="143"/>
      <c r="D216" s="152" t="s">
        <v>121</v>
      </c>
      <c r="E216" s="152"/>
      <c r="F216" s="152"/>
      <c r="G216" s="152"/>
      <c r="H216" s="152"/>
      <c r="I216" s="152"/>
      <c r="J216" s="152"/>
      <c r="K216" s="152"/>
      <c r="L216" s="152"/>
      <c r="M216" s="152"/>
      <c r="N216" s="575">
        <f>BK216</f>
        <v>0</v>
      </c>
      <c r="O216" s="576"/>
      <c r="P216" s="576"/>
      <c r="Q216" s="576"/>
      <c r="R216" s="145"/>
      <c r="T216" s="146"/>
      <c r="U216" s="143"/>
      <c r="V216" s="143"/>
      <c r="W216" s="147">
        <f>SUM(W217:W226)</f>
        <v>0</v>
      </c>
      <c r="X216" s="143"/>
      <c r="Y216" s="147">
        <f>SUM(Y217:Y226)</f>
        <v>0.012484499999999999</v>
      </c>
      <c r="Z216" s="143"/>
      <c r="AA216" s="148">
        <f>SUM(AA217:AA226)</f>
        <v>0</v>
      </c>
      <c r="AR216" s="149" t="s">
        <v>99</v>
      </c>
      <c r="AT216" s="150" t="s">
        <v>78</v>
      </c>
      <c r="AU216" s="150" t="s">
        <v>84</v>
      </c>
      <c r="AY216" s="149" t="s">
        <v>149</v>
      </c>
      <c r="BK216" s="151">
        <f>SUM(BK217:BK226)</f>
        <v>0</v>
      </c>
    </row>
    <row r="217" spans="2:65" s="1" customFormat="1" ht="31.5" customHeight="1">
      <c r="B217" s="32"/>
      <c r="C217" s="153" t="s">
        <v>439</v>
      </c>
      <c r="D217" s="153" t="s">
        <v>150</v>
      </c>
      <c r="E217" s="154" t="s">
        <v>440</v>
      </c>
      <c r="F217" s="585" t="s">
        <v>441</v>
      </c>
      <c r="G217" s="585"/>
      <c r="H217" s="585"/>
      <c r="I217" s="585"/>
      <c r="J217" s="155" t="s">
        <v>153</v>
      </c>
      <c r="K217" s="156">
        <v>10.29</v>
      </c>
      <c r="L217" s="567">
        <v>0</v>
      </c>
      <c r="M217" s="586"/>
      <c r="N217" s="568">
        <f aca="true" t="shared" si="45" ref="N217:N226">ROUND(L217*K217,2)</f>
        <v>0</v>
      </c>
      <c r="O217" s="568"/>
      <c r="P217" s="568"/>
      <c r="Q217" s="568"/>
      <c r="R217" s="34"/>
      <c r="T217" s="157" t="s">
        <v>22</v>
      </c>
      <c r="U217" s="39" t="s">
        <v>44</v>
      </c>
      <c r="V217" s="33"/>
      <c r="W217" s="158">
        <f aca="true" t="shared" si="46" ref="W217:W226">V217*K217</f>
        <v>0</v>
      </c>
      <c r="X217" s="158">
        <v>5E-05</v>
      </c>
      <c r="Y217" s="158">
        <f aca="true" t="shared" si="47" ref="Y217:Y226">X217*K217</f>
        <v>0.0005145</v>
      </c>
      <c r="Z217" s="158">
        <v>0</v>
      </c>
      <c r="AA217" s="159">
        <f aca="true" t="shared" si="48" ref="AA217:AA226">Z217*K217</f>
        <v>0</v>
      </c>
      <c r="AR217" s="17" t="s">
        <v>213</v>
      </c>
      <c r="AT217" s="17" t="s">
        <v>150</v>
      </c>
      <c r="AU217" s="17" t="s">
        <v>99</v>
      </c>
      <c r="AY217" s="17" t="s">
        <v>149</v>
      </c>
      <c r="BE217" s="95">
        <f aca="true" t="shared" si="49" ref="BE217:BE226">IF(U217="základní",N217,0)</f>
        <v>0</v>
      </c>
      <c r="BF217" s="95">
        <f aca="true" t="shared" si="50" ref="BF217:BF226">IF(U217="snížená",N217,0)</f>
        <v>0</v>
      </c>
      <c r="BG217" s="95">
        <f aca="true" t="shared" si="51" ref="BG217:BG226">IF(U217="zákl. přenesená",N217,0)</f>
        <v>0</v>
      </c>
      <c r="BH217" s="95">
        <f aca="true" t="shared" si="52" ref="BH217:BH226">IF(U217="sníž. přenesená",N217,0)</f>
        <v>0</v>
      </c>
      <c r="BI217" s="95">
        <f aca="true" t="shared" si="53" ref="BI217:BI226">IF(U217="nulová",N217,0)</f>
        <v>0</v>
      </c>
      <c r="BJ217" s="17" t="s">
        <v>84</v>
      </c>
      <c r="BK217" s="95">
        <f aca="true" t="shared" si="54" ref="BK217:BK226">ROUND(L217*K217,2)</f>
        <v>0</v>
      </c>
      <c r="BL217" s="17" t="s">
        <v>213</v>
      </c>
      <c r="BM217" s="17" t="s">
        <v>442</v>
      </c>
    </row>
    <row r="218" spans="2:65" s="1" customFormat="1" ht="31.5" customHeight="1">
      <c r="B218" s="32"/>
      <c r="C218" s="160" t="s">
        <v>443</v>
      </c>
      <c r="D218" s="160" t="s">
        <v>214</v>
      </c>
      <c r="E218" s="161" t="s">
        <v>444</v>
      </c>
      <c r="F218" s="581" t="s">
        <v>445</v>
      </c>
      <c r="G218" s="581"/>
      <c r="H218" s="581"/>
      <c r="I218" s="581"/>
      <c r="J218" s="162" t="s">
        <v>153</v>
      </c>
      <c r="K218" s="163">
        <v>10.29</v>
      </c>
      <c r="L218" s="582">
        <v>0</v>
      </c>
      <c r="M218" s="583"/>
      <c r="N218" s="584">
        <f t="shared" si="45"/>
        <v>0</v>
      </c>
      <c r="O218" s="568"/>
      <c r="P218" s="568"/>
      <c r="Q218" s="568"/>
      <c r="R218" s="34"/>
      <c r="T218" s="157" t="s">
        <v>22</v>
      </c>
      <c r="U218" s="39" t="s">
        <v>44</v>
      </c>
      <c r="V218" s="33"/>
      <c r="W218" s="158">
        <f t="shared" si="46"/>
        <v>0</v>
      </c>
      <c r="X218" s="158">
        <v>0</v>
      </c>
      <c r="Y218" s="158">
        <f t="shared" si="47"/>
        <v>0</v>
      </c>
      <c r="Z218" s="158">
        <v>0</v>
      </c>
      <c r="AA218" s="159">
        <f t="shared" si="48"/>
        <v>0</v>
      </c>
      <c r="AR218" s="17" t="s">
        <v>279</v>
      </c>
      <c r="AT218" s="17" t="s">
        <v>214</v>
      </c>
      <c r="AU218" s="17" t="s">
        <v>99</v>
      </c>
      <c r="AY218" s="17" t="s">
        <v>149</v>
      </c>
      <c r="BE218" s="95">
        <f t="shared" si="49"/>
        <v>0</v>
      </c>
      <c r="BF218" s="95">
        <f t="shared" si="50"/>
        <v>0</v>
      </c>
      <c r="BG218" s="95">
        <f t="shared" si="51"/>
        <v>0</v>
      </c>
      <c r="BH218" s="95">
        <f t="shared" si="52"/>
        <v>0</v>
      </c>
      <c r="BI218" s="95">
        <f t="shared" si="53"/>
        <v>0</v>
      </c>
      <c r="BJ218" s="17" t="s">
        <v>84</v>
      </c>
      <c r="BK218" s="95">
        <f t="shared" si="54"/>
        <v>0</v>
      </c>
      <c r="BL218" s="17" t="s">
        <v>213</v>
      </c>
      <c r="BM218" s="17" t="s">
        <v>446</v>
      </c>
    </row>
    <row r="219" spans="2:65" s="1" customFormat="1" ht="31.5" customHeight="1">
      <c r="B219" s="32"/>
      <c r="C219" s="153" t="s">
        <v>447</v>
      </c>
      <c r="D219" s="153" t="s">
        <v>150</v>
      </c>
      <c r="E219" s="154" t="s">
        <v>448</v>
      </c>
      <c r="F219" s="585" t="s">
        <v>449</v>
      </c>
      <c r="G219" s="585"/>
      <c r="H219" s="585"/>
      <c r="I219" s="585"/>
      <c r="J219" s="155" t="s">
        <v>153</v>
      </c>
      <c r="K219" s="156">
        <v>42.75</v>
      </c>
      <c r="L219" s="567">
        <v>0</v>
      </c>
      <c r="M219" s="586"/>
      <c r="N219" s="568">
        <f t="shared" si="45"/>
        <v>0</v>
      </c>
      <c r="O219" s="568"/>
      <c r="P219" s="568"/>
      <c r="Q219" s="568"/>
      <c r="R219" s="34"/>
      <c r="T219" s="157" t="s">
        <v>22</v>
      </c>
      <c r="U219" s="39" t="s">
        <v>44</v>
      </c>
      <c r="V219" s="33"/>
      <c r="W219" s="158">
        <f t="shared" si="46"/>
        <v>0</v>
      </c>
      <c r="X219" s="158">
        <v>0.00028</v>
      </c>
      <c r="Y219" s="158">
        <f t="shared" si="47"/>
        <v>0.01197</v>
      </c>
      <c r="Z219" s="158">
        <v>0</v>
      </c>
      <c r="AA219" s="159">
        <f t="shared" si="48"/>
        <v>0</v>
      </c>
      <c r="AR219" s="17" t="s">
        <v>213</v>
      </c>
      <c r="AT219" s="17" t="s">
        <v>150</v>
      </c>
      <c r="AU219" s="17" t="s">
        <v>99</v>
      </c>
      <c r="AY219" s="17" t="s">
        <v>149</v>
      </c>
      <c r="BE219" s="95">
        <f t="shared" si="49"/>
        <v>0</v>
      </c>
      <c r="BF219" s="95">
        <f t="shared" si="50"/>
        <v>0</v>
      </c>
      <c r="BG219" s="95">
        <f t="shared" si="51"/>
        <v>0</v>
      </c>
      <c r="BH219" s="95">
        <f t="shared" si="52"/>
        <v>0</v>
      </c>
      <c r="BI219" s="95">
        <f t="shared" si="53"/>
        <v>0</v>
      </c>
      <c r="BJ219" s="17" t="s">
        <v>84</v>
      </c>
      <c r="BK219" s="95">
        <f t="shared" si="54"/>
        <v>0</v>
      </c>
      <c r="BL219" s="17" t="s">
        <v>213</v>
      </c>
      <c r="BM219" s="17" t="s">
        <v>450</v>
      </c>
    </row>
    <row r="220" spans="2:65" s="1" customFormat="1" ht="31.5" customHeight="1">
      <c r="B220" s="32"/>
      <c r="C220" s="160" t="s">
        <v>451</v>
      </c>
      <c r="D220" s="160" t="s">
        <v>214</v>
      </c>
      <c r="E220" s="161" t="s">
        <v>452</v>
      </c>
      <c r="F220" s="581" t="s">
        <v>453</v>
      </c>
      <c r="G220" s="581"/>
      <c r="H220" s="581"/>
      <c r="I220" s="581"/>
      <c r="J220" s="162" t="s">
        <v>153</v>
      </c>
      <c r="K220" s="163">
        <v>42.75</v>
      </c>
      <c r="L220" s="582">
        <v>0</v>
      </c>
      <c r="M220" s="583"/>
      <c r="N220" s="584">
        <f t="shared" si="45"/>
        <v>0</v>
      </c>
      <c r="O220" s="568"/>
      <c r="P220" s="568"/>
      <c r="Q220" s="568"/>
      <c r="R220" s="34"/>
      <c r="T220" s="157" t="s">
        <v>22</v>
      </c>
      <c r="U220" s="39" t="s">
        <v>44</v>
      </c>
      <c r="V220" s="33"/>
      <c r="W220" s="158">
        <f t="shared" si="46"/>
        <v>0</v>
      </c>
      <c r="X220" s="158">
        <v>0</v>
      </c>
      <c r="Y220" s="158">
        <f t="shared" si="47"/>
        <v>0</v>
      </c>
      <c r="Z220" s="158">
        <v>0</v>
      </c>
      <c r="AA220" s="159">
        <f t="shared" si="48"/>
        <v>0</v>
      </c>
      <c r="AR220" s="17" t="s">
        <v>279</v>
      </c>
      <c r="AT220" s="17" t="s">
        <v>214</v>
      </c>
      <c r="AU220" s="17" t="s">
        <v>99</v>
      </c>
      <c r="AY220" s="17" t="s">
        <v>149</v>
      </c>
      <c r="BE220" s="95">
        <f t="shared" si="49"/>
        <v>0</v>
      </c>
      <c r="BF220" s="95">
        <f t="shared" si="50"/>
        <v>0</v>
      </c>
      <c r="BG220" s="95">
        <f t="shared" si="51"/>
        <v>0</v>
      </c>
      <c r="BH220" s="95">
        <f t="shared" si="52"/>
        <v>0</v>
      </c>
      <c r="BI220" s="95">
        <f t="shared" si="53"/>
        <v>0</v>
      </c>
      <c r="BJ220" s="17" t="s">
        <v>84</v>
      </c>
      <c r="BK220" s="95">
        <f t="shared" si="54"/>
        <v>0</v>
      </c>
      <c r="BL220" s="17" t="s">
        <v>213</v>
      </c>
      <c r="BM220" s="17" t="s">
        <v>454</v>
      </c>
    </row>
    <row r="221" spans="2:65" s="1" customFormat="1" ht="22.5" customHeight="1">
      <c r="B221" s="32"/>
      <c r="C221" s="153" t="s">
        <v>455</v>
      </c>
      <c r="D221" s="153" t="s">
        <v>150</v>
      </c>
      <c r="E221" s="154" t="s">
        <v>456</v>
      </c>
      <c r="F221" s="585" t="s">
        <v>457</v>
      </c>
      <c r="G221" s="585"/>
      <c r="H221" s="585"/>
      <c r="I221" s="585"/>
      <c r="J221" s="155" t="s">
        <v>458</v>
      </c>
      <c r="K221" s="156">
        <v>2275.15</v>
      </c>
      <c r="L221" s="567">
        <v>0</v>
      </c>
      <c r="M221" s="586"/>
      <c r="N221" s="568">
        <f t="shared" si="45"/>
        <v>0</v>
      </c>
      <c r="O221" s="568"/>
      <c r="P221" s="568"/>
      <c r="Q221" s="568"/>
      <c r="R221" s="34"/>
      <c r="T221" s="157" t="s">
        <v>22</v>
      </c>
      <c r="U221" s="39" t="s">
        <v>44</v>
      </c>
      <c r="V221" s="33"/>
      <c r="W221" s="158">
        <f t="shared" si="46"/>
        <v>0</v>
      </c>
      <c r="X221" s="158">
        <v>0</v>
      </c>
      <c r="Y221" s="158">
        <f t="shared" si="47"/>
        <v>0</v>
      </c>
      <c r="Z221" s="158">
        <v>0</v>
      </c>
      <c r="AA221" s="159">
        <f t="shared" si="48"/>
        <v>0</v>
      </c>
      <c r="AR221" s="17" t="s">
        <v>213</v>
      </c>
      <c r="AT221" s="17" t="s">
        <v>150</v>
      </c>
      <c r="AU221" s="17" t="s">
        <v>99</v>
      </c>
      <c r="AY221" s="17" t="s">
        <v>149</v>
      </c>
      <c r="BE221" s="95">
        <f t="shared" si="49"/>
        <v>0</v>
      </c>
      <c r="BF221" s="95">
        <f t="shared" si="50"/>
        <v>0</v>
      </c>
      <c r="BG221" s="95">
        <f t="shared" si="51"/>
        <v>0</v>
      </c>
      <c r="BH221" s="95">
        <f t="shared" si="52"/>
        <v>0</v>
      </c>
      <c r="BI221" s="95">
        <f t="shared" si="53"/>
        <v>0</v>
      </c>
      <c r="BJ221" s="17" t="s">
        <v>84</v>
      </c>
      <c r="BK221" s="95">
        <f t="shared" si="54"/>
        <v>0</v>
      </c>
      <c r="BL221" s="17" t="s">
        <v>213</v>
      </c>
      <c r="BM221" s="17" t="s">
        <v>459</v>
      </c>
    </row>
    <row r="222" spans="2:65" s="1" customFormat="1" ht="31.5" customHeight="1">
      <c r="B222" s="32"/>
      <c r="C222" s="153" t="s">
        <v>460</v>
      </c>
      <c r="D222" s="153" t="s">
        <v>150</v>
      </c>
      <c r="E222" s="154" t="s">
        <v>461</v>
      </c>
      <c r="F222" s="585" t="s">
        <v>462</v>
      </c>
      <c r="G222" s="585"/>
      <c r="H222" s="585"/>
      <c r="I222" s="585"/>
      <c r="J222" s="155" t="s">
        <v>217</v>
      </c>
      <c r="K222" s="156">
        <v>1000.61</v>
      </c>
      <c r="L222" s="567">
        <v>0</v>
      </c>
      <c r="M222" s="586"/>
      <c r="N222" s="568">
        <f t="shared" si="45"/>
        <v>0</v>
      </c>
      <c r="O222" s="568"/>
      <c r="P222" s="568"/>
      <c r="Q222" s="568"/>
      <c r="R222" s="34"/>
      <c r="T222" s="157" t="s">
        <v>22</v>
      </c>
      <c r="U222" s="39" t="s">
        <v>44</v>
      </c>
      <c r="V222" s="33"/>
      <c r="W222" s="158">
        <f t="shared" si="46"/>
        <v>0</v>
      </c>
      <c r="X222" s="158">
        <v>0</v>
      </c>
      <c r="Y222" s="158">
        <f t="shared" si="47"/>
        <v>0</v>
      </c>
      <c r="Z222" s="158">
        <v>0</v>
      </c>
      <c r="AA222" s="159">
        <f t="shared" si="48"/>
        <v>0</v>
      </c>
      <c r="AR222" s="17" t="s">
        <v>213</v>
      </c>
      <c r="AT222" s="17" t="s">
        <v>150</v>
      </c>
      <c r="AU222" s="17" t="s">
        <v>99</v>
      </c>
      <c r="AY222" s="17" t="s">
        <v>149</v>
      </c>
      <c r="BE222" s="95">
        <f t="shared" si="49"/>
        <v>0</v>
      </c>
      <c r="BF222" s="95">
        <f t="shared" si="50"/>
        <v>0</v>
      </c>
      <c r="BG222" s="95">
        <f t="shared" si="51"/>
        <v>0</v>
      </c>
      <c r="BH222" s="95">
        <f t="shared" si="52"/>
        <v>0</v>
      </c>
      <c r="BI222" s="95">
        <f t="shared" si="53"/>
        <v>0</v>
      </c>
      <c r="BJ222" s="17" t="s">
        <v>84</v>
      </c>
      <c r="BK222" s="95">
        <f t="shared" si="54"/>
        <v>0</v>
      </c>
      <c r="BL222" s="17" t="s">
        <v>213</v>
      </c>
      <c r="BM222" s="17" t="s">
        <v>463</v>
      </c>
    </row>
    <row r="223" spans="2:65" s="1" customFormat="1" ht="31.5" customHeight="1">
      <c r="B223" s="32"/>
      <c r="C223" s="153" t="s">
        <v>464</v>
      </c>
      <c r="D223" s="153" t="s">
        <v>150</v>
      </c>
      <c r="E223" s="154" t="s">
        <v>465</v>
      </c>
      <c r="F223" s="585" t="s">
        <v>466</v>
      </c>
      <c r="G223" s="585"/>
      <c r="H223" s="585"/>
      <c r="I223" s="585"/>
      <c r="J223" s="155" t="s">
        <v>217</v>
      </c>
      <c r="K223" s="156">
        <v>281.61</v>
      </c>
      <c r="L223" s="567">
        <v>0</v>
      </c>
      <c r="M223" s="586"/>
      <c r="N223" s="568">
        <f t="shared" si="45"/>
        <v>0</v>
      </c>
      <c r="O223" s="568"/>
      <c r="P223" s="568"/>
      <c r="Q223" s="568"/>
      <c r="R223" s="34"/>
      <c r="T223" s="157" t="s">
        <v>22</v>
      </c>
      <c r="U223" s="39" t="s">
        <v>44</v>
      </c>
      <c r="V223" s="33"/>
      <c r="W223" s="158">
        <f t="shared" si="46"/>
        <v>0</v>
      </c>
      <c r="X223" s="158">
        <v>0</v>
      </c>
      <c r="Y223" s="158">
        <f t="shared" si="47"/>
        <v>0</v>
      </c>
      <c r="Z223" s="158">
        <v>0</v>
      </c>
      <c r="AA223" s="159">
        <f t="shared" si="48"/>
        <v>0</v>
      </c>
      <c r="AR223" s="17" t="s">
        <v>213</v>
      </c>
      <c r="AT223" s="17" t="s">
        <v>150</v>
      </c>
      <c r="AU223" s="17" t="s">
        <v>99</v>
      </c>
      <c r="AY223" s="17" t="s">
        <v>149</v>
      </c>
      <c r="BE223" s="95">
        <f t="shared" si="49"/>
        <v>0</v>
      </c>
      <c r="BF223" s="95">
        <f t="shared" si="50"/>
        <v>0</v>
      </c>
      <c r="BG223" s="95">
        <f t="shared" si="51"/>
        <v>0</v>
      </c>
      <c r="BH223" s="95">
        <f t="shared" si="52"/>
        <v>0</v>
      </c>
      <c r="BI223" s="95">
        <f t="shared" si="53"/>
        <v>0</v>
      </c>
      <c r="BJ223" s="17" t="s">
        <v>84</v>
      </c>
      <c r="BK223" s="95">
        <f t="shared" si="54"/>
        <v>0</v>
      </c>
      <c r="BL223" s="17" t="s">
        <v>213</v>
      </c>
      <c r="BM223" s="17" t="s">
        <v>467</v>
      </c>
    </row>
    <row r="224" spans="2:65" s="1" customFormat="1" ht="44.25" customHeight="1">
      <c r="B224" s="32"/>
      <c r="C224" s="153" t="s">
        <v>468</v>
      </c>
      <c r="D224" s="153" t="s">
        <v>150</v>
      </c>
      <c r="E224" s="154" t="s">
        <v>469</v>
      </c>
      <c r="F224" s="585" t="s">
        <v>470</v>
      </c>
      <c r="G224" s="585"/>
      <c r="H224" s="585"/>
      <c r="I224" s="585"/>
      <c r="J224" s="155" t="s">
        <v>217</v>
      </c>
      <c r="K224" s="156">
        <v>810.18</v>
      </c>
      <c r="L224" s="567">
        <v>0</v>
      </c>
      <c r="M224" s="586"/>
      <c r="N224" s="568">
        <f t="shared" si="45"/>
        <v>0</v>
      </c>
      <c r="O224" s="568"/>
      <c r="P224" s="568"/>
      <c r="Q224" s="568"/>
      <c r="R224" s="34"/>
      <c r="T224" s="157" t="s">
        <v>22</v>
      </c>
      <c r="U224" s="39" t="s">
        <v>44</v>
      </c>
      <c r="V224" s="33"/>
      <c r="W224" s="158">
        <f t="shared" si="46"/>
        <v>0</v>
      </c>
      <c r="X224" s="158">
        <v>0</v>
      </c>
      <c r="Y224" s="158">
        <f t="shared" si="47"/>
        <v>0</v>
      </c>
      <c r="Z224" s="158">
        <v>0</v>
      </c>
      <c r="AA224" s="159">
        <f t="shared" si="48"/>
        <v>0</v>
      </c>
      <c r="AR224" s="17" t="s">
        <v>213</v>
      </c>
      <c r="AT224" s="17" t="s">
        <v>150</v>
      </c>
      <c r="AU224" s="17" t="s">
        <v>99</v>
      </c>
      <c r="AY224" s="17" t="s">
        <v>149</v>
      </c>
      <c r="BE224" s="95">
        <f t="shared" si="49"/>
        <v>0</v>
      </c>
      <c r="BF224" s="95">
        <f t="shared" si="50"/>
        <v>0</v>
      </c>
      <c r="BG224" s="95">
        <f t="shared" si="51"/>
        <v>0</v>
      </c>
      <c r="BH224" s="95">
        <f t="shared" si="52"/>
        <v>0</v>
      </c>
      <c r="BI224" s="95">
        <f t="shared" si="53"/>
        <v>0</v>
      </c>
      <c r="BJ224" s="17" t="s">
        <v>84</v>
      </c>
      <c r="BK224" s="95">
        <f t="shared" si="54"/>
        <v>0</v>
      </c>
      <c r="BL224" s="17" t="s">
        <v>213</v>
      </c>
      <c r="BM224" s="17" t="s">
        <v>471</v>
      </c>
    </row>
    <row r="225" spans="2:65" s="1" customFormat="1" ht="44.25" customHeight="1">
      <c r="B225" s="32"/>
      <c r="C225" s="153" t="s">
        <v>472</v>
      </c>
      <c r="D225" s="153" t="s">
        <v>150</v>
      </c>
      <c r="E225" s="154" t="s">
        <v>473</v>
      </c>
      <c r="F225" s="585" t="s">
        <v>474</v>
      </c>
      <c r="G225" s="585"/>
      <c r="H225" s="585"/>
      <c r="I225" s="585"/>
      <c r="J225" s="155" t="s">
        <v>217</v>
      </c>
      <c r="K225" s="156">
        <v>31.4</v>
      </c>
      <c r="L225" s="567">
        <v>0</v>
      </c>
      <c r="M225" s="586"/>
      <c r="N225" s="568">
        <f t="shared" si="45"/>
        <v>0</v>
      </c>
      <c r="O225" s="568"/>
      <c r="P225" s="568"/>
      <c r="Q225" s="568"/>
      <c r="R225" s="34"/>
      <c r="T225" s="157" t="s">
        <v>22</v>
      </c>
      <c r="U225" s="39" t="s">
        <v>44</v>
      </c>
      <c r="V225" s="33"/>
      <c r="W225" s="158">
        <f t="shared" si="46"/>
        <v>0</v>
      </c>
      <c r="X225" s="158">
        <v>0</v>
      </c>
      <c r="Y225" s="158">
        <f t="shared" si="47"/>
        <v>0</v>
      </c>
      <c r="Z225" s="158">
        <v>0</v>
      </c>
      <c r="AA225" s="159">
        <f t="shared" si="48"/>
        <v>0</v>
      </c>
      <c r="AR225" s="17" t="s">
        <v>213</v>
      </c>
      <c r="AT225" s="17" t="s">
        <v>150</v>
      </c>
      <c r="AU225" s="17" t="s">
        <v>99</v>
      </c>
      <c r="AY225" s="17" t="s">
        <v>149</v>
      </c>
      <c r="BE225" s="95">
        <f t="shared" si="49"/>
        <v>0</v>
      </c>
      <c r="BF225" s="95">
        <f t="shared" si="50"/>
        <v>0</v>
      </c>
      <c r="BG225" s="95">
        <f t="shared" si="51"/>
        <v>0</v>
      </c>
      <c r="BH225" s="95">
        <f t="shared" si="52"/>
        <v>0</v>
      </c>
      <c r="BI225" s="95">
        <f t="shared" si="53"/>
        <v>0</v>
      </c>
      <c r="BJ225" s="17" t="s">
        <v>84</v>
      </c>
      <c r="BK225" s="95">
        <f t="shared" si="54"/>
        <v>0</v>
      </c>
      <c r="BL225" s="17" t="s">
        <v>213</v>
      </c>
      <c r="BM225" s="17" t="s">
        <v>475</v>
      </c>
    </row>
    <row r="226" spans="2:65" s="1" customFormat="1" ht="31.5" customHeight="1">
      <c r="B226" s="32"/>
      <c r="C226" s="153" t="s">
        <v>476</v>
      </c>
      <c r="D226" s="153" t="s">
        <v>150</v>
      </c>
      <c r="E226" s="154" t="s">
        <v>477</v>
      </c>
      <c r="F226" s="585" t="s">
        <v>478</v>
      </c>
      <c r="G226" s="585"/>
      <c r="H226" s="585"/>
      <c r="I226" s="585"/>
      <c r="J226" s="155" t="s">
        <v>217</v>
      </c>
      <c r="K226" s="156">
        <v>151.35</v>
      </c>
      <c r="L226" s="567">
        <v>0</v>
      </c>
      <c r="M226" s="586"/>
      <c r="N226" s="568">
        <f t="shared" si="45"/>
        <v>0</v>
      </c>
      <c r="O226" s="568"/>
      <c r="P226" s="568"/>
      <c r="Q226" s="568"/>
      <c r="R226" s="34"/>
      <c r="T226" s="157" t="s">
        <v>22</v>
      </c>
      <c r="U226" s="39" t="s">
        <v>44</v>
      </c>
      <c r="V226" s="33"/>
      <c r="W226" s="158">
        <f t="shared" si="46"/>
        <v>0</v>
      </c>
      <c r="X226" s="158">
        <v>0</v>
      </c>
      <c r="Y226" s="158">
        <f t="shared" si="47"/>
        <v>0</v>
      </c>
      <c r="Z226" s="158">
        <v>0</v>
      </c>
      <c r="AA226" s="159">
        <f t="shared" si="48"/>
        <v>0</v>
      </c>
      <c r="AR226" s="17" t="s">
        <v>213</v>
      </c>
      <c r="AT226" s="17" t="s">
        <v>150</v>
      </c>
      <c r="AU226" s="17" t="s">
        <v>99</v>
      </c>
      <c r="AY226" s="17" t="s">
        <v>149</v>
      </c>
      <c r="BE226" s="95">
        <f t="shared" si="49"/>
        <v>0</v>
      </c>
      <c r="BF226" s="95">
        <f t="shared" si="50"/>
        <v>0</v>
      </c>
      <c r="BG226" s="95">
        <f t="shared" si="51"/>
        <v>0</v>
      </c>
      <c r="BH226" s="95">
        <f t="shared" si="52"/>
        <v>0</v>
      </c>
      <c r="BI226" s="95">
        <f t="shared" si="53"/>
        <v>0</v>
      </c>
      <c r="BJ226" s="17" t="s">
        <v>84</v>
      </c>
      <c r="BK226" s="95">
        <f t="shared" si="54"/>
        <v>0</v>
      </c>
      <c r="BL226" s="17" t="s">
        <v>213</v>
      </c>
      <c r="BM226" s="17" t="s">
        <v>479</v>
      </c>
    </row>
    <row r="227" spans="2:63" s="9" customFormat="1" ht="29.85" customHeight="1">
      <c r="B227" s="142"/>
      <c r="C227" s="143"/>
      <c r="D227" s="152" t="s">
        <v>122</v>
      </c>
      <c r="E227" s="152"/>
      <c r="F227" s="152"/>
      <c r="G227" s="152"/>
      <c r="H227" s="152"/>
      <c r="I227" s="152"/>
      <c r="J227" s="152"/>
      <c r="K227" s="152"/>
      <c r="L227" s="152"/>
      <c r="M227" s="152"/>
      <c r="N227" s="575">
        <f>BK227</f>
        <v>0</v>
      </c>
      <c r="O227" s="576"/>
      <c r="P227" s="576"/>
      <c r="Q227" s="576"/>
      <c r="R227" s="145"/>
      <c r="T227" s="146"/>
      <c r="U227" s="143"/>
      <c r="V227" s="143"/>
      <c r="W227" s="147">
        <f>W228</f>
        <v>0</v>
      </c>
      <c r="X227" s="143"/>
      <c r="Y227" s="147">
        <f>Y228</f>
        <v>0.022967340000000003</v>
      </c>
      <c r="Z227" s="143"/>
      <c r="AA227" s="148">
        <f>AA228</f>
        <v>0</v>
      </c>
      <c r="AR227" s="149" t="s">
        <v>99</v>
      </c>
      <c r="AT227" s="150" t="s">
        <v>78</v>
      </c>
      <c r="AU227" s="150" t="s">
        <v>84</v>
      </c>
      <c r="AY227" s="149" t="s">
        <v>149</v>
      </c>
      <c r="BK227" s="151">
        <f>BK228</f>
        <v>0</v>
      </c>
    </row>
    <row r="228" spans="2:65" s="1" customFormat="1" ht="44.25" customHeight="1">
      <c r="B228" s="32"/>
      <c r="C228" s="153" t="s">
        <v>480</v>
      </c>
      <c r="D228" s="153" t="s">
        <v>150</v>
      </c>
      <c r="E228" s="154" t="s">
        <v>481</v>
      </c>
      <c r="F228" s="585" t="s">
        <v>482</v>
      </c>
      <c r="G228" s="585"/>
      <c r="H228" s="585"/>
      <c r="I228" s="585"/>
      <c r="J228" s="155" t="s">
        <v>153</v>
      </c>
      <c r="K228" s="156">
        <v>135.102</v>
      </c>
      <c r="L228" s="567">
        <v>0</v>
      </c>
      <c r="M228" s="586"/>
      <c r="N228" s="568">
        <f>ROUND(L228*K228,2)</f>
        <v>0</v>
      </c>
      <c r="O228" s="568"/>
      <c r="P228" s="568"/>
      <c r="Q228" s="568"/>
      <c r="R228" s="34"/>
      <c r="T228" s="157" t="s">
        <v>22</v>
      </c>
      <c r="U228" s="39" t="s">
        <v>44</v>
      </c>
      <c r="V228" s="33"/>
      <c r="W228" s="158">
        <f>V228*K228</f>
        <v>0</v>
      </c>
      <c r="X228" s="158">
        <v>0.00017</v>
      </c>
      <c r="Y228" s="158">
        <f>X228*K228</f>
        <v>0.022967340000000003</v>
      </c>
      <c r="Z228" s="158">
        <v>0</v>
      </c>
      <c r="AA228" s="159">
        <f>Z228*K228</f>
        <v>0</v>
      </c>
      <c r="AR228" s="17" t="s">
        <v>213</v>
      </c>
      <c r="AT228" s="17" t="s">
        <v>150</v>
      </c>
      <c r="AU228" s="17" t="s">
        <v>99</v>
      </c>
      <c r="AY228" s="17" t="s">
        <v>149</v>
      </c>
      <c r="BE228" s="95">
        <f>IF(U228="základní",N228,0)</f>
        <v>0</v>
      </c>
      <c r="BF228" s="95">
        <f>IF(U228="snížená",N228,0)</f>
        <v>0</v>
      </c>
      <c r="BG228" s="95">
        <f>IF(U228="zákl. přenesená",N228,0)</f>
        <v>0</v>
      </c>
      <c r="BH228" s="95">
        <f>IF(U228="sníž. přenesená",N228,0)</f>
        <v>0</v>
      </c>
      <c r="BI228" s="95">
        <f>IF(U228="nulová",N228,0)</f>
        <v>0</v>
      </c>
      <c r="BJ228" s="17" t="s">
        <v>84</v>
      </c>
      <c r="BK228" s="95">
        <f>ROUND(L228*K228,2)</f>
        <v>0</v>
      </c>
      <c r="BL228" s="17" t="s">
        <v>213</v>
      </c>
      <c r="BM228" s="17" t="s">
        <v>483</v>
      </c>
    </row>
    <row r="229" spans="2:63" s="9" customFormat="1" ht="29.85" customHeight="1">
      <c r="B229" s="142"/>
      <c r="C229" s="143"/>
      <c r="D229" s="152" t="s">
        <v>123</v>
      </c>
      <c r="E229" s="152"/>
      <c r="F229" s="152"/>
      <c r="G229" s="152"/>
      <c r="H229" s="152"/>
      <c r="I229" s="152"/>
      <c r="J229" s="152"/>
      <c r="K229" s="152"/>
      <c r="L229" s="152"/>
      <c r="M229" s="152"/>
      <c r="N229" s="575">
        <f>BK229</f>
        <v>0</v>
      </c>
      <c r="O229" s="576"/>
      <c r="P229" s="576"/>
      <c r="Q229" s="576"/>
      <c r="R229" s="145"/>
      <c r="T229" s="146"/>
      <c r="U229" s="143"/>
      <c r="V229" s="143"/>
      <c r="W229" s="147">
        <f>SUM(W230:W235)</f>
        <v>0</v>
      </c>
      <c r="X229" s="143"/>
      <c r="Y229" s="147">
        <f>SUM(Y230:Y235)</f>
        <v>0</v>
      </c>
      <c r="Z229" s="143"/>
      <c r="AA229" s="148">
        <f>SUM(AA230:AA235)</f>
        <v>0</v>
      </c>
      <c r="AR229" s="149" t="s">
        <v>99</v>
      </c>
      <c r="AT229" s="150" t="s">
        <v>78</v>
      </c>
      <c r="AU229" s="150" t="s">
        <v>84</v>
      </c>
      <c r="AY229" s="149" t="s">
        <v>149</v>
      </c>
      <c r="BK229" s="151">
        <f>SUM(BK230:BK235)</f>
        <v>0</v>
      </c>
    </row>
    <row r="230" spans="2:65" s="1" customFormat="1" ht="22.5" customHeight="1">
      <c r="B230" s="32"/>
      <c r="C230" s="153" t="s">
        <v>484</v>
      </c>
      <c r="D230" s="153" t="s">
        <v>150</v>
      </c>
      <c r="E230" s="154" t="s">
        <v>485</v>
      </c>
      <c r="F230" s="585" t="s">
        <v>486</v>
      </c>
      <c r="G230" s="585"/>
      <c r="H230" s="585"/>
      <c r="I230" s="585"/>
      <c r="J230" s="155" t="s">
        <v>217</v>
      </c>
      <c r="K230" s="156">
        <v>6</v>
      </c>
      <c r="L230" s="567">
        <v>0</v>
      </c>
      <c r="M230" s="586"/>
      <c r="N230" s="568">
        <f aca="true" t="shared" si="55" ref="N230:N235">ROUND(L230*K230,2)</f>
        <v>0</v>
      </c>
      <c r="O230" s="568"/>
      <c r="P230" s="568"/>
      <c r="Q230" s="568"/>
      <c r="R230" s="34"/>
      <c r="T230" s="157" t="s">
        <v>22</v>
      </c>
      <c r="U230" s="39" t="s">
        <v>44</v>
      </c>
      <c r="V230" s="33"/>
      <c r="W230" s="158">
        <f aca="true" t="shared" si="56" ref="W230:W235">V230*K230</f>
        <v>0</v>
      </c>
      <c r="X230" s="158">
        <v>0</v>
      </c>
      <c r="Y230" s="158">
        <f aca="true" t="shared" si="57" ref="Y230:Y235">X230*K230</f>
        <v>0</v>
      </c>
      <c r="Z230" s="158">
        <v>0</v>
      </c>
      <c r="AA230" s="159">
        <f aca="true" t="shared" si="58" ref="AA230:AA235">Z230*K230</f>
        <v>0</v>
      </c>
      <c r="AR230" s="17" t="s">
        <v>213</v>
      </c>
      <c r="AT230" s="17" t="s">
        <v>150</v>
      </c>
      <c r="AU230" s="17" t="s">
        <v>99</v>
      </c>
      <c r="AY230" s="17" t="s">
        <v>149</v>
      </c>
      <c r="BE230" s="95">
        <f aca="true" t="shared" si="59" ref="BE230:BE235">IF(U230="základní",N230,0)</f>
        <v>0</v>
      </c>
      <c r="BF230" s="95">
        <f aca="true" t="shared" si="60" ref="BF230:BF235">IF(U230="snížená",N230,0)</f>
        <v>0</v>
      </c>
      <c r="BG230" s="95">
        <f aca="true" t="shared" si="61" ref="BG230:BG235">IF(U230="zákl. přenesená",N230,0)</f>
        <v>0</v>
      </c>
      <c r="BH230" s="95">
        <f aca="true" t="shared" si="62" ref="BH230:BH235">IF(U230="sníž. přenesená",N230,0)</f>
        <v>0</v>
      </c>
      <c r="BI230" s="95">
        <f aca="true" t="shared" si="63" ref="BI230:BI235">IF(U230="nulová",N230,0)</f>
        <v>0</v>
      </c>
      <c r="BJ230" s="17" t="s">
        <v>84</v>
      </c>
      <c r="BK230" s="95">
        <f aca="true" t="shared" si="64" ref="BK230:BK235">ROUND(L230*K230,2)</f>
        <v>0</v>
      </c>
      <c r="BL230" s="17" t="s">
        <v>213</v>
      </c>
      <c r="BM230" s="17" t="s">
        <v>487</v>
      </c>
    </row>
    <row r="231" spans="2:65" s="1" customFormat="1" ht="22.5" customHeight="1">
      <c r="B231" s="32"/>
      <c r="C231" s="153" t="s">
        <v>488</v>
      </c>
      <c r="D231" s="153" t="s">
        <v>150</v>
      </c>
      <c r="E231" s="154" t="s">
        <v>489</v>
      </c>
      <c r="F231" s="585" t="s">
        <v>490</v>
      </c>
      <c r="G231" s="585"/>
      <c r="H231" s="585"/>
      <c r="I231" s="585"/>
      <c r="J231" s="155" t="s">
        <v>217</v>
      </c>
      <c r="K231" s="156">
        <v>4</v>
      </c>
      <c r="L231" s="567">
        <v>0</v>
      </c>
      <c r="M231" s="586"/>
      <c r="N231" s="568">
        <f t="shared" si="55"/>
        <v>0</v>
      </c>
      <c r="O231" s="568"/>
      <c r="P231" s="568"/>
      <c r="Q231" s="568"/>
      <c r="R231" s="34"/>
      <c r="T231" s="157" t="s">
        <v>22</v>
      </c>
      <c r="U231" s="39" t="s">
        <v>44</v>
      </c>
      <c r="V231" s="33"/>
      <c r="W231" s="158">
        <f t="shared" si="56"/>
        <v>0</v>
      </c>
      <c r="X231" s="158">
        <v>0</v>
      </c>
      <c r="Y231" s="158">
        <f t="shared" si="57"/>
        <v>0</v>
      </c>
      <c r="Z231" s="158">
        <v>0</v>
      </c>
      <c r="AA231" s="159">
        <f t="shared" si="58"/>
        <v>0</v>
      </c>
      <c r="AR231" s="17" t="s">
        <v>213</v>
      </c>
      <c r="AT231" s="17" t="s">
        <v>150</v>
      </c>
      <c r="AU231" s="17" t="s">
        <v>99</v>
      </c>
      <c r="AY231" s="17" t="s">
        <v>149</v>
      </c>
      <c r="BE231" s="95">
        <f t="shared" si="59"/>
        <v>0</v>
      </c>
      <c r="BF231" s="95">
        <f t="shared" si="60"/>
        <v>0</v>
      </c>
      <c r="BG231" s="95">
        <f t="shared" si="61"/>
        <v>0</v>
      </c>
      <c r="BH231" s="95">
        <f t="shared" si="62"/>
        <v>0</v>
      </c>
      <c r="BI231" s="95">
        <f t="shared" si="63"/>
        <v>0</v>
      </c>
      <c r="BJ231" s="17" t="s">
        <v>84</v>
      </c>
      <c r="BK231" s="95">
        <f t="shared" si="64"/>
        <v>0</v>
      </c>
      <c r="BL231" s="17" t="s">
        <v>213</v>
      </c>
      <c r="BM231" s="17" t="s">
        <v>491</v>
      </c>
    </row>
    <row r="232" spans="2:65" s="1" customFormat="1" ht="22.5" customHeight="1">
      <c r="B232" s="32"/>
      <c r="C232" s="153" t="s">
        <v>492</v>
      </c>
      <c r="D232" s="153" t="s">
        <v>150</v>
      </c>
      <c r="E232" s="154" t="s">
        <v>493</v>
      </c>
      <c r="F232" s="585" t="s">
        <v>494</v>
      </c>
      <c r="G232" s="585"/>
      <c r="H232" s="585"/>
      <c r="I232" s="585"/>
      <c r="J232" s="155" t="s">
        <v>217</v>
      </c>
      <c r="K232" s="156">
        <v>4</v>
      </c>
      <c r="L232" s="567">
        <v>0</v>
      </c>
      <c r="M232" s="586"/>
      <c r="N232" s="568">
        <f t="shared" si="55"/>
        <v>0</v>
      </c>
      <c r="O232" s="568"/>
      <c r="P232" s="568"/>
      <c r="Q232" s="568"/>
      <c r="R232" s="34"/>
      <c r="T232" s="157" t="s">
        <v>22</v>
      </c>
      <c r="U232" s="39" t="s">
        <v>44</v>
      </c>
      <c r="V232" s="33"/>
      <c r="W232" s="158">
        <f t="shared" si="56"/>
        <v>0</v>
      </c>
      <c r="X232" s="158">
        <v>0</v>
      </c>
      <c r="Y232" s="158">
        <f t="shared" si="57"/>
        <v>0</v>
      </c>
      <c r="Z232" s="158">
        <v>0</v>
      </c>
      <c r="AA232" s="159">
        <f t="shared" si="58"/>
        <v>0</v>
      </c>
      <c r="AR232" s="17" t="s">
        <v>213</v>
      </c>
      <c r="AT232" s="17" t="s">
        <v>150</v>
      </c>
      <c r="AU232" s="17" t="s">
        <v>99</v>
      </c>
      <c r="AY232" s="17" t="s">
        <v>149</v>
      </c>
      <c r="BE232" s="95">
        <f t="shared" si="59"/>
        <v>0</v>
      </c>
      <c r="BF232" s="95">
        <f t="shared" si="60"/>
        <v>0</v>
      </c>
      <c r="BG232" s="95">
        <f t="shared" si="61"/>
        <v>0</v>
      </c>
      <c r="BH232" s="95">
        <f t="shared" si="62"/>
        <v>0</v>
      </c>
      <c r="BI232" s="95">
        <f t="shared" si="63"/>
        <v>0</v>
      </c>
      <c r="BJ232" s="17" t="s">
        <v>84</v>
      </c>
      <c r="BK232" s="95">
        <f t="shared" si="64"/>
        <v>0</v>
      </c>
      <c r="BL232" s="17" t="s">
        <v>213</v>
      </c>
      <c r="BM232" s="17" t="s">
        <v>495</v>
      </c>
    </row>
    <row r="233" spans="2:65" s="1" customFormat="1" ht="22.5" customHeight="1">
      <c r="B233" s="32"/>
      <c r="C233" s="153" t="s">
        <v>496</v>
      </c>
      <c r="D233" s="153" t="s">
        <v>150</v>
      </c>
      <c r="E233" s="154" t="s">
        <v>497</v>
      </c>
      <c r="F233" s="585" t="s">
        <v>498</v>
      </c>
      <c r="G233" s="585"/>
      <c r="H233" s="585"/>
      <c r="I233" s="585"/>
      <c r="J233" s="155" t="s">
        <v>217</v>
      </c>
      <c r="K233" s="156">
        <v>10</v>
      </c>
      <c r="L233" s="567">
        <v>0</v>
      </c>
      <c r="M233" s="586"/>
      <c r="N233" s="568">
        <f t="shared" si="55"/>
        <v>0</v>
      </c>
      <c r="O233" s="568"/>
      <c r="P233" s="568"/>
      <c r="Q233" s="568"/>
      <c r="R233" s="34"/>
      <c r="T233" s="157" t="s">
        <v>22</v>
      </c>
      <c r="U233" s="39" t="s">
        <v>44</v>
      </c>
      <c r="V233" s="33"/>
      <c r="W233" s="158">
        <f t="shared" si="56"/>
        <v>0</v>
      </c>
      <c r="X233" s="158">
        <v>0</v>
      </c>
      <c r="Y233" s="158">
        <f t="shared" si="57"/>
        <v>0</v>
      </c>
      <c r="Z233" s="158">
        <v>0</v>
      </c>
      <c r="AA233" s="159">
        <f t="shared" si="58"/>
        <v>0</v>
      </c>
      <c r="AR233" s="17" t="s">
        <v>213</v>
      </c>
      <c r="AT233" s="17" t="s">
        <v>150</v>
      </c>
      <c r="AU233" s="17" t="s">
        <v>99</v>
      </c>
      <c r="AY233" s="17" t="s">
        <v>149</v>
      </c>
      <c r="BE233" s="95">
        <f t="shared" si="59"/>
        <v>0</v>
      </c>
      <c r="BF233" s="95">
        <f t="shared" si="60"/>
        <v>0</v>
      </c>
      <c r="BG233" s="95">
        <f t="shared" si="61"/>
        <v>0</v>
      </c>
      <c r="BH233" s="95">
        <f t="shared" si="62"/>
        <v>0</v>
      </c>
      <c r="BI233" s="95">
        <f t="shared" si="63"/>
        <v>0</v>
      </c>
      <c r="BJ233" s="17" t="s">
        <v>84</v>
      </c>
      <c r="BK233" s="95">
        <f t="shared" si="64"/>
        <v>0</v>
      </c>
      <c r="BL233" s="17" t="s">
        <v>213</v>
      </c>
      <c r="BM233" s="17" t="s">
        <v>499</v>
      </c>
    </row>
    <row r="234" spans="2:65" s="1" customFormat="1" ht="22.5" customHeight="1">
      <c r="B234" s="32"/>
      <c r="C234" s="153" t="s">
        <v>500</v>
      </c>
      <c r="D234" s="153" t="s">
        <v>150</v>
      </c>
      <c r="E234" s="154" t="s">
        <v>501</v>
      </c>
      <c r="F234" s="585" t="s">
        <v>502</v>
      </c>
      <c r="G234" s="585"/>
      <c r="H234" s="585"/>
      <c r="I234" s="585"/>
      <c r="J234" s="155" t="s">
        <v>217</v>
      </c>
      <c r="K234" s="156">
        <v>30</v>
      </c>
      <c r="L234" s="567">
        <v>0</v>
      </c>
      <c r="M234" s="586"/>
      <c r="N234" s="568">
        <f t="shared" si="55"/>
        <v>0</v>
      </c>
      <c r="O234" s="568"/>
      <c r="P234" s="568"/>
      <c r="Q234" s="568"/>
      <c r="R234" s="34"/>
      <c r="T234" s="157" t="s">
        <v>22</v>
      </c>
      <c r="U234" s="39" t="s">
        <v>44</v>
      </c>
      <c r="V234" s="33"/>
      <c r="W234" s="158">
        <f t="shared" si="56"/>
        <v>0</v>
      </c>
      <c r="X234" s="158">
        <v>0</v>
      </c>
      <c r="Y234" s="158">
        <f t="shared" si="57"/>
        <v>0</v>
      </c>
      <c r="Z234" s="158">
        <v>0</v>
      </c>
      <c r="AA234" s="159">
        <f t="shared" si="58"/>
        <v>0</v>
      </c>
      <c r="AR234" s="17" t="s">
        <v>213</v>
      </c>
      <c r="AT234" s="17" t="s">
        <v>150</v>
      </c>
      <c r="AU234" s="17" t="s">
        <v>99</v>
      </c>
      <c r="AY234" s="17" t="s">
        <v>149</v>
      </c>
      <c r="BE234" s="95">
        <f t="shared" si="59"/>
        <v>0</v>
      </c>
      <c r="BF234" s="95">
        <f t="shared" si="60"/>
        <v>0</v>
      </c>
      <c r="BG234" s="95">
        <f t="shared" si="61"/>
        <v>0</v>
      </c>
      <c r="BH234" s="95">
        <f t="shared" si="62"/>
        <v>0</v>
      </c>
      <c r="BI234" s="95">
        <f t="shared" si="63"/>
        <v>0</v>
      </c>
      <c r="BJ234" s="17" t="s">
        <v>84</v>
      </c>
      <c r="BK234" s="95">
        <f t="shared" si="64"/>
        <v>0</v>
      </c>
      <c r="BL234" s="17" t="s">
        <v>213</v>
      </c>
      <c r="BM234" s="17" t="s">
        <v>503</v>
      </c>
    </row>
    <row r="235" spans="2:65" s="1" customFormat="1" ht="31.5" customHeight="1">
      <c r="B235" s="32"/>
      <c r="C235" s="153" t="s">
        <v>504</v>
      </c>
      <c r="D235" s="153" t="s">
        <v>150</v>
      </c>
      <c r="E235" s="154" t="s">
        <v>505</v>
      </c>
      <c r="F235" s="585" t="s">
        <v>506</v>
      </c>
      <c r="G235" s="585"/>
      <c r="H235" s="585"/>
      <c r="I235" s="585"/>
      <c r="J235" s="155" t="s">
        <v>217</v>
      </c>
      <c r="K235" s="156">
        <v>5</v>
      </c>
      <c r="L235" s="567">
        <v>0</v>
      </c>
      <c r="M235" s="586"/>
      <c r="N235" s="568">
        <f t="shared" si="55"/>
        <v>0</v>
      </c>
      <c r="O235" s="568"/>
      <c r="P235" s="568"/>
      <c r="Q235" s="568"/>
      <c r="R235" s="34"/>
      <c r="T235" s="157" t="s">
        <v>22</v>
      </c>
      <c r="U235" s="39" t="s">
        <v>44</v>
      </c>
      <c r="V235" s="33"/>
      <c r="W235" s="158">
        <f t="shared" si="56"/>
        <v>0</v>
      </c>
      <c r="X235" s="158">
        <v>0</v>
      </c>
      <c r="Y235" s="158">
        <f t="shared" si="57"/>
        <v>0</v>
      </c>
      <c r="Z235" s="158">
        <v>0</v>
      </c>
      <c r="AA235" s="159">
        <f t="shared" si="58"/>
        <v>0</v>
      </c>
      <c r="AR235" s="17" t="s">
        <v>213</v>
      </c>
      <c r="AT235" s="17" t="s">
        <v>150</v>
      </c>
      <c r="AU235" s="17" t="s">
        <v>99</v>
      </c>
      <c r="AY235" s="17" t="s">
        <v>149</v>
      </c>
      <c r="BE235" s="95">
        <f t="shared" si="59"/>
        <v>0</v>
      </c>
      <c r="BF235" s="95">
        <f t="shared" si="60"/>
        <v>0</v>
      </c>
      <c r="BG235" s="95">
        <f t="shared" si="61"/>
        <v>0</v>
      </c>
      <c r="BH235" s="95">
        <f t="shared" si="62"/>
        <v>0</v>
      </c>
      <c r="BI235" s="95">
        <f t="shared" si="63"/>
        <v>0</v>
      </c>
      <c r="BJ235" s="17" t="s">
        <v>84</v>
      </c>
      <c r="BK235" s="95">
        <f t="shared" si="64"/>
        <v>0</v>
      </c>
      <c r="BL235" s="17" t="s">
        <v>213</v>
      </c>
      <c r="BM235" s="17" t="s">
        <v>507</v>
      </c>
    </row>
    <row r="236" spans="2:63" s="9" customFormat="1" ht="29.85" customHeight="1">
      <c r="B236" s="142"/>
      <c r="C236" s="143"/>
      <c r="D236" s="152" t="s">
        <v>124</v>
      </c>
      <c r="E236" s="152"/>
      <c r="F236" s="152"/>
      <c r="G236" s="152"/>
      <c r="H236" s="152"/>
      <c r="I236" s="152"/>
      <c r="J236" s="152"/>
      <c r="K236" s="152"/>
      <c r="L236" s="152"/>
      <c r="M236" s="152"/>
      <c r="N236" s="575">
        <f>BK236</f>
        <v>0</v>
      </c>
      <c r="O236" s="576"/>
      <c r="P236" s="576"/>
      <c r="Q236" s="576"/>
      <c r="R236" s="145"/>
      <c r="T236" s="146"/>
      <c r="U236" s="143"/>
      <c r="V236" s="143"/>
      <c r="W236" s="147">
        <f>SUM(W237:W239)</f>
        <v>0</v>
      </c>
      <c r="X236" s="143"/>
      <c r="Y236" s="147">
        <f>SUM(Y237:Y239)</f>
        <v>0</v>
      </c>
      <c r="Z236" s="143"/>
      <c r="AA236" s="148">
        <f>SUM(AA237:AA239)</f>
        <v>0</v>
      </c>
      <c r="AR236" s="149" t="s">
        <v>99</v>
      </c>
      <c r="AT236" s="150" t="s">
        <v>78</v>
      </c>
      <c r="AU236" s="150" t="s">
        <v>84</v>
      </c>
      <c r="AY236" s="149" t="s">
        <v>149</v>
      </c>
      <c r="BK236" s="151">
        <f>SUM(BK237:BK239)</f>
        <v>0</v>
      </c>
    </row>
    <row r="237" spans="2:65" s="1" customFormat="1" ht="44.25" customHeight="1">
      <c r="B237" s="32"/>
      <c r="C237" s="160" t="s">
        <v>508</v>
      </c>
      <c r="D237" s="160" t="s">
        <v>214</v>
      </c>
      <c r="E237" s="161" t="s">
        <v>509</v>
      </c>
      <c r="F237" s="581" t="s">
        <v>510</v>
      </c>
      <c r="G237" s="581"/>
      <c r="H237" s="581"/>
      <c r="I237" s="581"/>
      <c r="J237" s="162" t="s">
        <v>217</v>
      </c>
      <c r="K237" s="163">
        <v>10</v>
      </c>
      <c r="L237" s="582">
        <v>0</v>
      </c>
      <c r="M237" s="583"/>
      <c r="N237" s="584">
        <f>ROUND(L237*K237,2)</f>
        <v>0</v>
      </c>
      <c r="O237" s="568"/>
      <c r="P237" s="568"/>
      <c r="Q237" s="568"/>
      <c r="R237" s="34"/>
      <c r="T237" s="157" t="s">
        <v>22</v>
      </c>
      <c r="U237" s="39" t="s">
        <v>44</v>
      </c>
      <c r="V237" s="33"/>
      <c r="W237" s="158">
        <f>V237*K237</f>
        <v>0</v>
      </c>
      <c r="X237" s="158">
        <v>0</v>
      </c>
      <c r="Y237" s="158">
        <f>X237*K237</f>
        <v>0</v>
      </c>
      <c r="Z237" s="158">
        <v>0</v>
      </c>
      <c r="AA237" s="159">
        <f>Z237*K237</f>
        <v>0</v>
      </c>
      <c r="AR237" s="17" t="s">
        <v>279</v>
      </c>
      <c r="AT237" s="17" t="s">
        <v>214</v>
      </c>
      <c r="AU237" s="17" t="s">
        <v>99</v>
      </c>
      <c r="AY237" s="17" t="s">
        <v>149</v>
      </c>
      <c r="BE237" s="95">
        <f>IF(U237="základní",N237,0)</f>
        <v>0</v>
      </c>
      <c r="BF237" s="95">
        <f>IF(U237="snížená",N237,0)</f>
        <v>0</v>
      </c>
      <c r="BG237" s="95">
        <f>IF(U237="zákl. přenesená",N237,0)</f>
        <v>0</v>
      </c>
      <c r="BH237" s="95">
        <f>IF(U237="sníž. přenesená",N237,0)</f>
        <v>0</v>
      </c>
      <c r="BI237" s="95">
        <f>IF(U237="nulová",N237,0)</f>
        <v>0</v>
      </c>
      <c r="BJ237" s="17" t="s">
        <v>84</v>
      </c>
      <c r="BK237" s="95">
        <f>ROUND(L237*K237,2)</f>
        <v>0</v>
      </c>
      <c r="BL237" s="17" t="s">
        <v>213</v>
      </c>
      <c r="BM237" s="17" t="s">
        <v>511</v>
      </c>
    </row>
    <row r="238" spans="2:65" s="1" customFormat="1" ht="44.25" customHeight="1">
      <c r="B238" s="32"/>
      <c r="C238" s="160" t="s">
        <v>512</v>
      </c>
      <c r="D238" s="160" t="s">
        <v>214</v>
      </c>
      <c r="E238" s="161" t="s">
        <v>513</v>
      </c>
      <c r="F238" s="581" t="s">
        <v>514</v>
      </c>
      <c r="G238" s="581"/>
      <c r="H238" s="581"/>
      <c r="I238" s="581"/>
      <c r="J238" s="162" t="s">
        <v>217</v>
      </c>
      <c r="K238" s="163">
        <v>20</v>
      </c>
      <c r="L238" s="582">
        <v>0</v>
      </c>
      <c r="M238" s="583"/>
      <c r="N238" s="584">
        <f>ROUND(L238*K238,2)</f>
        <v>0</v>
      </c>
      <c r="O238" s="568"/>
      <c r="P238" s="568"/>
      <c r="Q238" s="568"/>
      <c r="R238" s="34"/>
      <c r="T238" s="157" t="s">
        <v>22</v>
      </c>
      <c r="U238" s="39" t="s">
        <v>44</v>
      </c>
      <c r="V238" s="33"/>
      <c r="W238" s="158">
        <f>V238*K238</f>
        <v>0</v>
      </c>
      <c r="X238" s="158">
        <v>0</v>
      </c>
      <c r="Y238" s="158">
        <f>X238*K238</f>
        <v>0</v>
      </c>
      <c r="Z238" s="158">
        <v>0</v>
      </c>
      <c r="AA238" s="159">
        <f>Z238*K238</f>
        <v>0</v>
      </c>
      <c r="AR238" s="17" t="s">
        <v>279</v>
      </c>
      <c r="AT238" s="17" t="s">
        <v>214</v>
      </c>
      <c r="AU238" s="17" t="s">
        <v>99</v>
      </c>
      <c r="AY238" s="17" t="s">
        <v>149</v>
      </c>
      <c r="BE238" s="95">
        <f>IF(U238="základní",N238,0)</f>
        <v>0</v>
      </c>
      <c r="BF238" s="95">
        <f>IF(U238="snížená",N238,0)</f>
        <v>0</v>
      </c>
      <c r="BG238" s="95">
        <f>IF(U238="zákl. přenesená",N238,0)</f>
        <v>0</v>
      </c>
      <c r="BH238" s="95">
        <f>IF(U238="sníž. přenesená",N238,0)</f>
        <v>0</v>
      </c>
      <c r="BI238" s="95">
        <f>IF(U238="nulová",N238,0)</f>
        <v>0</v>
      </c>
      <c r="BJ238" s="17" t="s">
        <v>84</v>
      </c>
      <c r="BK238" s="95">
        <f>ROUND(L238*K238,2)</f>
        <v>0</v>
      </c>
      <c r="BL238" s="17" t="s">
        <v>213</v>
      </c>
      <c r="BM238" s="17" t="s">
        <v>515</v>
      </c>
    </row>
    <row r="239" spans="2:65" s="1" customFormat="1" ht="31.5" customHeight="1">
      <c r="B239" s="32"/>
      <c r="C239" s="160" t="s">
        <v>516</v>
      </c>
      <c r="D239" s="160" t="s">
        <v>214</v>
      </c>
      <c r="E239" s="161" t="s">
        <v>517</v>
      </c>
      <c r="F239" s="581" t="s">
        <v>518</v>
      </c>
      <c r="G239" s="581"/>
      <c r="H239" s="581"/>
      <c r="I239" s="581"/>
      <c r="J239" s="162" t="s">
        <v>207</v>
      </c>
      <c r="K239" s="163">
        <v>1</v>
      </c>
      <c r="L239" s="582">
        <v>0</v>
      </c>
      <c r="M239" s="583"/>
      <c r="N239" s="584">
        <f>ROUND(L239*K239,2)</f>
        <v>0</v>
      </c>
      <c r="O239" s="568"/>
      <c r="P239" s="568"/>
      <c r="Q239" s="568"/>
      <c r="R239" s="34"/>
      <c r="T239" s="157" t="s">
        <v>22</v>
      </c>
      <c r="U239" s="39" t="s">
        <v>44</v>
      </c>
      <c r="V239" s="33"/>
      <c r="W239" s="158">
        <f>V239*K239</f>
        <v>0</v>
      </c>
      <c r="X239" s="158">
        <v>0</v>
      </c>
      <c r="Y239" s="158">
        <f>X239*K239</f>
        <v>0</v>
      </c>
      <c r="Z239" s="158">
        <v>0</v>
      </c>
      <c r="AA239" s="159">
        <f>Z239*K239</f>
        <v>0</v>
      </c>
      <c r="AR239" s="17" t="s">
        <v>279</v>
      </c>
      <c r="AT239" s="17" t="s">
        <v>214</v>
      </c>
      <c r="AU239" s="17" t="s">
        <v>99</v>
      </c>
      <c r="AY239" s="17" t="s">
        <v>149</v>
      </c>
      <c r="BE239" s="95">
        <f>IF(U239="základní",N239,0)</f>
        <v>0</v>
      </c>
      <c r="BF239" s="95">
        <f>IF(U239="snížená",N239,0)</f>
        <v>0</v>
      </c>
      <c r="BG239" s="95">
        <f>IF(U239="zákl. přenesená",N239,0)</f>
        <v>0</v>
      </c>
      <c r="BH239" s="95">
        <f>IF(U239="sníž. přenesená",N239,0)</f>
        <v>0</v>
      </c>
      <c r="BI239" s="95">
        <f>IF(U239="nulová",N239,0)</f>
        <v>0</v>
      </c>
      <c r="BJ239" s="17" t="s">
        <v>84</v>
      </c>
      <c r="BK239" s="95">
        <f>ROUND(L239*K239,2)</f>
        <v>0</v>
      </c>
      <c r="BL239" s="17" t="s">
        <v>213</v>
      </c>
      <c r="BM239" s="17" t="s">
        <v>519</v>
      </c>
    </row>
    <row r="240" spans="2:63" s="1" customFormat="1" ht="49.9" customHeight="1">
      <c r="B240" s="32"/>
      <c r="C240" s="33"/>
      <c r="D240" s="144" t="s">
        <v>520</v>
      </c>
      <c r="E240" s="33"/>
      <c r="F240" s="33"/>
      <c r="G240" s="33"/>
      <c r="H240" s="33"/>
      <c r="I240" s="33"/>
      <c r="J240" s="33"/>
      <c r="K240" s="33"/>
      <c r="L240" s="33"/>
      <c r="M240" s="33"/>
      <c r="N240" s="579">
        <f>BK240</f>
        <v>0</v>
      </c>
      <c r="O240" s="580"/>
      <c r="P240" s="580"/>
      <c r="Q240" s="580"/>
      <c r="R240" s="34"/>
      <c r="T240" s="128"/>
      <c r="U240" s="33"/>
      <c r="V240" s="33"/>
      <c r="W240" s="33"/>
      <c r="X240" s="33"/>
      <c r="Y240" s="33"/>
      <c r="Z240" s="33"/>
      <c r="AA240" s="69"/>
      <c r="AT240" s="17" t="s">
        <v>78</v>
      </c>
      <c r="AU240" s="17" t="s">
        <v>79</v>
      </c>
      <c r="AY240" s="17" t="s">
        <v>521</v>
      </c>
      <c r="BK240" s="95">
        <f>SUM(BK241:BK243)</f>
        <v>0</v>
      </c>
    </row>
    <row r="241" spans="2:63" s="1" customFormat="1" ht="22.35" customHeight="1">
      <c r="B241" s="32"/>
      <c r="C241" s="164" t="s">
        <v>22</v>
      </c>
      <c r="D241" s="164" t="s">
        <v>150</v>
      </c>
      <c r="E241" s="165" t="s">
        <v>22</v>
      </c>
      <c r="F241" s="566" t="s">
        <v>22</v>
      </c>
      <c r="G241" s="566"/>
      <c r="H241" s="566"/>
      <c r="I241" s="566"/>
      <c r="J241" s="166" t="s">
        <v>22</v>
      </c>
      <c r="K241" s="167"/>
      <c r="L241" s="567"/>
      <c r="M241" s="568"/>
      <c r="N241" s="568">
        <f>BK241</f>
        <v>0</v>
      </c>
      <c r="O241" s="568"/>
      <c r="P241" s="568"/>
      <c r="Q241" s="568"/>
      <c r="R241" s="34"/>
      <c r="T241" s="157" t="s">
        <v>22</v>
      </c>
      <c r="U241" s="168" t="s">
        <v>44</v>
      </c>
      <c r="V241" s="33"/>
      <c r="W241" s="33"/>
      <c r="X241" s="33"/>
      <c r="Y241" s="33"/>
      <c r="Z241" s="33"/>
      <c r="AA241" s="69"/>
      <c r="AT241" s="17" t="s">
        <v>521</v>
      </c>
      <c r="AU241" s="17" t="s">
        <v>84</v>
      </c>
      <c r="AY241" s="17" t="s">
        <v>521</v>
      </c>
      <c r="BE241" s="95">
        <f>IF(U241="základní",N241,0)</f>
        <v>0</v>
      </c>
      <c r="BF241" s="95">
        <f>IF(U241="snížená",N241,0)</f>
        <v>0</v>
      </c>
      <c r="BG241" s="95">
        <f>IF(U241="zákl. přenesená",N241,0)</f>
        <v>0</v>
      </c>
      <c r="BH241" s="95">
        <f>IF(U241="sníž. přenesená",N241,0)</f>
        <v>0</v>
      </c>
      <c r="BI241" s="95">
        <f>IF(U241="nulová",N241,0)</f>
        <v>0</v>
      </c>
      <c r="BJ241" s="17" t="s">
        <v>84</v>
      </c>
      <c r="BK241" s="95">
        <f>L241*K241</f>
        <v>0</v>
      </c>
    </row>
    <row r="242" spans="2:63" s="1" customFormat="1" ht="22.35" customHeight="1">
      <c r="B242" s="32"/>
      <c r="C242" s="164" t="s">
        <v>22</v>
      </c>
      <c r="D242" s="164" t="s">
        <v>150</v>
      </c>
      <c r="E242" s="165" t="s">
        <v>22</v>
      </c>
      <c r="F242" s="566" t="s">
        <v>22</v>
      </c>
      <c r="G242" s="566"/>
      <c r="H242" s="566"/>
      <c r="I242" s="566"/>
      <c r="J242" s="166" t="s">
        <v>22</v>
      </c>
      <c r="K242" s="167"/>
      <c r="L242" s="567"/>
      <c r="M242" s="568"/>
      <c r="N242" s="568">
        <f>BK242</f>
        <v>0</v>
      </c>
      <c r="O242" s="568"/>
      <c r="P242" s="568"/>
      <c r="Q242" s="568"/>
      <c r="R242" s="34"/>
      <c r="T242" s="157" t="s">
        <v>22</v>
      </c>
      <c r="U242" s="168" t="s">
        <v>44</v>
      </c>
      <c r="V242" s="33"/>
      <c r="W242" s="33"/>
      <c r="X242" s="33"/>
      <c r="Y242" s="33"/>
      <c r="Z242" s="33"/>
      <c r="AA242" s="69"/>
      <c r="AT242" s="17" t="s">
        <v>521</v>
      </c>
      <c r="AU242" s="17" t="s">
        <v>84</v>
      </c>
      <c r="AY242" s="17" t="s">
        <v>521</v>
      </c>
      <c r="BE242" s="95">
        <f>IF(U242="základní",N242,0)</f>
        <v>0</v>
      </c>
      <c r="BF242" s="95">
        <f>IF(U242="snížená",N242,0)</f>
        <v>0</v>
      </c>
      <c r="BG242" s="95">
        <f>IF(U242="zákl. přenesená",N242,0)</f>
        <v>0</v>
      </c>
      <c r="BH242" s="95">
        <f>IF(U242="sníž. přenesená",N242,0)</f>
        <v>0</v>
      </c>
      <c r="BI242" s="95">
        <f>IF(U242="nulová",N242,0)</f>
        <v>0</v>
      </c>
      <c r="BJ242" s="17" t="s">
        <v>84</v>
      </c>
      <c r="BK242" s="95">
        <f>L242*K242</f>
        <v>0</v>
      </c>
    </row>
    <row r="243" spans="2:63" s="1" customFormat="1" ht="22.35" customHeight="1">
      <c r="B243" s="32"/>
      <c r="C243" s="164" t="s">
        <v>22</v>
      </c>
      <c r="D243" s="164" t="s">
        <v>150</v>
      </c>
      <c r="E243" s="165" t="s">
        <v>22</v>
      </c>
      <c r="F243" s="566" t="s">
        <v>22</v>
      </c>
      <c r="G243" s="566"/>
      <c r="H243" s="566"/>
      <c r="I243" s="566"/>
      <c r="J243" s="166" t="s">
        <v>22</v>
      </c>
      <c r="K243" s="167"/>
      <c r="L243" s="567"/>
      <c r="M243" s="568"/>
      <c r="N243" s="568">
        <f>BK243</f>
        <v>0</v>
      </c>
      <c r="O243" s="568"/>
      <c r="P243" s="568"/>
      <c r="Q243" s="568"/>
      <c r="R243" s="34"/>
      <c r="T243" s="157" t="s">
        <v>22</v>
      </c>
      <c r="U243" s="168" t="s">
        <v>44</v>
      </c>
      <c r="V243" s="50"/>
      <c r="W243" s="50"/>
      <c r="X243" s="50"/>
      <c r="Y243" s="50"/>
      <c r="Z243" s="50"/>
      <c r="AA243" s="52"/>
      <c r="AT243" s="17" t="s">
        <v>521</v>
      </c>
      <c r="AU243" s="17" t="s">
        <v>84</v>
      </c>
      <c r="AY243" s="17" t="s">
        <v>521</v>
      </c>
      <c r="BE243" s="95">
        <f>IF(U243="základní",N243,0)</f>
        <v>0</v>
      </c>
      <c r="BF243" s="95">
        <f>IF(U243="snížená",N243,0)</f>
        <v>0</v>
      </c>
      <c r="BG243" s="95">
        <f>IF(U243="zákl. přenesená",N243,0)</f>
        <v>0</v>
      </c>
      <c r="BH243" s="95">
        <f>IF(U243="sníž. přenesená",N243,0)</f>
        <v>0</v>
      </c>
      <c r="BI243" s="95">
        <f>IF(U243="nulová",N243,0)</f>
        <v>0</v>
      </c>
      <c r="BJ243" s="17" t="s">
        <v>84</v>
      </c>
      <c r="BK243" s="95">
        <f>L243*K243</f>
        <v>0</v>
      </c>
    </row>
    <row r="244" spans="2:18" s="1" customFormat="1" ht="6.95" customHeight="1">
      <c r="B244" s="53"/>
      <c r="C244" s="54"/>
      <c r="D244" s="54"/>
      <c r="E244" s="54"/>
      <c r="F244" s="54"/>
      <c r="G244" s="54"/>
      <c r="H244" s="54"/>
      <c r="I244" s="54"/>
      <c r="J244" s="54"/>
      <c r="K244" s="54"/>
      <c r="L244" s="54"/>
      <c r="M244" s="54"/>
      <c r="N244" s="54"/>
      <c r="O244" s="54"/>
      <c r="P244" s="54"/>
      <c r="Q244" s="54"/>
      <c r="R244" s="55"/>
    </row>
  </sheetData>
  <sheetProtection algorithmName="SHA-512" hashValue="bXo0XsAWuPL3D3FM30ohDLG0Nq/0Rm+DZcpANdC3cSO5ESY+FLj61StYcpI0hv0C1zVhX/vr3ZudUYTV1GNm7w==" saltValue="4QpwKfRR20aEEYvvN/7Csg==" spinCount="100000" sheet="1" objects="1" scenarios="1" formatCells="0" formatColumns="0" formatRows="0" sort="0" autoFilter="0"/>
  <mergeCells count="378">
    <mergeCell ref="C2:Q2"/>
    <mergeCell ref="C4:Q4"/>
    <mergeCell ref="F6:P6"/>
    <mergeCell ref="O8:P8"/>
    <mergeCell ref="O10:P10"/>
    <mergeCell ref="O11:P11"/>
    <mergeCell ref="O13:P13"/>
    <mergeCell ref="E14:L14"/>
    <mergeCell ref="O14:P14"/>
    <mergeCell ref="O16:P16"/>
    <mergeCell ref="O17:P17"/>
    <mergeCell ref="O19:P19"/>
    <mergeCell ref="O20:P20"/>
    <mergeCell ref="E23:L23"/>
    <mergeCell ref="M26:P26"/>
    <mergeCell ref="M27:P27"/>
    <mergeCell ref="M29:P29"/>
    <mergeCell ref="H31:J31"/>
    <mergeCell ref="M31:P31"/>
    <mergeCell ref="H32:J32"/>
    <mergeCell ref="M32:P32"/>
    <mergeCell ref="H33:J33"/>
    <mergeCell ref="M33:P33"/>
    <mergeCell ref="H34:J34"/>
    <mergeCell ref="M34:P34"/>
    <mergeCell ref="H35:J35"/>
    <mergeCell ref="M35:P35"/>
    <mergeCell ref="L37:P37"/>
    <mergeCell ref="C76:Q76"/>
    <mergeCell ref="F78:P78"/>
    <mergeCell ref="M80:P80"/>
    <mergeCell ref="M82:Q82"/>
    <mergeCell ref="M83:Q83"/>
    <mergeCell ref="C85:G85"/>
    <mergeCell ref="N85:Q85"/>
    <mergeCell ref="N87:Q87"/>
    <mergeCell ref="N88:Q88"/>
    <mergeCell ref="N89:Q89"/>
    <mergeCell ref="N90:Q90"/>
    <mergeCell ref="N91:Q91"/>
    <mergeCell ref="N92:Q92"/>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7:Q107"/>
    <mergeCell ref="D108:H108"/>
    <mergeCell ref="N108:Q108"/>
    <mergeCell ref="D109:H109"/>
    <mergeCell ref="N109:Q109"/>
    <mergeCell ref="D110:H110"/>
    <mergeCell ref="N110:Q110"/>
    <mergeCell ref="D111:H111"/>
    <mergeCell ref="N111:Q111"/>
    <mergeCell ref="D112:H112"/>
    <mergeCell ref="N112:Q112"/>
    <mergeCell ref="N113:Q113"/>
    <mergeCell ref="L115:Q115"/>
    <mergeCell ref="C121:Q121"/>
    <mergeCell ref="F123:P123"/>
    <mergeCell ref="M125:P125"/>
    <mergeCell ref="M127:Q127"/>
    <mergeCell ref="M128:Q128"/>
    <mergeCell ref="F130:I130"/>
    <mergeCell ref="L130:M130"/>
    <mergeCell ref="N130:Q130"/>
    <mergeCell ref="F134:I134"/>
    <mergeCell ref="L134:M134"/>
    <mergeCell ref="N134:Q134"/>
    <mergeCell ref="F135:I135"/>
    <mergeCell ref="L135:M135"/>
    <mergeCell ref="N135:Q135"/>
    <mergeCell ref="F136:I136"/>
    <mergeCell ref="L136:M136"/>
    <mergeCell ref="N136:Q136"/>
    <mergeCell ref="F137:I137"/>
    <mergeCell ref="L137:M137"/>
    <mergeCell ref="N137:Q137"/>
    <mergeCell ref="F138:I138"/>
    <mergeCell ref="L138:M138"/>
    <mergeCell ref="N138:Q138"/>
    <mergeCell ref="F139:I139"/>
    <mergeCell ref="L139:M139"/>
    <mergeCell ref="N139:Q139"/>
    <mergeCell ref="F140:I140"/>
    <mergeCell ref="L140:M140"/>
    <mergeCell ref="N140:Q140"/>
    <mergeCell ref="F141:I141"/>
    <mergeCell ref="L141:M141"/>
    <mergeCell ref="N141:Q141"/>
    <mergeCell ref="F142:I142"/>
    <mergeCell ref="L142:M142"/>
    <mergeCell ref="N142:Q142"/>
    <mergeCell ref="F144:I144"/>
    <mergeCell ref="L144:M144"/>
    <mergeCell ref="N144:Q144"/>
    <mergeCell ref="F145:I145"/>
    <mergeCell ref="L145:M145"/>
    <mergeCell ref="N145:Q145"/>
    <mergeCell ref="F146:I146"/>
    <mergeCell ref="L146:M146"/>
    <mergeCell ref="N146:Q146"/>
    <mergeCell ref="F147:I147"/>
    <mergeCell ref="L147:M147"/>
    <mergeCell ref="N147:Q147"/>
    <mergeCell ref="F149:I149"/>
    <mergeCell ref="L149:M149"/>
    <mergeCell ref="N149:Q149"/>
    <mergeCell ref="F150:I150"/>
    <mergeCell ref="L150:M150"/>
    <mergeCell ref="N150:Q150"/>
    <mergeCell ref="F151:I151"/>
    <mergeCell ref="L151:M151"/>
    <mergeCell ref="N151:Q151"/>
    <mergeCell ref="F152:I152"/>
    <mergeCell ref="L152:M152"/>
    <mergeCell ref="N152:Q152"/>
    <mergeCell ref="F153:I153"/>
    <mergeCell ref="L153:M153"/>
    <mergeCell ref="N153:Q153"/>
    <mergeCell ref="F155:I155"/>
    <mergeCell ref="L155:M155"/>
    <mergeCell ref="N155:Q155"/>
    <mergeCell ref="F156:I156"/>
    <mergeCell ref="L156:M156"/>
    <mergeCell ref="N156:Q156"/>
    <mergeCell ref="F157:I157"/>
    <mergeCell ref="L157:M157"/>
    <mergeCell ref="N157:Q157"/>
    <mergeCell ref="F158:I158"/>
    <mergeCell ref="L158:M158"/>
    <mergeCell ref="N158:Q158"/>
    <mergeCell ref="F159:I159"/>
    <mergeCell ref="L159:M159"/>
    <mergeCell ref="N159:Q159"/>
    <mergeCell ref="F160:I160"/>
    <mergeCell ref="L160:M160"/>
    <mergeCell ref="N160:Q160"/>
    <mergeCell ref="F162:I162"/>
    <mergeCell ref="L162:M162"/>
    <mergeCell ref="N162:Q162"/>
    <mergeCell ref="F163:I163"/>
    <mergeCell ref="L163:M163"/>
    <mergeCell ref="N163:Q163"/>
    <mergeCell ref="F165:I165"/>
    <mergeCell ref="L165:M165"/>
    <mergeCell ref="N165:Q165"/>
    <mergeCell ref="F167:I167"/>
    <mergeCell ref="L167:M167"/>
    <mergeCell ref="N167:Q167"/>
    <mergeCell ref="F168:I168"/>
    <mergeCell ref="L168:M168"/>
    <mergeCell ref="N168:Q168"/>
    <mergeCell ref="F169:I169"/>
    <mergeCell ref="L169:M169"/>
    <mergeCell ref="N169:Q169"/>
    <mergeCell ref="F170:I170"/>
    <mergeCell ref="L170:M170"/>
    <mergeCell ref="N170:Q170"/>
    <mergeCell ref="F171:I171"/>
    <mergeCell ref="L171:M171"/>
    <mergeCell ref="N171:Q171"/>
    <mergeCell ref="F172:I172"/>
    <mergeCell ref="L172:M172"/>
    <mergeCell ref="N172:Q172"/>
    <mergeCell ref="F173:I173"/>
    <mergeCell ref="L173:M173"/>
    <mergeCell ref="N173:Q173"/>
    <mergeCell ref="F174:I174"/>
    <mergeCell ref="L174:M174"/>
    <mergeCell ref="N174:Q174"/>
    <mergeCell ref="F175:I175"/>
    <mergeCell ref="L175:M175"/>
    <mergeCell ref="N175:Q175"/>
    <mergeCell ref="F176:I176"/>
    <mergeCell ref="L176:M176"/>
    <mergeCell ref="N176:Q176"/>
    <mergeCell ref="F177:I177"/>
    <mergeCell ref="L177:M177"/>
    <mergeCell ref="N177:Q177"/>
    <mergeCell ref="F178:I178"/>
    <mergeCell ref="L178:M178"/>
    <mergeCell ref="N178:Q178"/>
    <mergeCell ref="F179:I179"/>
    <mergeCell ref="L179:M179"/>
    <mergeCell ref="N179:Q179"/>
    <mergeCell ref="F180:I180"/>
    <mergeCell ref="L180:M180"/>
    <mergeCell ref="N180:Q180"/>
    <mergeCell ref="F181:I181"/>
    <mergeCell ref="L181:M181"/>
    <mergeCell ref="N181:Q181"/>
    <mergeCell ref="F182:I182"/>
    <mergeCell ref="L182:M182"/>
    <mergeCell ref="N182:Q182"/>
    <mergeCell ref="F183:I183"/>
    <mergeCell ref="L183:M183"/>
    <mergeCell ref="N183:Q183"/>
    <mergeCell ref="F184:I184"/>
    <mergeCell ref="L184:M184"/>
    <mergeCell ref="N184:Q184"/>
    <mergeCell ref="F185:I185"/>
    <mergeCell ref="L185:M185"/>
    <mergeCell ref="N185:Q185"/>
    <mergeCell ref="F186:I186"/>
    <mergeCell ref="L186:M186"/>
    <mergeCell ref="N186:Q186"/>
    <mergeCell ref="F187:I187"/>
    <mergeCell ref="L187:M187"/>
    <mergeCell ref="N187:Q187"/>
    <mergeCell ref="F188:I188"/>
    <mergeCell ref="L188:M188"/>
    <mergeCell ref="N188:Q188"/>
    <mergeCell ref="F189:I189"/>
    <mergeCell ref="L189:M189"/>
    <mergeCell ref="N189:Q189"/>
    <mergeCell ref="F190:I190"/>
    <mergeCell ref="L190:M190"/>
    <mergeCell ref="N190:Q190"/>
    <mergeCell ref="F191:I191"/>
    <mergeCell ref="L191:M191"/>
    <mergeCell ref="N191:Q191"/>
    <mergeCell ref="F192:I192"/>
    <mergeCell ref="L192:M192"/>
    <mergeCell ref="N192:Q192"/>
    <mergeCell ref="F193:I193"/>
    <mergeCell ref="L193:M193"/>
    <mergeCell ref="N193:Q193"/>
    <mergeCell ref="F194:I194"/>
    <mergeCell ref="L194:M194"/>
    <mergeCell ref="N194:Q194"/>
    <mergeCell ref="F195:I195"/>
    <mergeCell ref="L195:M195"/>
    <mergeCell ref="N195:Q195"/>
    <mergeCell ref="F197:I197"/>
    <mergeCell ref="L197:M197"/>
    <mergeCell ref="N197:Q197"/>
    <mergeCell ref="F198:I198"/>
    <mergeCell ref="L198:M198"/>
    <mergeCell ref="N198:Q198"/>
    <mergeCell ref="F199:I199"/>
    <mergeCell ref="L199:M199"/>
    <mergeCell ref="N199:Q199"/>
    <mergeCell ref="F200:I200"/>
    <mergeCell ref="L200:M200"/>
    <mergeCell ref="N200:Q200"/>
    <mergeCell ref="F202:I202"/>
    <mergeCell ref="L202:M202"/>
    <mergeCell ref="N202:Q202"/>
    <mergeCell ref="F205:I205"/>
    <mergeCell ref="L205:M205"/>
    <mergeCell ref="N205:Q205"/>
    <mergeCell ref="F206:I206"/>
    <mergeCell ref="L206:M206"/>
    <mergeCell ref="N206:Q206"/>
    <mergeCell ref="F207:I207"/>
    <mergeCell ref="L207:M207"/>
    <mergeCell ref="N207:Q207"/>
    <mergeCell ref="F208:I208"/>
    <mergeCell ref="L208:M208"/>
    <mergeCell ref="N208:Q208"/>
    <mergeCell ref="F209:I209"/>
    <mergeCell ref="L209:M209"/>
    <mergeCell ref="N209:Q209"/>
    <mergeCell ref="F210:I210"/>
    <mergeCell ref="L210:M210"/>
    <mergeCell ref="N210:Q210"/>
    <mergeCell ref="F212:I212"/>
    <mergeCell ref="L212:M212"/>
    <mergeCell ref="N212:Q212"/>
    <mergeCell ref="F213:I213"/>
    <mergeCell ref="L213:M213"/>
    <mergeCell ref="N213:Q213"/>
    <mergeCell ref="F214:I214"/>
    <mergeCell ref="L214:M214"/>
    <mergeCell ref="N214:Q214"/>
    <mergeCell ref="F215:I215"/>
    <mergeCell ref="L215:M215"/>
    <mergeCell ref="N215:Q215"/>
    <mergeCell ref="F217:I217"/>
    <mergeCell ref="L217:M217"/>
    <mergeCell ref="N217:Q217"/>
    <mergeCell ref="F218:I218"/>
    <mergeCell ref="L218:M218"/>
    <mergeCell ref="N218:Q218"/>
    <mergeCell ref="F219:I219"/>
    <mergeCell ref="L219:M219"/>
    <mergeCell ref="N219:Q219"/>
    <mergeCell ref="F220:I220"/>
    <mergeCell ref="L220:M220"/>
    <mergeCell ref="N220:Q220"/>
    <mergeCell ref="F221:I221"/>
    <mergeCell ref="L221:M221"/>
    <mergeCell ref="N221:Q221"/>
    <mergeCell ref="F222:I222"/>
    <mergeCell ref="L222:M222"/>
    <mergeCell ref="N222:Q222"/>
    <mergeCell ref="F223:I223"/>
    <mergeCell ref="L223:M223"/>
    <mergeCell ref="N223:Q223"/>
    <mergeCell ref="F224:I224"/>
    <mergeCell ref="L224:M224"/>
    <mergeCell ref="N224:Q224"/>
    <mergeCell ref="F225:I225"/>
    <mergeCell ref="L225:M225"/>
    <mergeCell ref="N225:Q225"/>
    <mergeCell ref="F226:I226"/>
    <mergeCell ref="L226:M226"/>
    <mergeCell ref="N226:Q226"/>
    <mergeCell ref="F228:I228"/>
    <mergeCell ref="L228:M228"/>
    <mergeCell ref="N228:Q228"/>
    <mergeCell ref="F230:I230"/>
    <mergeCell ref="L230:M230"/>
    <mergeCell ref="N230:Q230"/>
    <mergeCell ref="F231:I231"/>
    <mergeCell ref="L231:M231"/>
    <mergeCell ref="N231:Q231"/>
    <mergeCell ref="F232:I232"/>
    <mergeCell ref="L232:M232"/>
    <mergeCell ref="N232:Q232"/>
    <mergeCell ref="F233:I233"/>
    <mergeCell ref="L233:M233"/>
    <mergeCell ref="N233:Q233"/>
    <mergeCell ref="F234:I234"/>
    <mergeCell ref="L234:M234"/>
    <mergeCell ref="N234:Q234"/>
    <mergeCell ref="F235:I235"/>
    <mergeCell ref="L235:M235"/>
    <mergeCell ref="N235:Q235"/>
    <mergeCell ref="F237:I237"/>
    <mergeCell ref="L237:M237"/>
    <mergeCell ref="N237:Q237"/>
    <mergeCell ref="F238:I238"/>
    <mergeCell ref="L238:M238"/>
    <mergeCell ref="N238:Q238"/>
    <mergeCell ref="F239:I239"/>
    <mergeCell ref="L239:M239"/>
    <mergeCell ref="N239:Q239"/>
    <mergeCell ref="F241:I241"/>
    <mergeCell ref="L241:M241"/>
    <mergeCell ref="N241:Q241"/>
    <mergeCell ref="F242:I242"/>
    <mergeCell ref="L242:M242"/>
    <mergeCell ref="N242:Q242"/>
    <mergeCell ref="H1:K1"/>
    <mergeCell ref="S2:AC2"/>
    <mergeCell ref="F243:I243"/>
    <mergeCell ref="L243:M243"/>
    <mergeCell ref="N243:Q243"/>
    <mergeCell ref="N131:Q131"/>
    <mergeCell ref="N132:Q132"/>
    <mergeCell ref="N133:Q133"/>
    <mergeCell ref="N143:Q143"/>
    <mergeCell ref="N148:Q148"/>
    <mergeCell ref="N154:Q154"/>
    <mergeCell ref="N161:Q161"/>
    <mergeCell ref="N164:Q164"/>
    <mergeCell ref="N166:Q166"/>
    <mergeCell ref="N196:Q196"/>
    <mergeCell ref="N201:Q201"/>
    <mergeCell ref="N203:Q203"/>
    <mergeCell ref="N204:Q204"/>
    <mergeCell ref="N211:Q211"/>
    <mergeCell ref="N216:Q216"/>
    <mergeCell ref="N227:Q227"/>
    <mergeCell ref="N229:Q229"/>
    <mergeCell ref="N236:Q236"/>
    <mergeCell ref="N240:Q240"/>
  </mergeCells>
  <dataValidations count="2">
    <dataValidation type="list" allowBlank="1" showInputMessage="1" showErrorMessage="1" error="Povoleny jsou hodnoty K, M." sqref="D241:D244">
      <formula1>"K, M"</formula1>
    </dataValidation>
    <dataValidation type="list" allowBlank="1" showInputMessage="1" showErrorMessage="1" error="Povoleny jsou hodnoty základní, snížená, zákl. přenesená, sníž. přenesená, nulová." sqref="U241:U244">
      <formula1>"základní, snížená, zákl. přenesená, sníž. přenesená, nulová"</formula1>
    </dataValidation>
  </dataValidations>
  <hyperlinks>
    <hyperlink ref="F1:G1" location="C2" display="1) Krycí list rozpočtu"/>
    <hyperlink ref="H1:K1" location="C85" display="2) Rekapitulace rozpočtu"/>
    <hyperlink ref="L1" location="C130"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36"/>
  <sheetViews>
    <sheetView tabSelected="1" workbookViewId="0" topLeftCell="K62">
      <selection activeCell="L62" sqref="L1:BB1048576"/>
    </sheetView>
  </sheetViews>
  <sheetFormatPr defaultColWidth="12" defaultRowHeight="13.5"/>
  <cols>
    <col min="1" max="1" width="10.66015625" style="191" customWidth="1"/>
    <col min="2" max="2" width="2.16015625" style="191" customWidth="1"/>
    <col min="3" max="3" width="5.33203125" style="191" customWidth="1"/>
    <col min="4" max="4" width="5.5" style="191" customWidth="1"/>
    <col min="5" max="5" width="22" style="191" customWidth="1"/>
    <col min="6" max="6" width="96.5" style="191" customWidth="1"/>
    <col min="7" max="7" width="11.16015625" style="191" customWidth="1"/>
    <col min="8" max="8" width="14.33203125" style="191" customWidth="1"/>
    <col min="9" max="9" width="16.33203125" style="192" customWidth="1"/>
    <col min="10" max="10" width="30.16015625" style="191" customWidth="1"/>
    <col min="11" max="11" width="19.83203125" style="191" customWidth="1"/>
    <col min="12" max="12" width="21" style="191" hidden="1" customWidth="1"/>
    <col min="13" max="13" width="14.16015625" style="191" hidden="1" customWidth="1"/>
    <col min="14" max="14" width="19.33203125" style="191" hidden="1" customWidth="1"/>
    <col min="15" max="15" width="21" style="191" hidden="1" customWidth="1"/>
    <col min="16" max="54" width="12" style="191" hidden="1" customWidth="1"/>
    <col min="55" max="240" width="12" style="191" customWidth="1"/>
    <col min="241" max="241" width="10.66015625" style="191" customWidth="1"/>
    <col min="242" max="242" width="2.16015625" style="191" customWidth="1"/>
    <col min="243" max="243" width="5.33203125" style="191" customWidth="1"/>
    <col min="244" max="244" width="5.5" style="191" customWidth="1"/>
    <col min="245" max="245" width="22" style="191" customWidth="1"/>
    <col min="246" max="246" width="96.5" style="191" customWidth="1"/>
    <col min="247" max="247" width="11.16015625" style="191" customWidth="1"/>
    <col min="248" max="248" width="14.33203125" style="191" customWidth="1"/>
    <col min="249" max="249" width="16.33203125" style="191" customWidth="1"/>
    <col min="250" max="250" width="30.16015625" style="191" customWidth="1"/>
    <col min="251" max="251" width="19.83203125" style="191" customWidth="1"/>
    <col min="252" max="252" width="12" style="191" customWidth="1"/>
    <col min="253" max="261" width="12" style="191" hidden="1" customWidth="1"/>
    <col min="262" max="262" width="15.83203125" style="191" customWidth="1"/>
    <col min="263" max="263" width="21" style="191" customWidth="1"/>
    <col min="264" max="264" width="15.83203125" style="191" customWidth="1"/>
    <col min="265" max="265" width="19.33203125" style="191" customWidth="1"/>
    <col min="266" max="266" width="14.16015625" style="191" customWidth="1"/>
    <col min="267" max="267" width="19.33203125" style="191" customWidth="1"/>
    <col min="268" max="268" width="21" style="191" customWidth="1"/>
    <col min="269" max="269" width="14.16015625" style="191" customWidth="1"/>
    <col min="270" max="270" width="19.33203125" style="191" customWidth="1"/>
    <col min="271" max="271" width="21" style="191" customWidth="1"/>
    <col min="272" max="283" width="12" style="191" customWidth="1"/>
    <col min="284" max="305" width="12" style="191" hidden="1" customWidth="1"/>
    <col min="306" max="496" width="12" style="191" customWidth="1"/>
    <col min="497" max="497" width="10.66015625" style="191" customWidth="1"/>
    <col min="498" max="498" width="2.16015625" style="191" customWidth="1"/>
    <col min="499" max="499" width="5.33203125" style="191" customWidth="1"/>
    <col min="500" max="500" width="5.5" style="191" customWidth="1"/>
    <col min="501" max="501" width="22" style="191" customWidth="1"/>
    <col min="502" max="502" width="96.5" style="191" customWidth="1"/>
    <col min="503" max="503" width="11.16015625" style="191" customWidth="1"/>
    <col min="504" max="504" width="14.33203125" style="191" customWidth="1"/>
    <col min="505" max="505" width="16.33203125" style="191" customWidth="1"/>
    <col min="506" max="506" width="30.16015625" style="191" customWidth="1"/>
    <col min="507" max="507" width="19.83203125" style="191" customWidth="1"/>
    <col min="508" max="508" width="12" style="191" customWidth="1"/>
    <col min="509" max="517" width="12" style="191" hidden="1" customWidth="1"/>
    <col min="518" max="518" width="15.83203125" style="191" customWidth="1"/>
    <col min="519" max="519" width="21" style="191" customWidth="1"/>
    <col min="520" max="520" width="15.83203125" style="191" customWidth="1"/>
    <col min="521" max="521" width="19.33203125" style="191" customWidth="1"/>
    <col min="522" max="522" width="14.16015625" style="191" customWidth="1"/>
    <col min="523" max="523" width="19.33203125" style="191" customWidth="1"/>
    <col min="524" max="524" width="21" style="191" customWidth="1"/>
    <col min="525" max="525" width="14.16015625" style="191" customWidth="1"/>
    <col min="526" max="526" width="19.33203125" style="191" customWidth="1"/>
    <col min="527" max="527" width="21" style="191" customWidth="1"/>
    <col min="528" max="539" width="12" style="191" customWidth="1"/>
    <col min="540" max="561" width="12" style="191" hidden="1" customWidth="1"/>
    <col min="562" max="752" width="12" style="191" customWidth="1"/>
    <col min="753" max="753" width="10.66015625" style="191" customWidth="1"/>
    <col min="754" max="754" width="2.16015625" style="191" customWidth="1"/>
    <col min="755" max="755" width="5.33203125" style="191" customWidth="1"/>
    <col min="756" max="756" width="5.5" style="191" customWidth="1"/>
    <col min="757" max="757" width="22" style="191" customWidth="1"/>
    <col min="758" max="758" width="96.5" style="191" customWidth="1"/>
    <col min="759" max="759" width="11.16015625" style="191" customWidth="1"/>
    <col min="760" max="760" width="14.33203125" style="191" customWidth="1"/>
    <col min="761" max="761" width="16.33203125" style="191" customWidth="1"/>
    <col min="762" max="762" width="30.16015625" style="191" customWidth="1"/>
    <col min="763" max="763" width="19.83203125" style="191" customWidth="1"/>
    <col min="764" max="764" width="12" style="191" customWidth="1"/>
    <col min="765" max="773" width="12" style="191" hidden="1" customWidth="1"/>
    <col min="774" max="774" width="15.83203125" style="191" customWidth="1"/>
    <col min="775" max="775" width="21" style="191" customWidth="1"/>
    <col min="776" max="776" width="15.83203125" style="191" customWidth="1"/>
    <col min="777" max="777" width="19.33203125" style="191" customWidth="1"/>
    <col min="778" max="778" width="14.16015625" style="191" customWidth="1"/>
    <col min="779" max="779" width="19.33203125" style="191" customWidth="1"/>
    <col min="780" max="780" width="21" style="191" customWidth="1"/>
    <col min="781" max="781" width="14.16015625" style="191" customWidth="1"/>
    <col min="782" max="782" width="19.33203125" style="191" customWidth="1"/>
    <col min="783" max="783" width="21" style="191" customWidth="1"/>
    <col min="784" max="795" width="12" style="191" customWidth="1"/>
    <col min="796" max="817" width="12" style="191" hidden="1" customWidth="1"/>
    <col min="818" max="1008" width="12" style="191" customWidth="1"/>
    <col min="1009" max="1009" width="10.66015625" style="191" customWidth="1"/>
    <col min="1010" max="1010" width="2.16015625" style="191" customWidth="1"/>
    <col min="1011" max="1011" width="5.33203125" style="191" customWidth="1"/>
    <col min="1012" max="1012" width="5.5" style="191" customWidth="1"/>
    <col min="1013" max="1013" width="22" style="191" customWidth="1"/>
    <col min="1014" max="1014" width="96.5" style="191" customWidth="1"/>
    <col min="1015" max="1015" width="11.16015625" style="191" customWidth="1"/>
    <col min="1016" max="1016" width="14.33203125" style="191" customWidth="1"/>
    <col min="1017" max="1017" width="16.33203125" style="191" customWidth="1"/>
    <col min="1018" max="1018" width="30.16015625" style="191" customWidth="1"/>
    <col min="1019" max="1019" width="19.83203125" style="191" customWidth="1"/>
    <col min="1020" max="1020" width="12" style="191" customWidth="1"/>
    <col min="1021" max="1029" width="12" style="191" hidden="1" customWidth="1"/>
    <col min="1030" max="1030" width="15.83203125" style="191" customWidth="1"/>
    <col min="1031" max="1031" width="21" style="191" customWidth="1"/>
    <col min="1032" max="1032" width="15.83203125" style="191" customWidth="1"/>
    <col min="1033" max="1033" width="19.33203125" style="191" customWidth="1"/>
    <col min="1034" max="1034" width="14.16015625" style="191" customWidth="1"/>
    <col min="1035" max="1035" width="19.33203125" style="191" customWidth="1"/>
    <col min="1036" max="1036" width="21" style="191" customWidth="1"/>
    <col min="1037" max="1037" width="14.16015625" style="191" customWidth="1"/>
    <col min="1038" max="1038" width="19.33203125" style="191" customWidth="1"/>
    <col min="1039" max="1039" width="21" style="191" customWidth="1"/>
    <col min="1040" max="1051" width="12" style="191" customWidth="1"/>
    <col min="1052" max="1073" width="12" style="191" hidden="1" customWidth="1"/>
    <col min="1074" max="1264" width="12" style="191" customWidth="1"/>
    <col min="1265" max="1265" width="10.66015625" style="191" customWidth="1"/>
    <col min="1266" max="1266" width="2.16015625" style="191" customWidth="1"/>
    <col min="1267" max="1267" width="5.33203125" style="191" customWidth="1"/>
    <col min="1268" max="1268" width="5.5" style="191" customWidth="1"/>
    <col min="1269" max="1269" width="22" style="191" customWidth="1"/>
    <col min="1270" max="1270" width="96.5" style="191" customWidth="1"/>
    <col min="1271" max="1271" width="11.16015625" style="191" customWidth="1"/>
    <col min="1272" max="1272" width="14.33203125" style="191" customWidth="1"/>
    <col min="1273" max="1273" width="16.33203125" style="191" customWidth="1"/>
    <col min="1274" max="1274" width="30.16015625" style="191" customWidth="1"/>
    <col min="1275" max="1275" width="19.83203125" style="191" customWidth="1"/>
    <col min="1276" max="1276" width="12" style="191" customWidth="1"/>
    <col min="1277" max="1285" width="12" style="191" hidden="1" customWidth="1"/>
    <col min="1286" max="1286" width="15.83203125" style="191" customWidth="1"/>
    <col min="1287" max="1287" width="21" style="191" customWidth="1"/>
    <col min="1288" max="1288" width="15.83203125" style="191" customWidth="1"/>
    <col min="1289" max="1289" width="19.33203125" style="191" customWidth="1"/>
    <col min="1290" max="1290" width="14.16015625" style="191" customWidth="1"/>
    <col min="1291" max="1291" width="19.33203125" style="191" customWidth="1"/>
    <col min="1292" max="1292" width="21" style="191" customWidth="1"/>
    <col min="1293" max="1293" width="14.16015625" style="191" customWidth="1"/>
    <col min="1294" max="1294" width="19.33203125" style="191" customWidth="1"/>
    <col min="1295" max="1295" width="21" style="191" customWidth="1"/>
    <col min="1296" max="1307" width="12" style="191" customWidth="1"/>
    <col min="1308" max="1329" width="12" style="191" hidden="1" customWidth="1"/>
    <col min="1330" max="1520" width="12" style="191" customWidth="1"/>
    <col min="1521" max="1521" width="10.66015625" style="191" customWidth="1"/>
    <col min="1522" max="1522" width="2.16015625" style="191" customWidth="1"/>
    <col min="1523" max="1523" width="5.33203125" style="191" customWidth="1"/>
    <col min="1524" max="1524" width="5.5" style="191" customWidth="1"/>
    <col min="1525" max="1525" width="22" style="191" customWidth="1"/>
    <col min="1526" max="1526" width="96.5" style="191" customWidth="1"/>
    <col min="1527" max="1527" width="11.16015625" style="191" customWidth="1"/>
    <col min="1528" max="1528" width="14.33203125" style="191" customWidth="1"/>
    <col min="1529" max="1529" width="16.33203125" style="191" customWidth="1"/>
    <col min="1530" max="1530" width="30.16015625" style="191" customWidth="1"/>
    <col min="1531" max="1531" width="19.83203125" style="191" customWidth="1"/>
    <col min="1532" max="1532" width="12" style="191" customWidth="1"/>
    <col min="1533" max="1541" width="12" style="191" hidden="1" customWidth="1"/>
    <col min="1542" max="1542" width="15.83203125" style="191" customWidth="1"/>
    <col min="1543" max="1543" width="21" style="191" customWidth="1"/>
    <col min="1544" max="1544" width="15.83203125" style="191" customWidth="1"/>
    <col min="1545" max="1545" width="19.33203125" style="191" customWidth="1"/>
    <col min="1546" max="1546" width="14.16015625" style="191" customWidth="1"/>
    <col min="1547" max="1547" width="19.33203125" style="191" customWidth="1"/>
    <col min="1548" max="1548" width="21" style="191" customWidth="1"/>
    <col min="1549" max="1549" width="14.16015625" style="191" customWidth="1"/>
    <col min="1550" max="1550" width="19.33203125" style="191" customWidth="1"/>
    <col min="1551" max="1551" width="21" style="191" customWidth="1"/>
    <col min="1552" max="1563" width="12" style="191" customWidth="1"/>
    <col min="1564" max="1585" width="12" style="191" hidden="1" customWidth="1"/>
    <col min="1586" max="1776" width="12" style="191" customWidth="1"/>
    <col min="1777" max="1777" width="10.66015625" style="191" customWidth="1"/>
    <col min="1778" max="1778" width="2.16015625" style="191" customWidth="1"/>
    <col min="1779" max="1779" width="5.33203125" style="191" customWidth="1"/>
    <col min="1780" max="1780" width="5.5" style="191" customWidth="1"/>
    <col min="1781" max="1781" width="22" style="191" customWidth="1"/>
    <col min="1782" max="1782" width="96.5" style="191" customWidth="1"/>
    <col min="1783" max="1783" width="11.16015625" style="191" customWidth="1"/>
    <col min="1784" max="1784" width="14.33203125" style="191" customWidth="1"/>
    <col min="1785" max="1785" width="16.33203125" style="191" customWidth="1"/>
    <col min="1786" max="1786" width="30.16015625" style="191" customWidth="1"/>
    <col min="1787" max="1787" width="19.83203125" style="191" customWidth="1"/>
    <col min="1788" max="1788" width="12" style="191" customWidth="1"/>
    <col min="1789" max="1797" width="12" style="191" hidden="1" customWidth="1"/>
    <col min="1798" max="1798" width="15.83203125" style="191" customWidth="1"/>
    <col min="1799" max="1799" width="21" style="191" customWidth="1"/>
    <col min="1800" max="1800" width="15.83203125" style="191" customWidth="1"/>
    <col min="1801" max="1801" width="19.33203125" style="191" customWidth="1"/>
    <col min="1802" max="1802" width="14.16015625" style="191" customWidth="1"/>
    <col min="1803" max="1803" width="19.33203125" style="191" customWidth="1"/>
    <col min="1804" max="1804" width="21" style="191" customWidth="1"/>
    <col min="1805" max="1805" width="14.16015625" style="191" customWidth="1"/>
    <col min="1806" max="1806" width="19.33203125" style="191" customWidth="1"/>
    <col min="1807" max="1807" width="21" style="191" customWidth="1"/>
    <col min="1808" max="1819" width="12" style="191" customWidth="1"/>
    <col min="1820" max="1841" width="12" style="191" hidden="1" customWidth="1"/>
    <col min="1842" max="2032" width="12" style="191" customWidth="1"/>
    <col min="2033" max="2033" width="10.66015625" style="191" customWidth="1"/>
    <col min="2034" max="2034" width="2.16015625" style="191" customWidth="1"/>
    <col min="2035" max="2035" width="5.33203125" style="191" customWidth="1"/>
    <col min="2036" max="2036" width="5.5" style="191" customWidth="1"/>
    <col min="2037" max="2037" width="22" style="191" customWidth="1"/>
    <col min="2038" max="2038" width="96.5" style="191" customWidth="1"/>
    <col min="2039" max="2039" width="11.16015625" style="191" customWidth="1"/>
    <col min="2040" max="2040" width="14.33203125" style="191" customWidth="1"/>
    <col min="2041" max="2041" width="16.33203125" style="191" customWidth="1"/>
    <col min="2042" max="2042" width="30.16015625" style="191" customWidth="1"/>
    <col min="2043" max="2043" width="19.83203125" style="191" customWidth="1"/>
    <col min="2044" max="2044" width="12" style="191" customWidth="1"/>
    <col min="2045" max="2053" width="12" style="191" hidden="1" customWidth="1"/>
    <col min="2054" max="2054" width="15.83203125" style="191" customWidth="1"/>
    <col min="2055" max="2055" width="21" style="191" customWidth="1"/>
    <col min="2056" max="2056" width="15.83203125" style="191" customWidth="1"/>
    <col min="2057" max="2057" width="19.33203125" style="191" customWidth="1"/>
    <col min="2058" max="2058" width="14.16015625" style="191" customWidth="1"/>
    <col min="2059" max="2059" width="19.33203125" style="191" customWidth="1"/>
    <col min="2060" max="2060" width="21" style="191" customWidth="1"/>
    <col min="2061" max="2061" width="14.16015625" style="191" customWidth="1"/>
    <col min="2062" max="2062" width="19.33203125" style="191" customWidth="1"/>
    <col min="2063" max="2063" width="21" style="191" customWidth="1"/>
    <col min="2064" max="2075" width="12" style="191" customWidth="1"/>
    <col min="2076" max="2097" width="12" style="191" hidden="1" customWidth="1"/>
    <col min="2098" max="2288" width="12" style="191" customWidth="1"/>
    <col min="2289" max="2289" width="10.66015625" style="191" customWidth="1"/>
    <col min="2290" max="2290" width="2.16015625" style="191" customWidth="1"/>
    <col min="2291" max="2291" width="5.33203125" style="191" customWidth="1"/>
    <col min="2292" max="2292" width="5.5" style="191" customWidth="1"/>
    <col min="2293" max="2293" width="22" style="191" customWidth="1"/>
    <col min="2294" max="2294" width="96.5" style="191" customWidth="1"/>
    <col min="2295" max="2295" width="11.16015625" style="191" customWidth="1"/>
    <col min="2296" max="2296" width="14.33203125" style="191" customWidth="1"/>
    <col min="2297" max="2297" width="16.33203125" style="191" customWidth="1"/>
    <col min="2298" max="2298" width="30.16015625" style="191" customWidth="1"/>
    <col min="2299" max="2299" width="19.83203125" style="191" customWidth="1"/>
    <col min="2300" max="2300" width="12" style="191" customWidth="1"/>
    <col min="2301" max="2309" width="12" style="191" hidden="1" customWidth="1"/>
    <col min="2310" max="2310" width="15.83203125" style="191" customWidth="1"/>
    <col min="2311" max="2311" width="21" style="191" customWidth="1"/>
    <col min="2312" max="2312" width="15.83203125" style="191" customWidth="1"/>
    <col min="2313" max="2313" width="19.33203125" style="191" customWidth="1"/>
    <col min="2314" max="2314" width="14.16015625" style="191" customWidth="1"/>
    <col min="2315" max="2315" width="19.33203125" style="191" customWidth="1"/>
    <col min="2316" max="2316" width="21" style="191" customWidth="1"/>
    <col min="2317" max="2317" width="14.16015625" style="191" customWidth="1"/>
    <col min="2318" max="2318" width="19.33203125" style="191" customWidth="1"/>
    <col min="2319" max="2319" width="21" style="191" customWidth="1"/>
    <col min="2320" max="2331" width="12" style="191" customWidth="1"/>
    <col min="2332" max="2353" width="12" style="191" hidden="1" customWidth="1"/>
    <col min="2354" max="2544" width="12" style="191" customWidth="1"/>
    <col min="2545" max="2545" width="10.66015625" style="191" customWidth="1"/>
    <col min="2546" max="2546" width="2.16015625" style="191" customWidth="1"/>
    <col min="2547" max="2547" width="5.33203125" style="191" customWidth="1"/>
    <col min="2548" max="2548" width="5.5" style="191" customWidth="1"/>
    <col min="2549" max="2549" width="22" style="191" customWidth="1"/>
    <col min="2550" max="2550" width="96.5" style="191" customWidth="1"/>
    <col min="2551" max="2551" width="11.16015625" style="191" customWidth="1"/>
    <col min="2552" max="2552" width="14.33203125" style="191" customWidth="1"/>
    <col min="2553" max="2553" width="16.33203125" style="191" customWidth="1"/>
    <col min="2554" max="2554" width="30.16015625" style="191" customWidth="1"/>
    <col min="2555" max="2555" width="19.83203125" style="191" customWidth="1"/>
    <col min="2556" max="2556" width="12" style="191" customWidth="1"/>
    <col min="2557" max="2565" width="12" style="191" hidden="1" customWidth="1"/>
    <col min="2566" max="2566" width="15.83203125" style="191" customWidth="1"/>
    <col min="2567" max="2567" width="21" style="191" customWidth="1"/>
    <col min="2568" max="2568" width="15.83203125" style="191" customWidth="1"/>
    <col min="2569" max="2569" width="19.33203125" style="191" customWidth="1"/>
    <col min="2570" max="2570" width="14.16015625" style="191" customWidth="1"/>
    <col min="2571" max="2571" width="19.33203125" style="191" customWidth="1"/>
    <col min="2572" max="2572" width="21" style="191" customWidth="1"/>
    <col min="2573" max="2573" width="14.16015625" style="191" customWidth="1"/>
    <col min="2574" max="2574" width="19.33203125" style="191" customWidth="1"/>
    <col min="2575" max="2575" width="21" style="191" customWidth="1"/>
    <col min="2576" max="2587" width="12" style="191" customWidth="1"/>
    <col min="2588" max="2609" width="12" style="191" hidden="1" customWidth="1"/>
    <col min="2610" max="2800" width="12" style="191" customWidth="1"/>
    <col min="2801" max="2801" width="10.66015625" style="191" customWidth="1"/>
    <col min="2802" max="2802" width="2.16015625" style="191" customWidth="1"/>
    <col min="2803" max="2803" width="5.33203125" style="191" customWidth="1"/>
    <col min="2804" max="2804" width="5.5" style="191" customWidth="1"/>
    <col min="2805" max="2805" width="22" style="191" customWidth="1"/>
    <col min="2806" max="2806" width="96.5" style="191" customWidth="1"/>
    <col min="2807" max="2807" width="11.16015625" style="191" customWidth="1"/>
    <col min="2808" max="2808" width="14.33203125" style="191" customWidth="1"/>
    <col min="2809" max="2809" width="16.33203125" style="191" customWidth="1"/>
    <col min="2810" max="2810" width="30.16015625" style="191" customWidth="1"/>
    <col min="2811" max="2811" width="19.83203125" style="191" customWidth="1"/>
    <col min="2812" max="2812" width="12" style="191" customWidth="1"/>
    <col min="2813" max="2821" width="12" style="191" hidden="1" customWidth="1"/>
    <col min="2822" max="2822" width="15.83203125" style="191" customWidth="1"/>
    <col min="2823" max="2823" width="21" style="191" customWidth="1"/>
    <col min="2824" max="2824" width="15.83203125" style="191" customWidth="1"/>
    <col min="2825" max="2825" width="19.33203125" style="191" customWidth="1"/>
    <col min="2826" max="2826" width="14.16015625" style="191" customWidth="1"/>
    <col min="2827" max="2827" width="19.33203125" style="191" customWidth="1"/>
    <col min="2828" max="2828" width="21" style="191" customWidth="1"/>
    <col min="2829" max="2829" width="14.16015625" style="191" customWidth="1"/>
    <col min="2830" max="2830" width="19.33203125" style="191" customWidth="1"/>
    <col min="2831" max="2831" width="21" style="191" customWidth="1"/>
    <col min="2832" max="2843" width="12" style="191" customWidth="1"/>
    <col min="2844" max="2865" width="12" style="191" hidden="1" customWidth="1"/>
    <col min="2866" max="3056" width="12" style="191" customWidth="1"/>
    <col min="3057" max="3057" width="10.66015625" style="191" customWidth="1"/>
    <col min="3058" max="3058" width="2.16015625" style="191" customWidth="1"/>
    <col min="3059" max="3059" width="5.33203125" style="191" customWidth="1"/>
    <col min="3060" max="3060" width="5.5" style="191" customWidth="1"/>
    <col min="3061" max="3061" width="22" style="191" customWidth="1"/>
    <col min="3062" max="3062" width="96.5" style="191" customWidth="1"/>
    <col min="3063" max="3063" width="11.16015625" style="191" customWidth="1"/>
    <col min="3064" max="3064" width="14.33203125" style="191" customWidth="1"/>
    <col min="3065" max="3065" width="16.33203125" style="191" customWidth="1"/>
    <col min="3066" max="3066" width="30.16015625" style="191" customWidth="1"/>
    <col min="3067" max="3067" width="19.83203125" style="191" customWidth="1"/>
    <col min="3068" max="3068" width="12" style="191" customWidth="1"/>
    <col min="3069" max="3077" width="12" style="191" hidden="1" customWidth="1"/>
    <col min="3078" max="3078" width="15.83203125" style="191" customWidth="1"/>
    <col min="3079" max="3079" width="21" style="191" customWidth="1"/>
    <col min="3080" max="3080" width="15.83203125" style="191" customWidth="1"/>
    <col min="3081" max="3081" width="19.33203125" style="191" customWidth="1"/>
    <col min="3082" max="3082" width="14.16015625" style="191" customWidth="1"/>
    <col min="3083" max="3083" width="19.33203125" style="191" customWidth="1"/>
    <col min="3084" max="3084" width="21" style="191" customWidth="1"/>
    <col min="3085" max="3085" width="14.16015625" style="191" customWidth="1"/>
    <col min="3086" max="3086" width="19.33203125" style="191" customWidth="1"/>
    <col min="3087" max="3087" width="21" style="191" customWidth="1"/>
    <col min="3088" max="3099" width="12" style="191" customWidth="1"/>
    <col min="3100" max="3121" width="12" style="191" hidden="1" customWidth="1"/>
    <col min="3122" max="3312" width="12" style="191" customWidth="1"/>
    <col min="3313" max="3313" width="10.66015625" style="191" customWidth="1"/>
    <col min="3314" max="3314" width="2.16015625" style="191" customWidth="1"/>
    <col min="3315" max="3315" width="5.33203125" style="191" customWidth="1"/>
    <col min="3316" max="3316" width="5.5" style="191" customWidth="1"/>
    <col min="3317" max="3317" width="22" style="191" customWidth="1"/>
    <col min="3318" max="3318" width="96.5" style="191" customWidth="1"/>
    <col min="3319" max="3319" width="11.16015625" style="191" customWidth="1"/>
    <col min="3320" max="3320" width="14.33203125" style="191" customWidth="1"/>
    <col min="3321" max="3321" width="16.33203125" style="191" customWidth="1"/>
    <col min="3322" max="3322" width="30.16015625" style="191" customWidth="1"/>
    <col min="3323" max="3323" width="19.83203125" style="191" customWidth="1"/>
    <col min="3324" max="3324" width="12" style="191" customWidth="1"/>
    <col min="3325" max="3333" width="12" style="191" hidden="1" customWidth="1"/>
    <col min="3334" max="3334" width="15.83203125" style="191" customWidth="1"/>
    <col min="3335" max="3335" width="21" style="191" customWidth="1"/>
    <col min="3336" max="3336" width="15.83203125" style="191" customWidth="1"/>
    <col min="3337" max="3337" width="19.33203125" style="191" customWidth="1"/>
    <col min="3338" max="3338" width="14.16015625" style="191" customWidth="1"/>
    <col min="3339" max="3339" width="19.33203125" style="191" customWidth="1"/>
    <col min="3340" max="3340" width="21" style="191" customWidth="1"/>
    <col min="3341" max="3341" width="14.16015625" style="191" customWidth="1"/>
    <col min="3342" max="3342" width="19.33203125" style="191" customWidth="1"/>
    <col min="3343" max="3343" width="21" style="191" customWidth="1"/>
    <col min="3344" max="3355" width="12" style="191" customWidth="1"/>
    <col min="3356" max="3377" width="12" style="191" hidden="1" customWidth="1"/>
    <col min="3378" max="3568" width="12" style="191" customWidth="1"/>
    <col min="3569" max="3569" width="10.66015625" style="191" customWidth="1"/>
    <col min="3570" max="3570" width="2.16015625" style="191" customWidth="1"/>
    <col min="3571" max="3571" width="5.33203125" style="191" customWidth="1"/>
    <col min="3572" max="3572" width="5.5" style="191" customWidth="1"/>
    <col min="3573" max="3573" width="22" style="191" customWidth="1"/>
    <col min="3574" max="3574" width="96.5" style="191" customWidth="1"/>
    <col min="3575" max="3575" width="11.16015625" style="191" customWidth="1"/>
    <col min="3576" max="3576" width="14.33203125" style="191" customWidth="1"/>
    <col min="3577" max="3577" width="16.33203125" style="191" customWidth="1"/>
    <col min="3578" max="3578" width="30.16015625" style="191" customWidth="1"/>
    <col min="3579" max="3579" width="19.83203125" style="191" customWidth="1"/>
    <col min="3580" max="3580" width="12" style="191" customWidth="1"/>
    <col min="3581" max="3589" width="12" style="191" hidden="1" customWidth="1"/>
    <col min="3590" max="3590" width="15.83203125" style="191" customWidth="1"/>
    <col min="3591" max="3591" width="21" style="191" customWidth="1"/>
    <col min="3592" max="3592" width="15.83203125" style="191" customWidth="1"/>
    <col min="3593" max="3593" width="19.33203125" style="191" customWidth="1"/>
    <col min="3594" max="3594" width="14.16015625" style="191" customWidth="1"/>
    <col min="3595" max="3595" width="19.33203125" style="191" customWidth="1"/>
    <col min="3596" max="3596" width="21" style="191" customWidth="1"/>
    <col min="3597" max="3597" width="14.16015625" style="191" customWidth="1"/>
    <col min="3598" max="3598" width="19.33203125" style="191" customWidth="1"/>
    <col min="3599" max="3599" width="21" style="191" customWidth="1"/>
    <col min="3600" max="3611" width="12" style="191" customWidth="1"/>
    <col min="3612" max="3633" width="12" style="191" hidden="1" customWidth="1"/>
    <col min="3634" max="3824" width="12" style="191" customWidth="1"/>
    <col min="3825" max="3825" width="10.66015625" style="191" customWidth="1"/>
    <col min="3826" max="3826" width="2.16015625" style="191" customWidth="1"/>
    <col min="3827" max="3827" width="5.33203125" style="191" customWidth="1"/>
    <col min="3828" max="3828" width="5.5" style="191" customWidth="1"/>
    <col min="3829" max="3829" width="22" style="191" customWidth="1"/>
    <col min="3830" max="3830" width="96.5" style="191" customWidth="1"/>
    <col min="3831" max="3831" width="11.16015625" style="191" customWidth="1"/>
    <col min="3832" max="3832" width="14.33203125" style="191" customWidth="1"/>
    <col min="3833" max="3833" width="16.33203125" style="191" customWidth="1"/>
    <col min="3834" max="3834" width="30.16015625" style="191" customWidth="1"/>
    <col min="3835" max="3835" width="19.83203125" style="191" customWidth="1"/>
    <col min="3836" max="3836" width="12" style="191" customWidth="1"/>
    <col min="3837" max="3845" width="12" style="191" hidden="1" customWidth="1"/>
    <col min="3846" max="3846" width="15.83203125" style="191" customWidth="1"/>
    <col min="3847" max="3847" width="21" style="191" customWidth="1"/>
    <col min="3848" max="3848" width="15.83203125" style="191" customWidth="1"/>
    <col min="3849" max="3849" width="19.33203125" style="191" customWidth="1"/>
    <col min="3850" max="3850" width="14.16015625" style="191" customWidth="1"/>
    <col min="3851" max="3851" width="19.33203125" style="191" customWidth="1"/>
    <col min="3852" max="3852" width="21" style="191" customWidth="1"/>
    <col min="3853" max="3853" width="14.16015625" style="191" customWidth="1"/>
    <col min="3854" max="3854" width="19.33203125" style="191" customWidth="1"/>
    <col min="3855" max="3855" width="21" style="191" customWidth="1"/>
    <col min="3856" max="3867" width="12" style="191" customWidth="1"/>
    <col min="3868" max="3889" width="12" style="191" hidden="1" customWidth="1"/>
    <col min="3890" max="4080" width="12" style="191" customWidth="1"/>
    <col min="4081" max="4081" width="10.66015625" style="191" customWidth="1"/>
    <col min="4082" max="4082" width="2.16015625" style="191" customWidth="1"/>
    <col min="4083" max="4083" width="5.33203125" style="191" customWidth="1"/>
    <col min="4084" max="4084" width="5.5" style="191" customWidth="1"/>
    <col min="4085" max="4085" width="22" style="191" customWidth="1"/>
    <col min="4086" max="4086" width="96.5" style="191" customWidth="1"/>
    <col min="4087" max="4087" width="11.16015625" style="191" customWidth="1"/>
    <col min="4088" max="4088" width="14.33203125" style="191" customWidth="1"/>
    <col min="4089" max="4089" width="16.33203125" style="191" customWidth="1"/>
    <col min="4090" max="4090" width="30.16015625" style="191" customWidth="1"/>
    <col min="4091" max="4091" width="19.83203125" style="191" customWidth="1"/>
    <col min="4092" max="4092" width="12" style="191" customWidth="1"/>
    <col min="4093" max="4101" width="12" style="191" hidden="1" customWidth="1"/>
    <col min="4102" max="4102" width="15.83203125" style="191" customWidth="1"/>
    <col min="4103" max="4103" width="21" style="191" customWidth="1"/>
    <col min="4104" max="4104" width="15.83203125" style="191" customWidth="1"/>
    <col min="4105" max="4105" width="19.33203125" style="191" customWidth="1"/>
    <col min="4106" max="4106" width="14.16015625" style="191" customWidth="1"/>
    <col min="4107" max="4107" width="19.33203125" style="191" customWidth="1"/>
    <col min="4108" max="4108" width="21" style="191" customWidth="1"/>
    <col min="4109" max="4109" width="14.16015625" style="191" customWidth="1"/>
    <col min="4110" max="4110" width="19.33203125" style="191" customWidth="1"/>
    <col min="4111" max="4111" width="21" style="191" customWidth="1"/>
    <col min="4112" max="4123" width="12" style="191" customWidth="1"/>
    <col min="4124" max="4145" width="12" style="191" hidden="1" customWidth="1"/>
    <col min="4146" max="4336" width="12" style="191" customWidth="1"/>
    <col min="4337" max="4337" width="10.66015625" style="191" customWidth="1"/>
    <col min="4338" max="4338" width="2.16015625" style="191" customWidth="1"/>
    <col min="4339" max="4339" width="5.33203125" style="191" customWidth="1"/>
    <col min="4340" max="4340" width="5.5" style="191" customWidth="1"/>
    <col min="4341" max="4341" width="22" style="191" customWidth="1"/>
    <col min="4342" max="4342" width="96.5" style="191" customWidth="1"/>
    <col min="4343" max="4343" width="11.16015625" style="191" customWidth="1"/>
    <col min="4344" max="4344" width="14.33203125" style="191" customWidth="1"/>
    <col min="4345" max="4345" width="16.33203125" style="191" customWidth="1"/>
    <col min="4346" max="4346" width="30.16015625" style="191" customWidth="1"/>
    <col min="4347" max="4347" width="19.83203125" style="191" customWidth="1"/>
    <col min="4348" max="4348" width="12" style="191" customWidth="1"/>
    <col min="4349" max="4357" width="12" style="191" hidden="1" customWidth="1"/>
    <col min="4358" max="4358" width="15.83203125" style="191" customWidth="1"/>
    <col min="4359" max="4359" width="21" style="191" customWidth="1"/>
    <col min="4360" max="4360" width="15.83203125" style="191" customWidth="1"/>
    <col min="4361" max="4361" width="19.33203125" style="191" customWidth="1"/>
    <col min="4362" max="4362" width="14.16015625" style="191" customWidth="1"/>
    <col min="4363" max="4363" width="19.33203125" style="191" customWidth="1"/>
    <col min="4364" max="4364" width="21" style="191" customWidth="1"/>
    <col min="4365" max="4365" width="14.16015625" style="191" customWidth="1"/>
    <col min="4366" max="4366" width="19.33203125" style="191" customWidth="1"/>
    <col min="4367" max="4367" width="21" style="191" customWidth="1"/>
    <col min="4368" max="4379" width="12" style="191" customWidth="1"/>
    <col min="4380" max="4401" width="12" style="191" hidden="1" customWidth="1"/>
    <col min="4402" max="4592" width="12" style="191" customWidth="1"/>
    <col min="4593" max="4593" width="10.66015625" style="191" customWidth="1"/>
    <col min="4594" max="4594" width="2.16015625" style="191" customWidth="1"/>
    <col min="4595" max="4595" width="5.33203125" style="191" customWidth="1"/>
    <col min="4596" max="4596" width="5.5" style="191" customWidth="1"/>
    <col min="4597" max="4597" width="22" style="191" customWidth="1"/>
    <col min="4598" max="4598" width="96.5" style="191" customWidth="1"/>
    <col min="4599" max="4599" width="11.16015625" style="191" customWidth="1"/>
    <col min="4600" max="4600" width="14.33203125" style="191" customWidth="1"/>
    <col min="4601" max="4601" width="16.33203125" style="191" customWidth="1"/>
    <col min="4602" max="4602" width="30.16015625" style="191" customWidth="1"/>
    <col min="4603" max="4603" width="19.83203125" style="191" customWidth="1"/>
    <col min="4604" max="4604" width="12" style="191" customWidth="1"/>
    <col min="4605" max="4613" width="12" style="191" hidden="1" customWidth="1"/>
    <col min="4614" max="4614" width="15.83203125" style="191" customWidth="1"/>
    <col min="4615" max="4615" width="21" style="191" customWidth="1"/>
    <col min="4616" max="4616" width="15.83203125" style="191" customWidth="1"/>
    <col min="4617" max="4617" width="19.33203125" style="191" customWidth="1"/>
    <col min="4618" max="4618" width="14.16015625" style="191" customWidth="1"/>
    <col min="4619" max="4619" width="19.33203125" style="191" customWidth="1"/>
    <col min="4620" max="4620" width="21" style="191" customWidth="1"/>
    <col min="4621" max="4621" width="14.16015625" style="191" customWidth="1"/>
    <col min="4622" max="4622" width="19.33203125" style="191" customWidth="1"/>
    <col min="4623" max="4623" width="21" style="191" customWidth="1"/>
    <col min="4624" max="4635" width="12" style="191" customWidth="1"/>
    <col min="4636" max="4657" width="12" style="191" hidden="1" customWidth="1"/>
    <col min="4658" max="4848" width="12" style="191" customWidth="1"/>
    <col min="4849" max="4849" width="10.66015625" style="191" customWidth="1"/>
    <col min="4850" max="4850" width="2.16015625" style="191" customWidth="1"/>
    <col min="4851" max="4851" width="5.33203125" style="191" customWidth="1"/>
    <col min="4852" max="4852" width="5.5" style="191" customWidth="1"/>
    <col min="4853" max="4853" width="22" style="191" customWidth="1"/>
    <col min="4854" max="4854" width="96.5" style="191" customWidth="1"/>
    <col min="4855" max="4855" width="11.16015625" style="191" customWidth="1"/>
    <col min="4856" max="4856" width="14.33203125" style="191" customWidth="1"/>
    <col min="4857" max="4857" width="16.33203125" style="191" customWidth="1"/>
    <col min="4858" max="4858" width="30.16015625" style="191" customWidth="1"/>
    <col min="4859" max="4859" width="19.83203125" style="191" customWidth="1"/>
    <col min="4860" max="4860" width="12" style="191" customWidth="1"/>
    <col min="4861" max="4869" width="12" style="191" hidden="1" customWidth="1"/>
    <col min="4870" max="4870" width="15.83203125" style="191" customWidth="1"/>
    <col min="4871" max="4871" width="21" style="191" customWidth="1"/>
    <col min="4872" max="4872" width="15.83203125" style="191" customWidth="1"/>
    <col min="4873" max="4873" width="19.33203125" style="191" customWidth="1"/>
    <col min="4874" max="4874" width="14.16015625" style="191" customWidth="1"/>
    <col min="4875" max="4875" width="19.33203125" style="191" customWidth="1"/>
    <col min="4876" max="4876" width="21" style="191" customWidth="1"/>
    <col min="4877" max="4877" width="14.16015625" style="191" customWidth="1"/>
    <col min="4878" max="4878" width="19.33203125" style="191" customWidth="1"/>
    <col min="4879" max="4879" width="21" style="191" customWidth="1"/>
    <col min="4880" max="4891" width="12" style="191" customWidth="1"/>
    <col min="4892" max="4913" width="12" style="191" hidden="1" customWidth="1"/>
    <col min="4914" max="5104" width="12" style="191" customWidth="1"/>
    <col min="5105" max="5105" width="10.66015625" style="191" customWidth="1"/>
    <col min="5106" max="5106" width="2.16015625" style="191" customWidth="1"/>
    <col min="5107" max="5107" width="5.33203125" style="191" customWidth="1"/>
    <col min="5108" max="5108" width="5.5" style="191" customWidth="1"/>
    <col min="5109" max="5109" width="22" style="191" customWidth="1"/>
    <col min="5110" max="5110" width="96.5" style="191" customWidth="1"/>
    <col min="5111" max="5111" width="11.16015625" style="191" customWidth="1"/>
    <col min="5112" max="5112" width="14.33203125" style="191" customWidth="1"/>
    <col min="5113" max="5113" width="16.33203125" style="191" customWidth="1"/>
    <col min="5114" max="5114" width="30.16015625" style="191" customWidth="1"/>
    <col min="5115" max="5115" width="19.83203125" style="191" customWidth="1"/>
    <col min="5116" max="5116" width="12" style="191" customWidth="1"/>
    <col min="5117" max="5125" width="12" style="191" hidden="1" customWidth="1"/>
    <col min="5126" max="5126" width="15.83203125" style="191" customWidth="1"/>
    <col min="5127" max="5127" width="21" style="191" customWidth="1"/>
    <col min="5128" max="5128" width="15.83203125" style="191" customWidth="1"/>
    <col min="5129" max="5129" width="19.33203125" style="191" customWidth="1"/>
    <col min="5130" max="5130" width="14.16015625" style="191" customWidth="1"/>
    <col min="5131" max="5131" width="19.33203125" style="191" customWidth="1"/>
    <col min="5132" max="5132" width="21" style="191" customWidth="1"/>
    <col min="5133" max="5133" width="14.16015625" style="191" customWidth="1"/>
    <col min="5134" max="5134" width="19.33203125" style="191" customWidth="1"/>
    <col min="5135" max="5135" width="21" style="191" customWidth="1"/>
    <col min="5136" max="5147" width="12" style="191" customWidth="1"/>
    <col min="5148" max="5169" width="12" style="191" hidden="1" customWidth="1"/>
    <col min="5170" max="5360" width="12" style="191" customWidth="1"/>
    <col min="5361" max="5361" width="10.66015625" style="191" customWidth="1"/>
    <col min="5362" max="5362" width="2.16015625" style="191" customWidth="1"/>
    <col min="5363" max="5363" width="5.33203125" style="191" customWidth="1"/>
    <col min="5364" max="5364" width="5.5" style="191" customWidth="1"/>
    <col min="5365" max="5365" width="22" style="191" customWidth="1"/>
    <col min="5366" max="5366" width="96.5" style="191" customWidth="1"/>
    <col min="5367" max="5367" width="11.16015625" style="191" customWidth="1"/>
    <col min="5368" max="5368" width="14.33203125" style="191" customWidth="1"/>
    <col min="5369" max="5369" width="16.33203125" style="191" customWidth="1"/>
    <col min="5370" max="5370" width="30.16015625" style="191" customWidth="1"/>
    <col min="5371" max="5371" width="19.83203125" style="191" customWidth="1"/>
    <col min="5372" max="5372" width="12" style="191" customWidth="1"/>
    <col min="5373" max="5381" width="12" style="191" hidden="1" customWidth="1"/>
    <col min="5382" max="5382" width="15.83203125" style="191" customWidth="1"/>
    <col min="5383" max="5383" width="21" style="191" customWidth="1"/>
    <col min="5384" max="5384" width="15.83203125" style="191" customWidth="1"/>
    <col min="5385" max="5385" width="19.33203125" style="191" customWidth="1"/>
    <col min="5386" max="5386" width="14.16015625" style="191" customWidth="1"/>
    <col min="5387" max="5387" width="19.33203125" style="191" customWidth="1"/>
    <col min="5388" max="5388" width="21" style="191" customWidth="1"/>
    <col min="5389" max="5389" width="14.16015625" style="191" customWidth="1"/>
    <col min="5390" max="5390" width="19.33203125" style="191" customWidth="1"/>
    <col min="5391" max="5391" width="21" style="191" customWidth="1"/>
    <col min="5392" max="5403" width="12" style="191" customWidth="1"/>
    <col min="5404" max="5425" width="12" style="191" hidden="1" customWidth="1"/>
    <col min="5426" max="5616" width="12" style="191" customWidth="1"/>
    <col min="5617" max="5617" width="10.66015625" style="191" customWidth="1"/>
    <col min="5618" max="5618" width="2.16015625" style="191" customWidth="1"/>
    <col min="5619" max="5619" width="5.33203125" style="191" customWidth="1"/>
    <col min="5620" max="5620" width="5.5" style="191" customWidth="1"/>
    <col min="5621" max="5621" width="22" style="191" customWidth="1"/>
    <col min="5622" max="5622" width="96.5" style="191" customWidth="1"/>
    <col min="5623" max="5623" width="11.16015625" style="191" customWidth="1"/>
    <col min="5624" max="5624" width="14.33203125" style="191" customWidth="1"/>
    <col min="5625" max="5625" width="16.33203125" style="191" customWidth="1"/>
    <col min="5626" max="5626" width="30.16015625" style="191" customWidth="1"/>
    <col min="5627" max="5627" width="19.83203125" style="191" customWidth="1"/>
    <col min="5628" max="5628" width="12" style="191" customWidth="1"/>
    <col min="5629" max="5637" width="12" style="191" hidden="1" customWidth="1"/>
    <col min="5638" max="5638" width="15.83203125" style="191" customWidth="1"/>
    <col min="5639" max="5639" width="21" style="191" customWidth="1"/>
    <col min="5640" max="5640" width="15.83203125" style="191" customWidth="1"/>
    <col min="5641" max="5641" width="19.33203125" style="191" customWidth="1"/>
    <col min="5642" max="5642" width="14.16015625" style="191" customWidth="1"/>
    <col min="5643" max="5643" width="19.33203125" style="191" customWidth="1"/>
    <col min="5644" max="5644" width="21" style="191" customWidth="1"/>
    <col min="5645" max="5645" width="14.16015625" style="191" customWidth="1"/>
    <col min="5646" max="5646" width="19.33203125" style="191" customWidth="1"/>
    <col min="5647" max="5647" width="21" style="191" customWidth="1"/>
    <col min="5648" max="5659" width="12" style="191" customWidth="1"/>
    <col min="5660" max="5681" width="12" style="191" hidden="1" customWidth="1"/>
    <col min="5682" max="5872" width="12" style="191" customWidth="1"/>
    <col min="5873" max="5873" width="10.66015625" style="191" customWidth="1"/>
    <col min="5874" max="5874" width="2.16015625" style="191" customWidth="1"/>
    <col min="5875" max="5875" width="5.33203125" style="191" customWidth="1"/>
    <col min="5876" max="5876" width="5.5" style="191" customWidth="1"/>
    <col min="5877" max="5877" width="22" style="191" customWidth="1"/>
    <col min="5878" max="5878" width="96.5" style="191" customWidth="1"/>
    <col min="5879" max="5879" width="11.16015625" style="191" customWidth="1"/>
    <col min="5880" max="5880" width="14.33203125" style="191" customWidth="1"/>
    <col min="5881" max="5881" width="16.33203125" style="191" customWidth="1"/>
    <col min="5882" max="5882" width="30.16015625" style="191" customWidth="1"/>
    <col min="5883" max="5883" width="19.83203125" style="191" customWidth="1"/>
    <col min="5884" max="5884" width="12" style="191" customWidth="1"/>
    <col min="5885" max="5893" width="12" style="191" hidden="1" customWidth="1"/>
    <col min="5894" max="5894" width="15.83203125" style="191" customWidth="1"/>
    <col min="5895" max="5895" width="21" style="191" customWidth="1"/>
    <col min="5896" max="5896" width="15.83203125" style="191" customWidth="1"/>
    <col min="5897" max="5897" width="19.33203125" style="191" customWidth="1"/>
    <col min="5898" max="5898" width="14.16015625" style="191" customWidth="1"/>
    <col min="5899" max="5899" width="19.33203125" style="191" customWidth="1"/>
    <col min="5900" max="5900" width="21" style="191" customWidth="1"/>
    <col min="5901" max="5901" width="14.16015625" style="191" customWidth="1"/>
    <col min="5902" max="5902" width="19.33203125" style="191" customWidth="1"/>
    <col min="5903" max="5903" width="21" style="191" customWidth="1"/>
    <col min="5904" max="5915" width="12" style="191" customWidth="1"/>
    <col min="5916" max="5937" width="12" style="191" hidden="1" customWidth="1"/>
    <col min="5938" max="6128" width="12" style="191" customWidth="1"/>
    <col min="6129" max="6129" width="10.66015625" style="191" customWidth="1"/>
    <col min="6130" max="6130" width="2.16015625" style="191" customWidth="1"/>
    <col min="6131" max="6131" width="5.33203125" style="191" customWidth="1"/>
    <col min="6132" max="6132" width="5.5" style="191" customWidth="1"/>
    <col min="6133" max="6133" width="22" style="191" customWidth="1"/>
    <col min="6134" max="6134" width="96.5" style="191" customWidth="1"/>
    <col min="6135" max="6135" width="11.16015625" style="191" customWidth="1"/>
    <col min="6136" max="6136" width="14.33203125" style="191" customWidth="1"/>
    <col min="6137" max="6137" width="16.33203125" style="191" customWidth="1"/>
    <col min="6138" max="6138" width="30.16015625" style="191" customWidth="1"/>
    <col min="6139" max="6139" width="19.83203125" style="191" customWidth="1"/>
    <col min="6140" max="6140" width="12" style="191" customWidth="1"/>
    <col min="6141" max="6149" width="12" style="191" hidden="1" customWidth="1"/>
    <col min="6150" max="6150" width="15.83203125" style="191" customWidth="1"/>
    <col min="6151" max="6151" width="21" style="191" customWidth="1"/>
    <col min="6152" max="6152" width="15.83203125" style="191" customWidth="1"/>
    <col min="6153" max="6153" width="19.33203125" style="191" customWidth="1"/>
    <col min="6154" max="6154" width="14.16015625" style="191" customWidth="1"/>
    <col min="6155" max="6155" width="19.33203125" style="191" customWidth="1"/>
    <col min="6156" max="6156" width="21" style="191" customWidth="1"/>
    <col min="6157" max="6157" width="14.16015625" style="191" customWidth="1"/>
    <col min="6158" max="6158" width="19.33203125" style="191" customWidth="1"/>
    <col min="6159" max="6159" width="21" style="191" customWidth="1"/>
    <col min="6160" max="6171" width="12" style="191" customWidth="1"/>
    <col min="6172" max="6193" width="12" style="191" hidden="1" customWidth="1"/>
    <col min="6194" max="6384" width="12" style="191" customWidth="1"/>
    <col min="6385" max="6385" width="10.66015625" style="191" customWidth="1"/>
    <col min="6386" max="6386" width="2.16015625" style="191" customWidth="1"/>
    <col min="6387" max="6387" width="5.33203125" style="191" customWidth="1"/>
    <col min="6388" max="6388" width="5.5" style="191" customWidth="1"/>
    <col min="6389" max="6389" width="22" style="191" customWidth="1"/>
    <col min="6390" max="6390" width="96.5" style="191" customWidth="1"/>
    <col min="6391" max="6391" width="11.16015625" style="191" customWidth="1"/>
    <col min="6392" max="6392" width="14.33203125" style="191" customWidth="1"/>
    <col min="6393" max="6393" width="16.33203125" style="191" customWidth="1"/>
    <col min="6394" max="6394" width="30.16015625" style="191" customWidth="1"/>
    <col min="6395" max="6395" width="19.83203125" style="191" customWidth="1"/>
    <col min="6396" max="6396" width="12" style="191" customWidth="1"/>
    <col min="6397" max="6405" width="12" style="191" hidden="1" customWidth="1"/>
    <col min="6406" max="6406" width="15.83203125" style="191" customWidth="1"/>
    <col min="6407" max="6407" width="21" style="191" customWidth="1"/>
    <col min="6408" max="6408" width="15.83203125" style="191" customWidth="1"/>
    <col min="6409" max="6409" width="19.33203125" style="191" customWidth="1"/>
    <col min="6410" max="6410" width="14.16015625" style="191" customWidth="1"/>
    <col min="6411" max="6411" width="19.33203125" style="191" customWidth="1"/>
    <col min="6412" max="6412" width="21" style="191" customWidth="1"/>
    <col min="6413" max="6413" width="14.16015625" style="191" customWidth="1"/>
    <col min="6414" max="6414" width="19.33203125" style="191" customWidth="1"/>
    <col min="6415" max="6415" width="21" style="191" customWidth="1"/>
    <col min="6416" max="6427" width="12" style="191" customWidth="1"/>
    <col min="6428" max="6449" width="12" style="191" hidden="1" customWidth="1"/>
    <col min="6450" max="6640" width="12" style="191" customWidth="1"/>
    <col min="6641" max="6641" width="10.66015625" style="191" customWidth="1"/>
    <col min="6642" max="6642" width="2.16015625" style="191" customWidth="1"/>
    <col min="6643" max="6643" width="5.33203125" style="191" customWidth="1"/>
    <col min="6644" max="6644" width="5.5" style="191" customWidth="1"/>
    <col min="6645" max="6645" width="22" style="191" customWidth="1"/>
    <col min="6646" max="6646" width="96.5" style="191" customWidth="1"/>
    <col min="6647" max="6647" width="11.16015625" style="191" customWidth="1"/>
    <col min="6648" max="6648" width="14.33203125" style="191" customWidth="1"/>
    <col min="6649" max="6649" width="16.33203125" style="191" customWidth="1"/>
    <col min="6650" max="6650" width="30.16015625" style="191" customWidth="1"/>
    <col min="6651" max="6651" width="19.83203125" style="191" customWidth="1"/>
    <col min="6652" max="6652" width="12" style="191" customWidth="1"/>
    <col min="6653" max="6661" width="12" style="191" hidden="1" customWidth="1"/>
    <col min="6662" max="6662" width="15.83203125" style="191" customWidth="1"/>
    <col min="6663" max="6663" width="21" style="191" customWidth="1"/>
    <col min="6664" max="6664" width="15.83203125" style="191" customWidth="1"/>
    <col min="6665" max="6665" width="19.33203125" style="191" customWidth="1"/>
    <col min="6666" max="6666" width="14.16015625" style="191" customWidth="1"/>
    <col min="6667" max="6667" width="19.33203125" style="191" customWidth="1"/>
    <col min="6668" max="6668" width="21" style="191" customWidth="1"/>
    <col min="6669" max="6669" width="14.16015625" style="191" customWidth="1"/>
    <col min="6670" max="6670" width="19.33203125" style="191" customWidth="1"/>
    <col min="6671" max="6671" width="21" style="191" customWidth="1"/>
    <col min="6672" max="6683" width="12" style="191" customWidth="1"/>
    <col min="6684" max="6705" width="12" style="191" hidden="1" customWidth="1"/>
    <col min="6706" max="6896" width="12" style="191" customWidth="1"/>
    <col min="6897" max="6897" width="10.66015625" style="191" customWidth="1"/>
    <col min="6898" max="6898" width="2.16015625" style="191" customWidth="1"/>
    <col min="6899" max="6899" width="5.33203125" style="191" customWidth="1"/>
    <col min="6900" max="6900" width="5.5" style="191" customWidth="1"/>
    <col min="6901" max="6901" width="22" style="191" customWidth="1"/>
    <col min="6902" max="6902" width="96.5" style="191" customWidth="1"/>
    <col min="6903" max="6903" width="11.16015625" style="191" customWidth="1"/>
    <col min="6904" max="6904" width="14.33203125" style="191" customWidth="1"/>
    <col min="6905" max="6905" width="16.33203125" style="191" customWidth="1"/>
    <col min="6906" max="6906" width="30.16015625" style="191" customWidth="1"/>
    <col min="6907" max="6907" width="19.83203125" style="191" customWidth="1"/>
    <col min="6908" max="6908" width="12" style="191" customWidth="1"/>
    <col min="6909" max="6917" width="12" style="191" hidden="1" customWidth="1"/>
    <col min="6918" max="6918" width="15.83203125" style="191" customWidth="1"/>
    <col min="6919" max="6919" width="21" style="191" customWidth="1"/>
    <col min="6920" max="6920" width="15.83203125" style="191" customWidth="1"/>
    <col min="6921" max="6921" width="19.33203125" style="191" customWidth="1"/>
    <col min="6922" max="6922" width="14.16015625" style="191" customWidth="1"/>
    <col min="6923" max="6923" width="19.33203125" style="191" customWidth="1"/>
    <col min="6924" max="6924" width="21" style="191" customWidth="1"/>
    <col min="6925" max="6925" width="14.16015625" style="191" customWidth="1"/>
    <col min="6926" max="6926" width="19.33203125" style="191" customWidth="1"/>
    <col min="6927" max="6927" width="21" style="191" customWidth="1"/>
    <col min="6928" max="6939" width="12" style="191" customWidth="1"/>
    <col min="6940" max="6961" width="12" style="191" hidden="1" customWidth="1"/>
    <col min="6962" max="7152" width="12" style="191" customWidth="1"/>
    <col min="7153" max="7153" width="10.66015625" style="191" customWidth="1"/>
    <col min="7154" max="7154" width="2.16015625" style="191" customWidth="1"/>
    <col min="7155" max="7155" width="5.33203125" style="191" customWidth="1"/>
    <col min="7156" max="7156" width="5.5" style="191" customWidth="1"/>
    <col min="7157" max="7157" width="22" style="191" customWidth="1"/>
    <col min="7158" max="7158" width="96.5" style="191" customWidth="1"/>
    <col min="7159" max="7159" width="11.16015625" style="191" customWidth="1"/>
    <col min="7160" max="7160" width="14.33203125" style="191" customWidth="1"/>
    <col min="7161" max="7161" width="16.33203125" style="191" customWidth="1"/>
    <col min="7162" max="7162" width="30.16015625" style="191" customWidth="1"/>
    <col min="7163" max="7163" width="19.83203125" style="191" customWidth="1"/>
    <col min="7164" max="7164" width="12" style="191" customWidth="1"/>
    <col min="7165" max="7173" width="12" style="191" hidden="1" customWidth="1"/>
    <col min="7174" max="7174" width="15.83203125" style="191" customWidth="1"/>
    <col min="7175" max="7175" width="21" style="191" customWidth="1"/>
    <col min="7176" max="7176" width="15.83203125" style="191" customWidth="1"/>
    <col min="7177" max="7177" width="19.33203125" style="191" customWidth="1"/>
    <col min="7178" max="7178" width="14.16015625" style="191" customWidth="1"/>
    <col min="7179" max="7179" width="19.33203125" style="191" customWidth="1"/>
    <col min="7180" max="7180" width="21" style="191" customWidth="1"/>
    <col min="7181" max="7181" width="14.16015625" style="191" customWidth="1"/>
    <col min="7182" max="7182" width="19.33203125" style="191" customWidth="1"/>
    <col min="7183" max="7183" width="21" style="191" customWidth="1"/>
    <col min="7184" max="7195" width="12" style="191" customWidth="1"/>
    <col min="7196" max="7217" width="12" style="191" hidden="1" customWidth="1"/>
    <col min="7218" max="7408" width="12" style="191" customWidth="1"/>
    <col min="7409" max="7409" width="10.66015625" style="191" customWidth="1"/>
    <col min="7410" max="7410" width="2.16015625" style="191" customWidth="1"/>
    <col min="7411" max="7411" width="5.33203125" style="191" customWidth="1"/>
    <col min="7412" max="7412" width="5.5" style="191" customWidth="1"/>
    <col min="7413" max="7413" width="22" style="191" customWidth="1"/>
    <col min="7414" max="7414" width="96.5" style="191" customWidth="1"/>
    <col min="7415" max="7415" width="11.16015625" style="191" customWidth="1"/>
    <col min="7416" max="7416" width="14.33203125" style="191" customWidth="1"/>
    <col min="7417" max="7417" width="16.33203125" style="191" customWidth="1"/>
    <col min="7418" max="7418" width="30.16015625" style="191" customWidth="1"/>
    <col min="7419" max="7419" width="19.83203125" style="191" customWidth="1"/>
    <col min="7420" max="7420" width="12" style="191" customWidth="1"/>
    <col min="7421" max="7429" width="12" style="191" hidden="1" customWidth="1"/>
    <col min="7430" max="7430" width="15.83203125" style="191" customWidth="1"/>
    <col min="7431" max="7431" width="21" style="191" customWidth="1"/>
    <col min="7432" max="7432" width="15.83203125" style="191" customWidth="1"/>
    <col min="7433" max="7433" width="19.33203125" style="191" customWidth="1"/>
    <col min="7434" max="7434" width="14.16015625" style="191" customWidth="1"/>
    <col min="7435" max="7435" width="19.33203125" style="191" customWidth="1"/>
    <col min="7436" max="7436" width="21" style="191" customWidth="1"/>
    <col min="7437" max="7437" width="14.16015625" style="191" customWidth="1"/>
    <col min="7438" max="7438" width="19.33203125" style="191" customWidth="1"/>
    <col min="7439" max="7439" width="21" style="191" customWidth="1"/>
    <col min="7440" max="7451" width="12" style="191" customWidth="1"/>
    <col min="7452" max="7473" width="12" style="191" hidden="1" customWidth="1"/>
    <col min="7474" max="7664" width="12" style="191" customWidth="1"/>
    <col min="7665" max="7665" width="10.66015625" style="191" customWidth="1"/>
    <col min="7666" max="7666" width="2.16015625" style="191" customWidth="1"/>
    <col min="7667" max="7667" width="5.33203125" style="191" customWidth="1"/>
    <col min="7668" max="7668" width="5.5" style="191" customWidth="1"/>
    <col min="7669" max="7669" width="22" style="191" customWidth="1"/>
    <col min="7670" max="7670" width="96.5" style="191" customWidth="1"/>
    <col min="7671" max="7671" width="11.16015625" style="191" customWidth="1"/>
    <col min="7672" max="7672" width="14.33203125" style="191" customWidth="1"/>
    <col min="7673" max="7673" width="16.33203125" style="191" customWidth="1"/>
    <col min="7674" max="7674" width="30.16015625" style="191" customWidth="1"/>
    <col min="7675" max="7675" width="19.83203125" style="191" customWidth="1"/>
    <col min="7676" max="7676" width="12" style="191" customWidth="1"/>
    <col min="7677" max="7685" width="12" style="191" hidden="1" customWidth="1"/>
    <col min="7686" max="7686" width="15.83203125" style="191" customWidth="1"/>
    <col min="7687" max="7687" width="21" style="191" customWidth="1"/>
    <col min="7688" max="7688" width="15.83203125" style="191" customWidth="1"/>
    <col min="7689" max="7689" width="19.33203125" style="191" customWidth="1"/>
    <col min="7690" max="7690" width="14.16015625" style="191" customWidth="1"/>
    <col min="7691" max="7691" width="19.33203125" style="191" customWidth="1"/>
    <col min="7692" max="7692" width="21" style="191" customWidth="1"/>
    <col min="7693" max="7693" width="14.16015625" style="191" customWidth="1"/>
    <col min="7694" max="7694" width="19.33203125" style="191" customWidth="1"/>
    <col min="7695" max="7695" width="21" style="191" customWidth="1"/>
    <col min="7696" max="7707" width="12" style="191" customWidth="1"/>
    <col min="7708" max="7729" width="12" style="191" hidden="1" customWidth="1"/>
    <col min="7730" max="7920" width="12" style="191" customWidth="1"/>
    <col min="7921" max="7921" width="10.66015625" style="191" customWidth="1"/>
    <col min="7922" max="7922" width="2.16015625" style="191" customWidth="1"/>
    <col min="7923" max="7923" width="5.33203125" style="191" customWidth="1"/>
    <col min="7924" max="7924" width="5.5" style="191" customWidth="1"/>
    <col min="7925" max="7925" width="22" style="191" customWidth="1"/>
    <col min="7926" max="7926" width="96.5" style="191" customWidth="1"/>
    <col min="7927" max="7927" width="11.16015625" style="191" customWidth="1"/>
    <col min="7928" max="7928" width="14.33203125" style="191" customWidth="1"/>
    <col min="7929" max="7929" width="16.33203125" style="191" customWidth="1"/>
    <col min="7930" max="7930" width="30.16015625" style="191" customWidth="1"/>
    <col min="7931" max="7931" width="19.83203125" style="191" customWidth="1"/>
    <col min="7932" max="7932" width="12" style="191" customWidth="1"/>
    <col min="7933" max="7941" width="12" style="191" hidden="1" customWidth="1"/>
    <col min="7942" max="7942" width="15.83203125" style="191" customWidth="1"/>
    <col min="7943" max="7943" width="21" style="191" customWidth="1"/>
    <col min="7944" max="7944" width="15.83203125" style="191" customWidth="1"/>
    <col min="7945" max="7945" width="19.33203125" style="191" customWidth="1"/>
    <col min="7946" max="7946" width="14.16015625" style="191" customWidth="1"/>
    <col min="7947" max="7947" width="19.33203125" style="191" customWidth="1"/>
    <col min="7948" max="7948" width="21" style="191" customWidth="1"/>
    <col min="7949" max="7949" width="14.16015625" style="191" customWidth="1"/>
    <col min="7950" max="7950" width="19.33203125" style="191" customWidth="1"/>
    <col min="7951" max="7951" width="21" style="191" customWidth="1"/>
    <col min="7952" max="7963" width="12" style="191" customWidth="1"/>
    <col min="7964" max="7985" width="12" style="191" hidden="1" customWidth="1"/>
    <col min="7986" max="8176" width="12" style="191" customWidth="1"/>
    <col min="8177" max="8177" width="10.66015625" style="191" customWidth="1"/>
    <col min="8178" max="8178" width="2.16015625" style="191" customWidth="1"/>
    <col min="8179" max="8179" width="5.33203125" style="191" customWidth="1"/>
    <col min="8180" max="8180" width="5.5" style="191" customWidth="1"/>
    <col min="8181" max="8181" width="22" style="191" customWidth="1"/>
    <col min="8182" max="8182" width="96.5" style="191" customWidth="1"/>
    <col min="8183" max="8183" width="11.16015625" style="191" customWidth="1"/>
    <col min="8184" max="8184" width="14.33203125" style="191" customWidth="1"/>
    <col min="8185" max="8185" width="16.33203125" style="191" customWidth="1"/>
    <col min="8186" max="8186" width="30.16015625" style="191" customWidth="1"/>
    <col min="8187" max="8187" width="19.83203125" style="191" customWidth="1"/>
    <col min="8188" max="8188" width="12" style="191" customWidth="1"/>
    <col min="8189" max="8197" width="12" style="191" hidden="1" customWidth="1"/>
    <col min="8198" max="8198" width="15.83203125" style="191" customWidth="1"/>
    <col min="8199" max="8199" width="21" style="191" customWidth="1"/>
    <col min="8200" max="8200" width="15.83203125" style="191" customWidth="1"/>
    <col min="8201" max="8201" width="19.33203125" style="191" customWidth="1"/>
    <col min="8202" max="8202" width="14.16015625" style="191" customWidth="1"/>
    <col min="8203" max="8203" width="19.33203125" style="191" customWidth="1"/>
    <col min="8204" max="8204" width="21" style="191" customWidth="1"/>
    <col min="8205" max="8205" width="14.16015625" style="191" customWidth="1"/>
    <col min="8206" max="8206" width="19.33203125" style="191" customWidth="1"/>
    <col min="8207" max="8207" width="21" style="191" customWidth="1"/>
    <col min="8208" max="8219" width="12" style="191" customWidth="1"/>
    <col min="8220" max="8241" width="12" style="191" hidden="1" customWidth="1"/>
    <col min="8242" max="8432" width="12" style="191" customWidth="1"/>
    <col min="8433" max="8433" width="10.66015625" style="191" customWidth="1"/>
    <col min="8434" max="8434" width="2.16015625" style="191" customWidth="1"/>
    <col min="8435" max="8435" width="5.33203125" style="191" customWidth="1"/>
    <col min="8436" max="8436" width="5.5" style="191" customWidth="1"/>
    <col min="8437" max="8437" width="22" style="191" customWidth="1"/>
    <col min="8438" max="8438" width="96.5" style="191" customWidth="1"/>
    <col min="8439" max="8439" width="11.16015625" style="191" customWidth="1"/>
    <col min="8440" max="8440" width="14.33203125" style="191" customWidth="1"/>
    <col min="8441" max="8441" width="16.33203125" style="191" customWidth="1"/>
    <col min="8442" max="8442" width="30.16015625" style="191" customWidth="1"/>
    <col min="8443" max="8443" width="19.83203125" style="191" customWidth="1"/>
    <col min="8444" max="8444" width="12" style="191" customWidth="1"/>
    <col min="8445" max="8453" width="12" style="191" hidden="1" customWidth="1"/>
    <col min="8454" max="8454" width="15.83203125" style="191" customWidth="1"/>
    <col min="8455" max="8455" width="21" style="191" customWidth="1"/>
    <col min="8456" max="8456" width="15.83203125" style="191" customWidth="1"/>
    <col min="8457" max="8457" width="19.33203125" style="191" customWidth="1"/>
    <col min="8458" max="8458" width="14.16015625" style="191" customWidth="1"/>
    <col min="8459" max="8459" width="19.33203125" style="191" customWidth="1"/>
    <col min="8460" max="8460" width="21" style="191" customWidth="1"/>
    <col min="8461" max="8461" width="14.16015625" style="191" customWidth="1"/>
    <col min="8462" max="8462" width="19.33203125" style="191" customWidth="1"/>
    <col min="8463" max="8463" width="21" style="191" customWidth="1"/>
    <col min="8464" max="8475" width="12" style="191" customWidth="1"/>
    <col min="8476" max="8497" width="12" style="191" hidden="1" customWidth="1"/>
    <col min="8498" max="8688" width="12" style="191" customWidth="1"/>
    <col min="8689" max="8689" width="10.66015625" style="191" customWidth="1"/>
    <col min="8690" max="8690" width="2.16015625" style="191" customWidth="1"/>
    <col min="8691" max="8691" width="5.33203125" style="191" customWidth="1"/>
    <col min="8692" max="8692" width="5.5" style="191" customWidth="1"/>
    <col min="8693" max="8693" width="22" style="191" customWidth="1"/>
    <col min="8694" max="8694" width="96.5" style="191" customWidth="1"/>
    <col min="8695" max="8695" width="11.16015625" style="191" customWidth="1"/>
    <col min="8696" max="8696" width="14.33203125" style="191" customWidth="1"/>
    <col min="8697" max="8697" width="16.33203125" style="191" customWidth="1"/>
    <col min="8698" max="8698" width="30.16015625" style="191" customWidth="1"/>
    <col min="8699" max="8699" width="19.83203125" style="191" customWidth="1"/>
    <col min="8700" max="8700" width="12" style="191" customWidth="1"/>
    <col min="8701" max="8709" width="12" style="191" hidden="1" customWidth="1"/>
    <col min="8710" max="8710" width="15.83203125" style="191" customWidth="1"/>
    <col min="8711" max="8711" width="21" style="191" customWidth="1"/>
    <col min="8712" max="8712" width="15.83203125" style="191" customWidth="1"/>
    <col min="8713" max="8713" width="19.33203125" style="191" customWidth="1"/>
    <col min="8714" max="8714" width="14.16015625" style="191" customWidth="1"/>
    <col min="8715" max="8715" width="19.33203125" style="191" customWidth="1"/>
    <col min="8716" max="8716" width="21" style="191" customWidth="1"/>
    <col min="8717" max="8717" width="14.16015625" style="191" customWidth="1"/>
    <col min="8718" max="8718" width="19.33203125" style="191" customWidth="1"/>
    <col min="8719" max="8719" width="21" style="191" customWidth="1"/>
    <col min="8720" max="8731" width="12" style="191" customWidth="1"/>
    <col min="8732" max="8753" width="12" style="191" hidden="1" customWidth="1"/>
    <col min="8754" max="8944" width="12" style="191" customWidth="1"/>
    <col min="8945" max="8945" width="10.66015625" style="191" customWidth="1"/>
    <col min="8946" max="8946" width="2.16015625" style="191" customWidth="1"/>
    <col min="8947" max="8947" width="5.33203125" style="191" customWidth="1"/>
    <col min="8948" max="8948" width="5.5" style="191" customWidth="1"/>
    <col min="8949" max="8949" width="22" style="191" customWidth="1"/>
    <col min="8950" max="8950" width="96.5" style="191" customWidth="1"/>
    <col min="8951" max="8951" width="11.16015625" style="191" customWidth="1"/>
    <col min="8952" max="8952" width="14.33203125" style="191" customWidth="1"/>
    <col min="8953" max="8953" width="16.33203125" style="191" customWidth="1"/>
    <col min="8954" max="8954" width="30.16015625" style="191" customWidth="1"/>
    <col min="8955" max="8955" width="19.83203125" style="191" customWidth="1"/>
    <col min="8956" max="8956" width="12" style="191" customWidth="1"/>
    <col min="8957" max="8965" width="12" style="191" hidden="1" customWidth="1"/>
    <col min="8966" max="8966" width="15.83203125" style="191" customWidth="1"/>
    <col min="8967" max="8967" width="21" style="191" customWidth="1"/>
    <col min="8968" max="8968" width="15.83203125" style="191" customWidth="1"/>
    <col min="8969" max="8969" width="19.33203125" style="191" customWidth="1"/>
    <col min="8970" max="8970" width="14.16015625" style="191" customWidth="1"/>
    <col min="8971" max="8971" width="19.33203125" style="191" customWidth="1"/>
    <col min="8972" max="8972" width="21" style="191" customWidth="1"/>
    <col min="8973" max="8973" width="14.16015625" style="191" customWidth="1"/>
    <col min="8974" max="8974" width="19.33203125" style="191" customWidth="1"/>
    <col min="8975" max="8975" width="21" style="191" customWidth="1"/>
    <col min="8976" max="8987" width="12" style="191" customWidth="1"/>
    <col min="8988" max="9009" width="12" style="191" hidden="1" customWidth="1"/>
    <col min="9010" max="9200" width="12" style="191" customWidth="1"/>
    <col min="9201" max="9201" width="10.66015625" style="191" customWidth="1"/>
    <col min="9202" max="9202" width="2.16015625" style="191" customWidth="1"/>
    <col min="9203" max="9203" width="5.33203125" style="191" customWidth="1"/>
    <col min="9204" max="9204" width="5.5" style="191" customWidth="1"/>
    <col min="9205" max="9205" width="22" style="191" customWidth="1"/>
    <col min="9206" max="9206" width="96.5" style="191" customWidth="1"/>
    <col min="9207" max="9207" width="11.16015625" style="191" customWidth="1"/>
    <col min="9208" max="9208" width="14.33203125" style="191" customWidth="1"/>
    <col min="9209" max="9209" width="16.33203125" style="191" customWidth="1"/>
    <col min="9210" max="9210" width="30.16015625" style="191" customWidth="1"/>
    <col min="9211" max="9211" width="19.83203125" style="191" customWidth="1"/>
    <col min="9212" max="9212" width="12" style="191" customWidth="1"/>
    <col min="9213" max="9221" width="12" style="191" hidden="1" customWidth="1"/>
    <col min="9222" max="9222" width="15.83203125" style="191" customWidth="1"/>
    <col min="9223" max="9223" width="21" style="191" customWidth="1"/>
    <col min="9224" max="9224" width="15.83203125" style="191" customWidth="1"/>
    <col min="9225" max="9225" width="19.33203125" style="191" customWidth="1"/>
    <col min="9226" max="9226" width="14.16015625" style="191" customWidth="1"/>
    <col min="9227" max="9227" width="19.33203125" style="191" customWidth="1"/>
    <col min="9228" max="9228" width="21" style="191" customWidth="1"/>
    <col min="9229" max="9229" width="14.16015625" style="191" customWidth="1"/>
    <col min="9230" max="9230" width="19.33203125" style="191" customWidth="1"/>
    <col min="9231" max="9231" width="21" style="191" customWidth="1"/>
    <col min="9232" max="9243" width="12" style="191" customWidth="1"/>
    <col min="9244" max="9265" width="12" style="191" hidden="1" customWidth="1"/>
    <col min="9266" max="9456" width="12" style="191" customWidth="1"/>
    <col min="9457" max="9457" width="10.66015625" style="191" customWidth="1"/>
    <col min="9458" max="9458" width="2.16015625" style="191" customWidth="1"/>
    <col min="9459" max="9459" width="5.33203125" style="191" customWidth="1"/>
    <col min="9460" max="9460" width="5.5" style="191" customWidth="1"/>
    <col min="9461" max="9461" width="22" style="191" customWidth="1"/>
    <col min="9462" max="9462" width="96.5" style="191" customWidth="1"/>
    <col min="9463" max="9463" width="11.16015625" style="191" customWidth="1"/>
    <col min="9464" max="9464" width="14.33203125" style="191" customWidth="1"/>
    <col min="9465" max="9465" width="16.33203125" style="191" customWidth="1"/>
    <col min="9466" max="9466" width="30.16015625" style="191" customWidth="1"/>
    <col min="9467" max="9467" width="19.83203125" style="191" customWidth="1"/>
    <col min="9468" max="9468" width="12" style="191" customWidth="1"/>
    <col min="9469" max="9477" width="12" style="191" hidden="1" customWidth="1"/>
    <col min="9478" max="9478" width="15.83203125" style="191" customWidth="1"/>
    <col min="9479" max="9479" width="21" style="191" customWidth="1"/>
    <col min="9480" max="9480" width="15.83203125" style="191" customWidth="1"/>
    <col min="9481" max="9481" width="19.33203125" style="191" customWidth="1"/>
    <col min="9482" max="9482" width="14.16015625" style="191" customWidth="1"/>
    <col min="9483" max="9483" width="19.33203125" style="191" customWidth="1"/>
    <col min="9484" max="9484" width="21" style="191" customWidth="1"/>
    <col min="9485" max="9485" width="14.16015625" style="191" customWidth="1"/>
    <col min="9486" max="9486" width="19.33203125" style="191" customWidth="1"/>
    <col min="9487" max="9487" width="21" style="191" customWidth="1"/>
    <col min="9488" max="9499" width="12" style="191" customWidth="1"/>
    <col min="9500" max="9521" width="12" style="191" hidden="1" customWidth="1"/>
    <col min="9522" max="9712" width="12" style="191" customWidth="1"/>
    <col min="9713" max="9713" width="10.66015625" style="191" customWidth="1"/>
    <col min="9714" max="9714" width="2.16015625" style="191" customWidth="1"/>
    <col min="9715" max="9715" width="5.33203125" style="191" customWidth="1"/>
    <col min="9716" max="9716" width="5.5" style="191" customWidth="1"/>
    <col min="9717" max="9717" width="22" style="191" customWidth="1"/>
    <col min="9718" max="9718" width="96.5" style="191" customWidth="1"/>
    <col min="9719" max="9719" width="11.16015625" style="191" customWidth="1"/>
    <col min="9720" max="9720" width="14.33203125" style="191" customWidth="1"/>
    <col min="9721" max="9721" width="16.33203125" style="191" customWidth="1"/>
    <col min="9722" max="9722" width="30.16015625" style="191" customWidth="1"/>
    <col min="9723" max="9723" width="19.83203125" style="191" customWidth="1"/>
    <col min="9724" max="9724" width="12" style="191" customWidth="1"/>
    <col min="9725" max="9733" width="12" style="191" hidden="1" customWidth="1"/>
    <col min="9734" max="9734" width="15.83203125" style="191" customWidth="1"/>
    <col min="9735" max="9735" width="21" style="191" customWidth="1"/>
    <col min="9736" max="9736" width="15.83203125" style="191" customWidth="1"/>
    <col min="9737" max="9737" width="19.33203125" style="191" customWidth="1"/>
    <col min="9738" max="9738" width="14.16015625" style="191" customWidth="1"/>
    <col min="9739" max="9739" width="19.33203125" style="191" customWidth="1"/>
    <col min="9740" max="9740" width="21" style="191" customWidth="1"/>
    <col min="9741" max="9741" width="14.16015625" style="191" customWidth="1"/>
    <col min="9742" max="9742" width="19.33203125" style="191" customWidth="1"/>
    <col min="9743" max="9743" width="21" style="191" customWidth="1"/>
    <col min="9744" max="9755" width="12" style="191" customWidth="1"/>
    <col min="9756" max="9777" width="12" style="191" hidden="1" customWidth="1"/>
    <col min="9778" max="9968" width="12" style="191" customWidth="1"/>
    <col min="9969" max="9969" width="10.66015625" style="191" customWidth="1"/>
    <col min="9970" max="9970" width="2.16015625" style="191" customWidth="1"/>
    <col min="9971" max="9971" width="5.33203125" style="191" customWidth="1"/>
    <col min="9972" max="9972" width="5.5" style="191" customWidth="1"/>
    <col min="9973" max="9973" width="22" style="191" customWidth="1"/>
    <col min="9974" max="9974" width="96.5" style="191" customWidth="1"/>
    <col min="9975" max="9975" width="11.16015625" style="191" customWidth="1"/>
    <col min="9976" max="9976" width="14.33203125" style="191" customWidth="1"/>
    <col min="9977" max="9977" width="16.33203125" style="191" customWidth="1"/>
    <col min="9978" max="9978" width="30.16015625" style="191" customWidth="1"/>
    <col min="9979" max="9979" width="19.83203125" style="191" customWidth="1"/>
    <col min="9980" max="9980" width="12" style="191" customWidth="1"/>
    <col min="9981" max="9989" width="12" style="191" hidden="1" customWidth="1"/>
    <col min="9990" max="9990" width="15.83203125" style="191" customWidth="1"/>
    <col min="9991" max="9991" width="21" style="191" customWidth="1"/>
    <col min="9992" max="9992" width="15.83203125" style="191" customWidth="1"/>
    <col min="9993" max="9993" width="19.33203125" style="191" customWidth="1"/>
    <col min="9994" max="9994" width="14.16015625" style="191" customWidth="1"/>
    <col min="9995" max="9995" width="19.33203125" style="191" customWidth="1"/>
    <col min="9996" max="9996" width="21" style="191" customWidth="1"/>
    <col min="9997" max="9997" width="14.16015625" style="191" customWidth="1"/>
    <col min="9998" max="9998" width="19.33203125" style="191" customWidth="1"/>
    <col min="9999" max="9999" width="21" style="191" customWidth="1"/>
    <col min="10000" max="10011" width="12" style="191" customWidth="1"/>
    <col min="10012" max="10033" width="12" style="191" hidden="1" customWidth="1"/>
    <col min="10034" max="10224" width="12" style="191" customWidth="1"/>
    <col min="10225" max="10225" width="10.66015625" style="191" customWidth="1"/>
    <col min="10226" max="10226" width="2.16015625" style="191" customWidth="1"/>
    <col min="10227" max="10227" width="5.33203125" style="191" customWidth="1"/>
    <col min="10228" max="10228" width="5.5" style="191" customWidth="1"/>
    <col min="10229" max="10229" width="22" style="191" customWidth="1"/>
    <col min="10230" max="10230" width="96.5" style="191" customWidth="1"/>
    <col min="10231" max="10231" width="11.16015625" style="191" customWidth="1"/>
    <col min="10232" max="10232" width="14.33203125" style="191" customWidth="1"/>
    <col min="10233" max="10233" width="16.33203125" style="191" customWidth="1"/>
    <col min="10234" max="10234" width="30.16015625" style="191" customWidth="1"/>
    <col min="10235" max="10235" width="19.83203125" style="191" customWidth="1"/>
    <col min="10236" max="10236" width="12" style="191" customWidth="1"/>
    <col min="10237" max="10245" width="12" style="191" hidden="1" customWidth="1"/>
    <col min="10246" max="10246" width="15.83203125" style="191" customWidth="1"/>
    <col min="10247" max="10247" width="21" style="191" customWidth="1"/>
    <col min="10248" max="10248" width="15.83203125" style="191" customWidth="1"/>
    <col min="10249" max="10249" width="19.33203125" style="191" customWidth="1"/>
    <col min="10250" max="10250" width="14.16015625" style="191" customWidth="1"/>
    <col min="10251" max="10251" width="19.33203125" style="191" customWidth="1"/>
    <col min="10252" max="10252" width="21" style="191" customWidth="1"/>
    <col min="10253" max="10253" width="14.16015625" style="191" customWidth="1"/>
    <col min="10254" max="10254" width="19.33203125" style="191" customWidth="1"/>
    <col min="10255" max="10255" width="21" style="191" customWidth="1"/>
    <col min="10256" max="10267" width="12" style="191" customWidth="1"/>
    <col min="10268" max="10289" width="12" style="191" hidden="1" customWidth="1"/>
    <col min="10290" max="10480" width="12" style="191" customWidth="1"/>
    <col min="10481" max="10481" width="10.66015625" style="191" customWidth="1"/>
    <col min="10482" max="10482" width="2.16015625" style="191" customWidth="1"/>
    <col min="10483" max="10483" width="5.33203125" style="191" customWidth="1"/>
    <col min="10484" max="10484" width="5.5" style="191" customWidth="1"/>
    <col min="10485" max="10485" width="22" style="191" customWidth="1"/>
    <col min="10486" max="10486" width="96.5" style="191" customWidth="1"/>
    <col min="10487" max="10487" width="11.16015625" style="191" customWidth="1"/>
    <col min="10488" max="10488" width="14.33203125" style="191" customWidth="1"/>
    <col min="10489" max="10489" width="16.33203125" style="191" customWidth="1"/>
    <col min="10490" max="10490" width="30.16015625" style="191" customWidth="1"/>
    <col min="10491" max="10491" width="19.83203125" style="191" customWidth="1"/>
    <col min="10492" max="10492" width="12" style="191" customWidth="1"/>
    <col min="10493" max="10501" width="12" style="191" hidden="1" customWidth="1"/>
    <col min="10502" max="10502" width="15.83203125" style="191" customWidth="1"/>
    <col min="10503" max="10503" width="21" style="191" customWidth="1"/>
    <col min="10504" max="10504" width="15.83203125" style="191" customWidth="1"/>
    <col min="10505" max="10505" width="19.33203125" style="191" customWidth="1"/>
    <col min="10506" max="10506" width="14.16015625" style="191" customWidth="1"/>
    <col min="10507" max="10507" width="19.33203125" style="191" customWidth="1"/>
    <col min="10508" max="10508" width="21" style="191" customWidth="1"/>
    <col min="10509" max="10509" width="14.16015625" style="191" customWidth="1"/>
    <col min="10510" max="10510" width="19.33203125" style="191" customWidth="1"/>
    <col min="10511" max="10511" width="21" style="191" customWidth="1"/>
    <col min="10512" max="10523" width="12" style="191" customWidth="1"/>
    <col min="10524" max="10545" width="12" style="191" hidden="1" customWidth="1"/>
    <col min="10546" max="10736" width="12" style="191" customWidth="1"/>
    <col min="10737" max="10737" width="10.66015625" style="191" customWidth="1"/>
    <col min="10738" max="10738" width="2.16015625" style="191" customWidth="1"/>
    <col min="10739" max="10739" width="5.33203125" style="191" customWidth="1"/>
    <col min="10740" max="10740" width="5.5" style="191" customWidth="1"/>
    <col min="10741" max="10741" width="22" style="191" customWidth="1"/>
    <col min="10742" max="10742" width="96.5" style="191" customWidth="1"/>
    <col min="10743" max="10743" width="11.16015625" style="191" customWidth="1"/>
    <col min="10744" max="10744" width="14.33203125" style="191" customWidth="1"/>
    <col min="10745" max="10745" width="16.33203125" style="191" customWidth="1"/>
    <col min="10746" max="10746" width="30.16015625" style="191" customWidth="1"/>
    <col min="10747" max="10747" width="19.83203125" style="191" customWidth="1"/>
    <col min="10748" max="10748" width="12" style="191" customWidth="1"/>
    <col min="10749" max="10757" width="12" style="191" hidden="1" customWidth="1"/>
    <col min="10758" max="10758" width="15.83203125" style="191" customWidth="1"/>
    <col min="10759" max="10759" width="21" style="191" customWidth="1"/>
    <col min="10760" max="10760" width="15.83203125" style="191" customWidth="1"/>
    <col min="10761" max="10761" width="19.33203125" style="191" customWidth="1"/>
    <col min="10762" max="10762" width="14.16015625" style="191" customWidth="1"/>
    <col min="10763" max="10763" width="19.33203125" style="191" customWidth="1"/>
    <col min="10764" max="10764" width="21" style="191" customWidth="1"/>
    <col min="10765" max="10765" width="14.16015625" style="191" customWidth="1"/>
    <col min="10766" max="10766" width="19.33203125" style="191" customWidth="1"/>
    <col min="10767" max="10767" width="21" style="191" customWidth="1"/>
    <col min="10768" max="10779" width="12" style="191" customWidth="1"/>
    <col min="10780" max="10801" width="12" style="191" hidden="1" customWidth="1"/>
    <col min="10802" max="10992" width="12" style="191" customWidth="1"/>
    <col min="10993" max="10993" width="10.66015625" style="191" customWidth="1"/>
    <col min="10994" max="10994" width="2.16015625" style="191" customWidth="1"/>
    <col min="10995" max="10995" width="5.33203125" style="191" customWidth="1"/>
    <col min="10996" max="10996" width="5.5" style="191" customWidth="1"/>
    <col min="10997" max="10997" width="22" style="191" customWidth="1"/>
    <col min="10998" max="10998" width="96.5" style="191" customWidth="1"/>
    <col min="10999" max="10999" width="11.16015625" style="191" customWidth="1"/>
    <col min="11000" max="11000" width="14.33203125" style="191" customWidth="1"/>
    <col min="11001" max="11001" width="16.33203125" style="191" customWidth="1"/>
    <col min="11002" max="11002" width="30.16015625" style="191" customWidth="1"/>
    <col min="11003" max="11003" width="19.83203125" style="191" customWidth="1"/>
    <col min="11004" max="11004" width="12" style="191" customWidth="1"/>
    <col min="11005" max="11013" width="12" style="191" hidden="1" customWidth="1"/>
    <col min="11014" max="11014" width="15.83203125" style="191" customWidth="1"/>
    <col min="11015" max="11015" width="21" style="191" customWidth="1"/>
    <col min="11016" max="11016" width="15.83203125" style="191" customWidth="1"/>
    <col min="11017" max="11017" width="19.33203125" style="191" customWidth="1"/>
    <col min="11018" max="11018" width="14.16015625" style="191" customWidth="1"/>
    <col min="11019" max="11019" width="19.33203125" style="191" customWidth="1"/>
    <col min="11020" max="11020" width="21" style="191" customWidth="1"/>
    <col min="11021" max="11021" width="14.16015625" style="191" customWidth="1"/>
    <col min="11022" max="11022" width="19.33203125" style="191" customWidth="1"/>
    <col min="11023" max="11023" width="21" style="191" customWidth="1"/>
    <col min="11024" max="11035" width="12" style="191" customWidth="1"/>
    <col min="11036" max="11057" width="12" style="191" hidden="1" customWidth="1"/>
    <col min="11058" max="11248" width="12" style="191" customWidth="1"/>
    <col min="11249" max="11249" width="10.66015625" style="191" customWidth="1"/>
    <col min="11250" max="11250" width="2.16015625" style="191" customWidth="1"/>
    <col min="11251" max="11251" width="5.33203125" style="191" customWidth="1"/>
    <col min="11252" max="11252" width="5.5" style="191" customWidth="1"/>
    <col min="11253" max="11253" width="22" style="191" customWidth="1"/>
    <col min="11254" max="11254" width="96.5" style="191" customWidth="1"/>
    <col min="11255" max="11255" width="11.16015625" style="191" customWidth="1"/>
    <col min="11256" max="11256" width="14.33203125" style="191" customWidth="1"/>
    <col min="11257" max="11257" width="16.33203125" style="191" customWidth="1"/>
    <col min="11258" max="11258" width="30.16015625" style="191" customWidth="1"/>
    <col min="11259" max="11259" width="19.83203125" style="191" customWidth="1"/>
    <col min="11260" max="11260" width="12" style="191" customWidth="1"/>
    <col min="11261" max="11269" width="12" style="191" hidden="1" customWidth="1"/>
    <col min="11270" max="11270" width="15.83203125" style="191" customWidth="1"/>
    <col min="11271" max="11271" width="21" style="191" customWidth="1"/>
    <col min="11272" max="11272" width="15.83203125" style="191" customWidth="1"/>
    <col min="11273" max="11273" width="19.33203125" style="191" customWidth="1"/>
    <col min="11274" max="11274" width="14.16015625" style="191" customWidth="1"/>
    <col min="11275" max="11275" width="19.33203125" style="191" customWidth="1"/>
    <col min="11276" max="11276" width="21" style="191" customWidth="1"/>
    <col min="11277" max="11277" width="14.16015625" style="191" customWidth="1"/>
    <col min="11278" max="11278" width="19.33203125" style="191" customWidth="1"/>
    <col min="11279" max="11279" width="21" style="191" customWidth="1"/>
    <col min="11280" max="11291" width="12" style="191" customWidth="1"/>
    <col min="11292" max="11313" width="12" style="191" hidden="1" customWidth="1"/>
    <col min="11314" max="11504" width="12" style="191" customWidth="1"/>
    <col min="11505" max="11505" width="10.66015625" style="191" customWidth="1"/>
    <col min="11506" max="11506" width="2.16015625" style="191" customWidth="1"/>
    <col min="11507" max="11507" width="5.33203125" style="191" customWidth="1"/>
    <col min="11508" max="11508" width="5.5" style="191" customWidth="1"/>
    <col min="11509" max="11509" width="22" style="191" customWidth="1"/>
    <col min="11510" max="11510" width="96.5" style="191" customWidth="1"/>
    <col min="11511" max="11511" width="11.16015625" style="191" customWidth="1"/>
    <col min="11512" max="11512" width="14.33203125" style="191" customWidth="1"/>
    <col min="11513" max="11513" width="16.33203125" style="191" customWidth="1"/>
    <col min="11514" max="11514" width="30.16015625" style="191" customWidth="1"/>
    <col min="11515" max="11515" width="19.83203125" style="191" customWidth="1"/>
    <col min="11516" max="11516" width="12" style="191" customWidth="1"/>
    <col min="11517" max="11525" width="12" style="191" hidden="1" customWidth="1"/>
    <col min="11526" max="11526" width="15.83203125" style="191" customWidth="1"/>
    <col min="11527" max="11527" width="21" style="191" customWidth="1"/>
    <col min="11528" max="11528" width="15.83203125" style="191" customWidth="1"/>
    <col min="11529" max="11529" width="19.33203125" style="191" customWidth="1"/>
    <col min="11530" max="11530" width="14.16015625" style="191" customWidth="1"/>
    <col min="11531" max="11531" width="19.33203125" style="191" customWidth="1"/>
    <col min="11532" max="11532" width="21" style="191" customWidth="1"/>
    <col min="11533" max="11533" width="14.16015625" style="191" customWidth="1"/>
    <col min="11534" max="11534" width="19.33203125" style="191" customWidth="1"/>
    <col min="11535" max="11535" width="21" style="191" customWidth="1"/>
    <col min="11536" max="11547" width="12" style="191" customWidth="1"/>
    <col min="11548" max="11569" width="12" style="191" hidden="1" customWidth="1"/>
    <col min="11570" max="11760" width="12" style="191" customWidth="1"/>
    <col min="11761" max="11761" width="10.66015625" style="191" customWidth="1"/>
    <col min="11762" max="11762" width="2.16015625" style="191" customWidth="1"/>
    <col min="11763" max="11763" width="5.33203125" style="191" customWidth="1"/>
    <col min="11764" max="11764" width="5.5" style="191" customWidth="1"/>
    <col min="11765" max="11765" width="22" style="191" customWidth="1"/>
    <col min="11766" max="11766" width="96.5" style="191" customWidth="1"/>
    <col min="11767" max="11767" width="11.16015625" style="191" customWidth="1"/>
    <col min="11768" max="11768" width="14.33203125" style="191" customWidth="1"/>
    <col min="11769" max="11769" width="16.33203125" style="191" customWidth="1"/>
    <col min="11770" max="11770" width="30.16015625" style="191" customWidth="1"/>
    <col min="11771" max="11771" width="19.83203125" style="191" customWidth="1"/>
    <col min="11772" max="11772" width="12" style="191" customWidth="1"/>
    <col min="11773" max="11781" width="12" style="191" hidden="1" customWidth="1"/>
    <col min="11782" max="11782" width="15.83203125" style="191" customWidth="1"/>
    <col min="11783" max="11783" width="21" style="191" customWidth="1"/>
    <col min="11784" max="11784" width="15.83203125" style="191" customWidth="1"/>
    <col min="11785" max="11785" width="19.33203125" style="191" customWidth="1"/>
    <col min="11786" max="11786" width="14.16015625" style="191" customWidth="1"/>
    <col min="11787" max="11787" width="19.33203125" style="191" customWidth="1"/>
    <col min="11788" max="11788" width="21" style="191" customWidth="1"/>
    <col min="11789" max="11789" width="14.16015625" style="191" customWidth="1"/>
    <col min="11790" max="11790" width="19.33203125" style="191" customWidth="1"/>
    <col min="11791" max="11791" width="21" style="191" customWidth="1"/>
    <col min="11792" max="11803" width="12" style="191" customWidth="1"/>
    <col min="11804" max="11825" width="12" style="191" hidden="1" customWidth="1"/>
    <col min="11826" max="12016" width="12" style="191" customWidth="1"/>
    <col min="12017" max="12017" width="10.66015625" style="191" customWidth="1"/>
    <col min="12018" max="12018" width="2.16015625" style="191" customWidth="1"/>
    <col min="12019" max="12019" width="5.33203125" style="191" customWidth="1"/>
    <col min="12020" max="12020" width="5.5" style="191" customWidth="1"/>
    <col min="12021" max="12021" width="22" style="191" customWidth="1"/>
    <col min="12022" max="12022" width="96.5" style="191" customWidth="1"/>
    <col min="12023" max="12023" width="11.16015625" style="191" customWidth="1"/>
    <col min="12024" max="12024" width="14.33203125" style="191" customWidth="1"/>
    <col min="12025" max="12025" width="16.33203125" style="191" customWidth="1"/>
    <col min="12026" max="12026" width="30.16015625" style="191" customWidth="1"/>
    <col min="12027" max="12027" width="19.83203125" style="191" customWidth="1"/>
    <col min="12028" max="12028" width="12" style="191" customWidth="1"/>
    <col min="12029" max="12037" width="12" style="191" hidden="1" customWidth="1"/>
    <col min="12038" max="12038" width="15.83203125" style="191" customWidth="1"/>
    <col min="12039" max="12039" width="21" style="191" customWidth="1"/>
    <col min="12040" max="12040" width="15.83203125" style="191" customWidth="1"/>
    <col min="12041" max="12041" width="19.33203125" style="191" customWidth="1"/>
    <col min="12042" max="12042" width="14.16015625" style="191" customWidth="1"/>
    <col min="12043" max="12043" width="19.33203125" style="191" customWidth="1"/>
    <col min="12044" max="12044" width="21" style="191" customWidth="1"/>
    <col min="12045" max="12045" width="14.16015625" style="191" customWidth="1"/>
    <col min="12046" max="12046" width="19.33203125" style="191" customWidth="1"/>
    <col min="12047" max="12047" width="21" style="191" customWidth="1"/>
    <col min="12048" max="12059" width="12" style="191" customWidth="1"/>
    <col min="12060" max="12081" width="12" style="191" hidden="1" customWidth="1"/>
    <col min="12082" max="12272" width="12" style="191" customWidth="1"/>
    <col min="12273" max="12273" width="10.66015625" style="191" customWidth="1"/>
    <col min="12274" max="12274" width="2.16015625" style="191" customWidth="1"/>
    <col min="12275" max="12275" width="5.33203125" style="191" customWidth="1"/>
    <col min="12276" max="12276" width="5.5" style="191" customWidth="1"/>
    <col min="12277" max="12277" width="22" style="191" customWidth="1"/>
    <col min="12278" max="12278" width="96.5" style="191" customWidth="1"/>
    <col min="12279" max="12279" width="11.16015625" style="191" customWidth="1"/>
    <col min="12280" max="12280" width="14.33203125" style="191" customWidth="1"/>
    <col min="12281" max="12281" width="16.33203125" style="191" customWidth="1"/>
    <col min="12282" max="12282" width="30.16015625" style="191" customWidth="1"/>
    <col min="12283" max="12283" width="19.83203125" style="191" customWidth="1"/>
    <col min="12284" max="12284" width="12" style="191" customWidth="1"/>
    <col min="12285" max="12293" width="12" style="191" hidden="1" customWidth="1"/>
    <col min="12294" max="12294" width="15.83203125" style="191" customWidth="1"/>
    <col min="12295" max="12295" width="21" style="191" customWidth="1"/>
    <col min="12296" max="12296" width="15.83203125" style="191" customWidth="1"/>
    <col min="12297" max="12297" width="19.33203125" style="191" customWidth="1"/>
    <col min="12298" max="12298" width="14.16015625" style="191" customWidth="1"/>
    <col min="12299" max="12299" width="19.33203125" style="191" customWidth="1"/>
    <col min="12300" max="12300" width="21" style="191" customWidth="1"/>
    <col min="12301" max="12301" width="14.16015625" style="191" customWidth="1"/>
    <col min="12302" max="12302" width="19.33203125" style="191" customWidth="1"/>
    <col min="12303" max="12303" width="21" style="191" customWidth="1"/>
    <col min="12304" max="12315" width="12" style="191" customWidth="1"/>
    <col min="12316" max="12337" width="12" style="191" hidden="1" customWidth="1"/>
    <col min="12338" max="12528" width="12" style="191" customWidth="1"/>
    <col min="12529" max="12529" width="10.66015625" style="191" customWidth="1"/>
    <col min="12530" max="12530" width="2.16015625" style="191" customWidth="1"/>
    <col min="12531" max="12531" width="5.33203125" style="191" customWidth="1"/>
    <col min="12532" max="12532" width="5.5" style="191" customWidth="1"/>
    <col min="12533" max="12533" width="22" style="191" customWidth="1"/>
    <col min="12534" max="12534" width="96.5" style="191" customWidth="1"/>
    <col min="12535" max="12535" width="11.16015625" style="191" customWidth="1"/>
    <col min="12536" max="12536" width="14.33203125" style="191" customWidth="1"/>
    <col min="12537" max="12537" width="16.33203125" style="191" customWidth="1"/>
    <col min="12538" max="12538" width="30.16015625" style="191" customWidth="1"/>
    <col min="12539" max="12539" width="19.83203125" style="191" customWidth="1"/>
    <col min="12540" max="12540" width="12" style="191" customWidth="1"/>
    <col min="12541" max="12549" width="12" style="191" hidden="1" customWidth="1"/>
    <col min="12550" max="12550" width="15.83203125" style="191" customWidth="1"/>
    <col min="12551" max="12551" width="21" style="191" customWidth="1"/>
    <col min="12552" max="12552" width="15.83203125" style="191" customWidth="1"/>
    <col min="12553" max="12553" width="19.33203125" style="191" customWidth="1"/>
    <col min="12554" max="12554" width="14.16015625" style="191" customWidth="1"/>
    <col min="12555" max="12555" width="19.33203125" style="191" customWidth="1"/>
    <col min="12556" max="12556" width="21" style="191" customWidth="1"/>
    <col min="12557" max="12557" width="14.16015625" style="191" customWidth="1"/>
    <col min="12558" max="12558" width="19.33203125" style="191" customWidth="1"/>
    <col min="12559" max="12559" width="21" style="191" customWidth="1"/>
    <col min="12560" max="12571" width="12" style="191" customWidth="1"/>
    <col min="12572" max="12593" width="12" style="191" hidden="1" customWidth="1"/>
    <col min="12594" max="12784" width="12" style="191" customWidth="1"/>
    <col min="12785" max="12785" width="10.66015625" style="191" customWidth="1"/>
    <col min="12786" max="12786" width="2.16015625" style="191" customWidth="1"/>
    <col min="12787" max="12787" width="5.33203125" style="191" customWidth="1"/>
    <col min="12788" max="12788" width="5.5" style="191" customWidth="1"/>
    <col min="12789" max="12789" width="22" style="191" customWidth="1"/>
    <col min="12790" max="12790" width="96.5" style="191" customWidth="1"/>
    <col min="12791" max="12791" width="11.16015625" style="191" customWidth="1"/>
    <col min="12792" max="12792" width="14.33203125" style="191" customWidth="1"/>
    <col min="12793" max="12793" width="16.33203125" style="191" customWidth="1"/>
    <col min="12794" max="12794" width="30.16015625" style="191" customWidth="1"/>
    <col min="12795" max="12795" width="19.83203125" style="191" customWidth="1"/>
    <col min="12796" max="12796" width="12" style="191" customWidth="1"/>
    <col min="12797" max="12805" width="12" style="191" hidden="1" customWidth="1"/>
    <col min="12806" max="12806" width="15.83203125" style="191" customWidth="1"/>
    <col min="12807" max="12807" width="21" style="191" customWidth="1"/>
    <col min="12808" max="12808" width="15.83203125" style="191" customWidth="1"/>
    <col min="12809" max="12809" width="19.33203125" style="191" customWidth="1"/>
    <col min="12810" max="12810" width="14.16015625" style="191" customWidth="1"/>
    <col min="12811" max="12811" width="19.33203125" style="191" customWidth="1"/>
    <col min="12812" max="12812" width="21" style="191" customWidth="1"/>
    <col min="12813" max="12813" width="14.16015625" style="191" customWidth="1"/>
    <col min="12814" max="12814" width="19.33203125" style="191" customWidth="1"/>
    <col min="12815" max="12815" width="21" style="191" customWidth="1"/>
    <col min="12816" max="12827" width="12" style="191" customWidth="1"/>
    <col min="12828" max="12849" width="12" style="191" hidden="1" customWidth="1"/>
    <col min="12850" max="13040" width="12" style="191" customWidth="1"/>
    <col min="13041" max="13041" width="10.66015625" style="191" customWidth="1"/>
    <col min="13042" max="13042" width="2.16015625" style="191" customWidth="1"/>
    <col min="13043" max="13043" width="5.33203125" style="191" customWidth="1"/>
    <col min="13044" max="13044" width="5.5" style="191" customWidth="1"/>
    <col min="13045" max="13045" width="22" style="191" customWidth="1"/>
    <col min="13046" max="13046" width="96.5" style="191" customWidth="1"/>
    <col min="13047" max="13047" width="11.16015625" style="191" customWidth="1"/>
    <col min="13048" max="13048" width="14.33203125" style="191" customWidth="1"/>
    <col min="13049" max="13049" width="16.33203125" style="191" customWidth="1"/>
    <col min="13050" max="13050" width="30.16015625" style="191" customWidth="1"/>
    <col min="13051" max="13051" width="19.83203125" style="191" customWidth="1"/>
    <col min="13052" max="13052" width="12" style="191" customWidth="1"/>
    <col min="13053" max="13061" width="12" style="191" hidden="1" customWidth="1"/>
    <col min="13062" max="13062" width="15.83203125" style="191" customWidth="1"/>
    <col min="13063" max="13063" width="21" style="191" customWidth="1"/>
    <col min="13064" max="13064" width="15.83203125" style="191" customWidth="1"/>
    <col min="13065" max="13065" width="19.33203125" style="191" customWidth="1"/>
    <col min="13066" max="13066" width="14.16015625" style="191" customWidth="1"/>
    <col min="13067" max="13067" width="19.33203125" style="191" customWidth="1"/>
    <col min="13068" max="13068" width="21" style="191" customWidth="1"/>
    <col min="13069" max="13069" width="14.16015625" style="191" customWidth="1"/>
    <col min="13070" max="13070" width="19.33203125" style="191" customWidth="1"/>
    <col min="13071" max="13071" width="21" style="191" customWidth="1"/>
    <col min="13072" max="13083" width="12" style="191" customWidth="1"/>
    <col min="13084" max="13105" width="12" style="191" hidden="1" customWidth="1"/>
    <col min="13106" max="13296" width="12" style="191" customWidth="1"/>
    <col min="13297" max="13297" width="10.66015625" style="191" customWidth="1"/>
    <col min="13298" max="13298" width="2.16015625" style="191" customWidth="1"/>
    <col min="13299" max="13299" width="5.33203125" style="191" customWidth="1"/>
    <col min="13300" max="13300" width="5.5" style="191" customWidth="1"/>
    <col min="13301" max="13301" width="22" style="191" customWidth="1"/>
    <col min="13302" max="13302" width="96.5" style="191" customWidth="1"/>
    <col min="13303" max="13303" width="11.16015625" style="191" customWidth="1"/>
    <col min="13304" max="13304" width="14.33203125" style="191" customWidth="1"/>
    <col min="13305" max="13305" width="16.33203125" style="191" customWidth="1"/>
    <col min="13306" max="13306" width="30.16015625" style="191" customWidth="1"/>
    <col min="13307" max="13307" width="19.83203125" style="191" customWidth="1"/>
    <col min="13308" max="13308" width="12" style="191" customWidth="1"/>
    <col min="13309" max="13317" width="12" style="191" hidden="1" customWidth="1"/>
    <col min="13318" max="13318" width="15.83203125" style="191" customWidth="1"/>
    <col min="13319" max="13319" width="21" style="191" customWidth="1"/>
    <col min="13320" max="13320" width="15.83203125" style="191" customWidth="1"/>
    <col min="13321" max="13321" width="19.33203125" style="191" customWidth="1"/>
    <col min="13322" max="13322" width="14.16015625" style="191" customWidth="1"/>
    <col min="13323" max="13323" width="19.33203125" style="191" customWidth="1"/>
    <col min="13324" max="13324" width="21" style="191" customWidth="1"/>
    <col min="13325" max="13325" width="14.16015625" style="191" customWidth="1"/>
    <col min="13326" max="13326" width="19.33203125" style="191" customWidth="1"/>
    <col min="13327" max="13327" width="21" style="191" customWidth="1"/>
    <col min="13328" max="13339" width="12" style="191" customWidth="1"/>
    <col min="13340" max="13361" width="12" style="191" hidden="1" customWidth="1"/>
    <col min="13362" max="13552" width="12" style="191" customWidth="1"/>
    <col min="13553" max="13553" width="10.66015625" style="191" customWidth="1"/>
    <col min="13554" max="13554" width="2.16015625" style="191" customWidth="1"/>
    <col min="13555" max="13555" width="5.33203125" style="191" customWidth="1"/>
    <col min="13556" max="13556" width="5.5" style="191" customWidth="1"/>
    <col min="13557" max="13557" width="22" style="191" customWidth="1"/>
    <col min="13558" max="13558" width="96.5" style="191" customWidth="1"/>
    <col min="13559" max="13559" width="11.16015625" style="191" customWidth="1"/>
    <col min="13560" max="13560" width="14.33203125" style="191" customWidth="1"/>
    <col min="13561" max="13561" width="16.33203125" style="191" customWidth="1"/>
    <col min="13562" max="13562" width="30.16015625" style="191" customWidth="1"/>
    <col min="13563" max="13563" width="19.83203125" style="191" customWidth="1"/>
    <col min="13564" max="13564" width="12" style="191" customWidth="1"/>
    <col min="13565" max="13573" width="12" style="191" hidden="1" customWidth="1"/>
    <col min="13574" max="13574" width="15.83203125" style="191" customWidth="1"/>
    <col min="13575" max="13575" width="21" style="191" customWidth="1"/>
    <col min="13576" max="13576" width="15.83203125" style="191" customWidth="1"/>
    <col min="13577" max="13577" width="19.33203125" style="191" customWidth="1"/>
    <col min="13578" max="13578" width="14.16015625" style="191" customWidth="1"/>
    <col min="13579" max="13579" width="19.33203125" style="191" customWidth="1"/>
    <col min="13580" max="13580" width="21" style="191" customWidth="1"/>
    <col min="13581" max="13581" width="14.16015625" style="191" customWidth="1"/>
    <col min="13582" max="13582" width="19.33203125" style="191" customWidth="1"/>
    <col min="13583" max="13583" width="21" style="191" customWidth="1"/>
    <col min="13584" max="13595" width="12" style="191" customWidth="1"/>
    <col min="13596" max="13617" width="12" style="191" hidden="1" customWidth="1"/>
    <col min="13618" max="13808" width="12" style="191" customWidth="1"/>
    <col min="13809" max="13809" width="10.66015625" style="191" customWidth="1"/>
    <col min="13810" max="13810" width="2.16015625" style="191" customWidth="1"/>
    <col min="13811" max="13811" width="5.33203125" style="191" customWidth="1"/>
    <col min="13812" max="13812" width="5.5" style="191" customWidth="1"/>
    <col min="13813" max="13813" width="22" style="191" customWidth="1"/>
    <col min="13814" max="13814" width="96.5" style="191" customWidth="1"/>
    <col min="13815" max="13815" width="11.16015625" style="191" customWidth="1"/>
    <col min="13816" max="13816" width="14.33203125" style="191" customWidth="1"/>
    <col min="13817" max="13817" width="16.33203125" style="191" customWidth="1"/>
    <col min="13818" max="13818" width="30.16015625" style="191" customWidth="1"/>
    <col min="13819" max="13819" width="19.83203125" style="191" customWidth="1"/>
    <col min="13820" max="13820" width="12" style="191" customWidth="1"/>
    <col min="13821" max="13829" width="12" style="191" hidden="1" customWidth="1"/>
    <col min="13830" max="13830" width="15.83203125" style="191" customWidth="1"/>
    <col min="13831" max="13831" width="21" style="191" customWidth="1"/>
    <col min="13832" max="13832" width="15.83203125" style="191" customWidth="1"/>
    <col min="13833" max="13833" width="19.33203125" style="191" customWidth="1"/>
    <col min="13834" max="13834" width="14.16015625" style="191" customWidth="1"/>
    <col min="13835" max="13835" width="19.33203125" style="191" customWidth="1"/>
    <col min="13836" max="13836" width="21" style="191" customWidth="1"/>
    <col min="13837" max="13837" width="14.16015625" style="191" customWidth="1"/>
    <col min="13838" max="13838" width="19.33203125" style="191" customWidth="1"/>
    <col min="13839" max="13839" width="21" style="191" customWidth="1"/>
    <col min="13840" max="13851" width="12" style="191" customWidth="1"/>
    <col min="13852" max="13873" width="12" style="191" hidden="1" customWidth="1"/>
    <col min="13874" max="14064" width="12" style="191" customWidth="1"/>
    <col min="14065" max="14065" width="10.66015625" style="191" customWidth="1"/>
    <col min="14066" max="14066" width="2.16015625" style="191" customWidth="1"/>
    <col min="14067" max="14067" width="5.33203125" style="191" customWidth="1"/>
    <col min="14068" max="14068" width="5.5" style="191" customWidth="1"/>
    <col min="14069" max="14069" width="22" style="191" customWidth="1"/>
    <col min="14070" max="14070" width="96.5" style="191" customWidth="1"/>
    <col min="14071" max="14071" width="11.16015625" style="191" customWidth="1"/>
    <col min="14072" max="14072" width="14.33203125" style="191" customWidth="1"/>
    <col min="14073" max="14073" width="16.33203125" style="191" customWidth="1"/>
    <col min="14074" max="14074" width="30.16015625" style="191" customWidth="1"/>
    <col min="14075" max="14075" width="19.83203125" style="191" customWidth="1"/>
    <col min="14076" max="14076" width="12" style="191" customWidth="1"/>
    <col min="14077" max="14085" width="12" style="191" hidden="1" customWidth="1"/>
    <col min="14086" max="14086" width="15.83203125" style="191" customWidth="1"/>
    <col min="14087" max="14087" width="21" style="191" customWidth="1"/>
    <col min="14088" max="14088" width="15.83203125" style="191" customWidth="1"/>
    <col min="14089" max="14089" width="19.33203125" style="191" customWidth="1"/>
    <col min="14090" max="14090" width="14.16015625" style="191" customWidth="1"/>
    <col min="14091" max="14091" width="19.33203125" style="191" customWidth="1"/>
    <col min="14092" max="14092" width="21" style="191" customWidth="1"/>
    <col min="14093" max="14093" width="14.16015625" style="191" customWidth="1"/>
    <col min="14094" max="14094" width="19.33203125" style="191" customWidth="1"/>
    <col min="14095" max="14095" width="21" style="191" customWidth="1"/>
    <col min="14096" max="14107" width="12" style="191" customWidth="1"/>
    <col min="14108" max="14129" width="12" style="191" hidden="1" customWidth="1"/>
    <col min="14130" max="14320" width="12" style="191" customWidth="1"/>
    <col min="14321" max="14321" width="10.66015625" style="191" customWidth="1"/>
    <col min="14322" max="14322" width="2.16015625" style="191" customWidth="1"/>
    <col min="14323" max="14323" width="5.33203125" style="191" customWidth="1"/>
    <col min="14324" max="14324" width="5.5" style="191" customWidth="1"/>
    <col min="14325" max="14325" width="22" style="191" customWidth="1"/>
    <col min="14326" max="14326" width="96.5" style="191" customWidth="1"/>
    <col min="14327" max="14327" width="11.16015625" style="191" customWidth="1"/>
    <col min="14328" max="14328" width="14.33203125" style="191" customWidth="1"/>
    <col min="14329" max="14329" width="16.33203125" style="191" customWidth="1"/>
    <col min="14330" max="14330" width="30.16015625" style="191" customWidth="1"/>
    <col min="14331" max="14331" width="19.83203125" style="191" customWidth="1"/>
    <col min="14332" max="14332" width="12" style="191" customWidth="1"/>
    <col min="14333" max="14341" width="12" style="191" hidden="1" customWidth="1"/>
    <col min="14342" max="14342" width="15.83203125" style="191" customWidth="1"/>
    <col min="14343" max="14343" width="21" style="191" customWidth="1"/>
    <col min="14344" max="14344" width="15.83203125" style="191" customWidth="1"/>
    <col min="14345" max="14345" width="19.33203125" style="191" customWidth="1"/>
    <col min="14346" max="14346" width="14.16015625" style="191" customWidth="1"/>
    <col min="14347" max="14347" width="19.33203125" style="191" customWidth="1"/>
    <col min="14348" max="14348" width="21" style="191" customWidth="1"/>
    <col min="14349" max="14349" width="14.16015625" style="191" customWidth="1"/>
    <col min="14350" max="14350" width="19.33203125" style="191" customWidth="1"/>
    <col min="14351" max="14351" width="21" style="191" customWidth="1"/>
    <col min="14352" max="14363" width="12" style="191" customWidth="1"/>
    <col min="14364" max="14385" width="12" style="191" hidden="1" customWidth="1"/>
    <col min="14386" max="14576" width="12" style="191" customWidth="1"/>
    <col min="14577" max="14577" width="10.66015625" style="191" customWidth="1"/>
    <col min="14578" max="14578" width="2.16015625" style="191" customWidth="1"/>
    <col min="14579" max="14579" width="5.33203125" style="191" customWidth="1"/>
    <col min="14580" max="14580" width="5.5" style="191" customWidth="1"/>
    <col min="14581" max="14581" width="22" style="191" customWidth="1"/>
    <col min="14582" max="14582" width="96.5" style="191" customWidth="1"/>
    <col min="14583" max="14583" width="11.16015625" style="191" customWidth="1"/>
    <col min="14584" max="14584" width="14.33203125" style="191" customWidth="1"/>
    <col min="14585" max="14585" width="16.33203125" style="191" customWidth="1"/>
    <col min="14586" max="14586" width="30.16015625" style="191" customWidth="1"/>
    <col min="14587" max="14587" width="19.83203125" style="191" customWidth="1"/>
    <col min="14588" max="14588" width="12" style="191" customWidth="1"/>
    <col min="14589" max="14597" width="12" style="191" hidden="1" customWidth="1"/>
    <col min="14598" max="14598" width="15.83203125" style="191" customWidth="1"/>
    <col min="14599" max="14599" width="21" style="191" customWidth="1"/>
    <col min="14600" max="14600" width="15.83203125" style="191" customWidth="1"/>
    <col min="14601" max="14601" width="19.33203125" style="191" customWidth="1"/>
    <col min="14602" max="14602" width="14.16015625" style="191" customWidth="1"/>
    <col min="14603" max="14603" width="19.33203125" style="191" customWidth="1"/>
    <col min="14604" max="14604" width="21" style="191" customWidth="1"/>
    <col min="14605" max="14605" width="14.16015625" style="191" customWidth="1"/>
    <col min="14606" max="14606" width="19.33203125" style="191" customWidth="1"/>
    <col min="14607" max="14607" width="21" style="191" customWidth="1"/>
    <col min="14608" max="14619" width="12" style="191" customWidth="1"/>
    <col min="14620" max="14641" width="12" style="191" hidden="1" customWidth="1"/>
    <col min="14642" max="14832" width="12" style="191" customWidth="1"/>
    <col min="14833" max="14833" width="10.66015625" style="191" customWidth="1"/>
    <col min="14834" max="14834" width="2.16015625" style="191" customWidth="1"/>
    <col min="14835" max="14835" width="5.33203125" style="191" customWidth="1"/>
    <col min="14836" max="14836" width="5.5" style="191" customWidth="1"/>
    <col min="14837" max="14837" width="22" style="191" customWidth="1"/>
    <col min="14838" max="14838" width="96.5" style="191" customWidth="1"/>
    <col min="14839" max="14839" width="11.16015625" style="191" customWidth="1"/>
    <col min="14840" max="14840" width="14.33203125" style="191" customWidth="1"/>
    <col min="14841" max="14841" width="16.33203125" style="191" customWidth="1"/>
    <col min="14842" max="14842" width="30.16015625" style="191" customWidth="1"/>
    <col min="14843" max="14843" width="19.83203125" style="191" customWidth="1"/>
    <col min="14844" max="14844" width="12" style="191" customWidth="1"/>
    <col min="14845" max="14853" width="12" style="191" hidden="1" customWidth="1"/>
    <col min="14854" max="14854" width="15.83203125" style="191" customWidth="1"/>
    <col min="14855" max="14855" width="21" style="191" customWidth="1"/>
    <col min="14856" max="14856" width="15.83203125" style="191" customWidth="1"/>
    <col min="14857" max="14857" width="19.33203125" style="191" customWidth="1"/>
    <col min="14858" max="14858" width="14.16015625" style="191" customWidth="1"/>
    <col min="14859" max="14859" width="19.33203125" style="191" customWidth="1"/>
    <col min="14860" max="14860" width="21" style="191" customWidth="1"/>
    <col min="14861" max="14861" width="14.16015625" style="191" customWidth="1"/>
    <col min="14862" max="14862" width="19.33203125" style="191" customWidth="1"/>
    <col min="14863" max="14863" width="21" style="191" customWidth="1"/>
    <col min="14864" max="14875" width="12" style="191" customWidth="1"/>
    <col min="14876" max="14897" width="12" style="191" hidden="1" customWidth="1"/>
    <col min="14898" max="15088" width="12" style="191" customWidth="1"/>
    <col min="15089" max="15089" width="10.66015625" style="191" customWidth="1"/>
    <col min="15090" max="15090" width="2.16015625" style="191" customWidth="1"/>
    <col min="15091" max="15091" width="5.33203125" style="191" customWidth="1"/>
    <col min="15092" max="15092" width="5.5" style="191" customWidth="1"/>
    <col min="15093" max="15093" width="22" style="191" customWidth="1"/>
    <col min="15094" max="15094" width="96.5" style="191" customWidth="1"/>
    <col min="15095" max="15095" width="11.16015625" style="191" customWidth="1"/>
    <col min="15096" max="15096" width="14.33203125" style="191" customWidth="1"/>
    <col min="15097" max="15097" width="16.33203125" style="191" customWidth="1"/>
    <col min="15098" max="15098" width="30.16015625" style="191" customWidth="1"/>
    <col min="15099" max="15099" width="19.83203125" style="191" customWidth="1"/>
    <col min="15100" max="15100" width="12" style="191" customWidth="1"/>
    <col min="15101" max="15109" width="12" style="191" hidden="1" customWidth="1"/>
    <col min="15110" max="15110" width="15.83203125" style="191" customWidth="1"/>
    <col min="15111" max="15111" width="21" style="191" customWidth="1"/>
    <col min="15112" max="15112" width="15.83203125" style="191" customWidth="1"/>
    <col min="15113" max="15113" width="19.33203125" style="191" customWidth="1"/>
    <col min="15114" max="15114" width="14.16015625" style="191" customWidth="1"/>
    <col min="15115" max="15115" width="19.33203125" style="191" customWidth="1"/>
    <col min="15116" max="15116" width="21" style="191" customWidth="1"/>
    <col min="15117" max="15117" width="14.16015625" style="191" customWidth="1"/>
    <col min="15118" max="15118" width="19.33203125" style="191" customWidth="1"/>
    <col min="15119" max="15119" width="21" style="191" customWidth="1"/>
    <col min="15120" max="15131" width="12" style="191" customWidth="1"/>
    <col min="15132" max="15153" width="12" style="191" hidden="1" customWidth="1"/>
    <col min="15154" max="15344" width="12" style="191" customWidth="1"/>
    <col min="15345" max="15345" width="10.66015625" style="191" customWidth="1"/>
    <col min="15346" max="15346" width="2.16015625" style="191" customWidth="1"/>
    <col min="15347" max="15347" width="5.33203125" style="191" customWidth="1"/>
    <col min="15348" max="15348" width="5.5" style="191" customWidth="1"/>
    <col min="15349" max="15349" width="22" style="191" customWidth="1"/>
    <col min="15350" max="15350" width="96.5" style="191" customWidth="1"/>
    <col min="15351" max="15351" width="11.16015625" style="191" customWidth="1"/>
    <col min="15352" max="15352" width="14.33203125" style="191" customWidth="1"/>
    <col min="15353" max="15353" width="16.33203125" style="191" customWidth="1"/>
    <col min="15354" max="15354" width="30.16015625" style="191" customWidth="1"/>
    <col min="15355" max="15355" width="19.83203125" style="191" customWidth="1"/>
    <col min="15356" max="15356" width="12" style="191" customWidth="1"/>
    <col min="15357" max="15365" width="12" style="191" hidden="1" customWidth="1"/>
    <col min="15366" max="15366" width="15.83203125" style="191" customWidth="1"/>
    <col min="15367" max="15367" width="21" style="191" customWidth="1"/>
    <col min="15368" max="15368" width="15.83203125" style="191" customWidth="1"/>
    <col min="15369" max="15369" width="19.33203125" style="191" customWidth="1"/>
    <col min="15370" max="15370" width="14.16015625" style="191" customWidth="1"/>
    <col min="15371" max="15371" width="19.33203125" style="191" customWidth="1"/>
    <col min="15372" max="15372" width="21" style="191" customWidth="1"/>
    <col min="15373" max="15373" width="14.16015625" style="191" customWidth="1"/>
    <col min="15374" max="15374" width="19.33203125" style="191" customWidth="1"/>
    <col min="15375" max="15375" width="21" style="191" customWidth="1"/>
    <col min="15376" max="15387" width="12" style="191" customWidth="1"/>
    <col min="15388" max="15409" width="12" style="191" hidden="1" customWidth="1"/>
    <col min="15410" max="15600" width="12" style="191" customWidth="1"/>
    <col min="15601" max="15601" width="10.66015625" style="191" customWidth="1"/>
    <col min="15602" max="15602" width="2.16015625" style="191" customWidth="1"/>
    <col min="15603" max="15603" width="5.33203125" style="191" customWidth="1"/>
    <col min="15604" max="15604" width="5.5" style="191" customWidth="1"/>
    <col min="15605" max="15605" width="22" style="191" customWidth="1"/>
    <col min="15606" max="15606" width="96.5" style="191" customWidth="1"/>
    <col min="15607" max="15607" width="11.16015625" style="191" customWidth="1"/>
    <col min="15608" max="15608" width="14.33203125" style="191" customWidth="1"/>
    <col min="15609" max="15609" width="16.33203125" style="191" customWidth="1"/>
    <col min="15610" max="15610" width="30.16015625" style="191" customWidth="1"/>
    <col min="15611" max="15611" width="19.83203125" style="191" customWidth="1"/>
    <col min="15612" max="15612" width="12" style="191" customWidth="1"/>
    <col min="15613" max="15621" width="12" style="191" hidden="1" customWidth="1"/>
    <col min="15622" max="15622" width="15.83203125" style="191" customWidth="1"/>
    <col min="15623" max="15623" width="21" style="191" customWidth="1"/>
    <col min="15624" max="15624" width="15.83203125" style="191" customWidth="1"/>
    <col min="15625" max="15625" width="19.33203125" style="191" customWidth="1"/>
    <col min="15626" max="15626" width="14.16015625" style="191" customWidth="1"/>
    <col min="15627" max="15627" width="19.33203125" style="191" customWidth="1"/>
    <col min="15628" max="15628" width="21" style="191" customWidth="1"/>
    <col min="15629" max="15629" width="14.16015625" style="191" customWidth="1"/>
    <col min="15630" max="15630" width="19.33203125" style="191" customWidth="1"/>
    <col min="15631" max="15631" width="21" style="191" customWidth="1"/>
    <col min="15632" max="15643" width="12" style="191" customWidth="1"/>
    <col min="15644" max="15665" width="12" style="191" hidden="1" customWidth="1"/>
    <col min="15666" max="15856" width="12" style="191" customWidth="1"/>
    <col min="15857" max="15857" width="10.66015625" style="191" customWidth="1"/>
    <col min="15858" max="15858" width="2.16015625" style="191" customWidth="1"/>
    <col min="15859" max="15859" width="5.33203125" style="191" customWidth="1"/>
    <col min="15860" max="15860" width="5.5" style="191" customWidth="1"/>
    <col min="15861" max="15861" width="22" style="191" customWidth="1"/>
    <col min="15862" max="15862" width="96.5" style="191" customWidth="1"/>
    <col min="15863" max="15863" width="11.16015625" style="191" customWidth="1"/>
    <col min="15864" max="15864" width="14.33203125" style="191" customWidth="1"/>
    <col min="15865" max="15865" width="16.33203125" style="191" customWidth="1"/>
    <col min="15866" max="15866" width="30.16015625" style="191" customWidth="1"/>
    <col min="15867" max="15867" width="19.83203125" style="191" customWidth="1"/>
    <col min="15868" max="15868" width="12" style="191" customWidth="1"/>
    <col min="15869" max="15877" width="12" style="191" hidden="1" customWidth="1"/>
    <col min="15878" max="15878" width="15.83203125" style="191" customWidth="1"/>
    <col min="15879" max="15879" width="21" style="191" customWidth="1"/>
    <col min="15880" max="15880" width="15.83203125" style="191" customWidth="1"/>
    <col min="15881" max="15881" width="19.33203125" style="191" customWidth="1"/>
    <col min="15882" max="15882" width="14.16015625" style="191" customWidth="1"/>
    <col min="15883" max="15883" width="19.33203125" style="191" customWidth="1"/>
    <col min="15884" max="15884" width="21" style="191" customWidth="1"/>
    <col min="15885" max="15885" width="14.16015625" style="191" customWidth="1"/>
    <col min="15886" max="15886" width="19.33203125" style="191" customWidth="1"/>
    <col min="15887" max="15887" width="21" style="191" customWidth="1"/>
    <col min="15888" max="15899" width="12" style="191" customWidth="1"/>
    <col min="15900" max="15921" width="12" style="191" hidden="1" customWidth="1"/>
    <col min="15922" max="16112" width="12" style="191" customWidth="1"/>
    <col min="16113" max="16113" width="10.66015625" style="191" customWidth="1"/>
    <col min="16114" max="16114" width="2.16015625" style="191" customWidth="1"/>
    <col min="16115" max="16115" width="5.33203125" style="191" customWidth="1"/>
    <col min="16116" max="16116" width="5.5" style="191" customWidth="1"/>
    <col min="16117" max="16117" width="22" style="191" customWidth="1"/>
    <col min="16118" max="16118" width="96.5" style="191" customWidth="1"/>
    <col min="16119" max="16119" width="11.16015625" style="191" customWidth="1"/>
    <col min="16120" max="16120" width="14.33203125" style="191" customWidth="1"/>
    <col min="16121" max="16121" width="16.33203125" style="191" customWidth="1"/>
    <col min="16122" max="16122" width="30.16015625" style="191" customWidth="1"/>
    <col min="16123" max="16123" width="19.83203125" style="191" customWidth="1"/>
    <col min="16124" max="16124" width="12" style="191" customWidth="1"/>
    <col min="16125" max="16133" width="12" style="191" hidden="1" customWidth="1"/>
    <col min="16134" max="16134" width="15.83203125" style="191" customWidth="1"/>
    <col min="16135" max="16135" width="21" style="191" customWidth="1"/>
    <col min="16136" max="16136" width="15.83203125" style="191" customWidth="1"/>
    <col min="16137" max="16137" width="19.33203125" style="191" customWidth="1"/>
    <col min="16138" max="16138" width="14.16015625" style="191" customWidth="1"/>
    <col min="16139" max="16139" width="19.33203125" style="191" customWidth="1"/>
    <col min="16140" max="16140" width="21" style="191" customWidth="1"/>
    <col min="16141" max="16141" width="14.16015625" style="191" customWidth="1"/>
    <col min="16142" max="16142" width="19.33203125" style="191" customWidth="1"/>
    <col min="16143" max="16143" width="21" style="191" customWidth="1"/>
    <col min="16144" max="16155" width="12" style="191" customWidth="1"/>
    <col min="16156" max="16177" width="12" style="191" hidden="1" customWidth="1"/>
    <col min="16178" max="16384" width="12" style="191" customWidth="1"/>
  </cols>
  <sheetData>
    <row r="1" spans="1:54" ht="21.75" customHeight="1">
      <c r="A1" s="186"/>
      <c r="B1" s="187"/>
      <c r="C1" s="187"/>
      <c r="D1" s="188" t="s">
        <v>1</v>
      </c>
      <c r="E1" s="187"/>
      <c r="F1" s="189" t="s">
        <v>522</v>
      </c>
      <c r="G1" s="610" t="s">
        <v>523</v>
      </c>
      <c r="H1" s="610"/>
      <c r="I1" s="190"/>
      <c r="J1" s="189" t="s">
        <v>524</v>
      </c>
      <c r="K1" s="188" t="s">
        <v>97</v>
      </c>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row>
    <row r="2" spans="3:30" ht="36.95" customHeight="1">
      <c r="AD2" s="193" t="s">
        <v>525</v>
      </c>
    </row>
    <row r="3" spans="2:30" ht="6.95" customHeight="1">
      <c r="B3" s="194"/>
      <c r="C3" s="195"/>
      <c r="D3" s="195"/>
      <c r="E3" s="195"/>
      <c r="F3" s="195"/>
      <c r="G3" s="195"/>
      <c r="H3" s="195"/>
      <c r="I3" s="196"/>
      <c r="J3" s="195"/>
      <c r="K3" s="197"/>
      <c r="AD3" s="193" t="s">
        <v>99</v>
      </c>
    </row>
    <row r="4" spans="2:30" ht="36.95" customHeight="1">
      <c r="B4" s="198"/>
      <c r="C4" s="199"/>
      <c r="D4" s="200" t="s">
        <v>526</v>
      </c>
      <c r="E4" s="199"/>
      <c r="F4" s="199"/>
      <c r="G4" s="199"/>
      <c r="H4" s="199"/>
      <c r="I4" s="201"/>
      <c r="J4" s="199"/>
      <c r="K4" s="202"/>
      <c r="AD4" s="193" t="s">
        <v>6</v>
      </c>
    </row>
    <row r="5" spans="2:11" ht="6.95" customHeight="1">
      <c r="B5" s="198"/>
      <c r="C5" s="199"/>
      <c r="D5" s="199"/>
      <c r="E5" s="199"/>
      <c r="F5" s="199"/>
      <c r="G5" s="199"/>
      <c r="H5" s="199"/>
      <c r="I5" s="201"/>
      <c r="J5" s="199"/>
      <c r="K5" s="202"/>
    </row>
    <row r="6" spans="2:11" ht="15">
      <c r="B6" s="198"/>
      <c r="C6" s="199"/>
      <c r="D6" s="203" t="s">
        <v>19</v>
      </c>
      <c r="E6" s="199"/>
      <c r="F6" s="199"/>
      <c r="G6" s="199"/>
      <c r="H6" s="199"/>
      <c r="I6" s="201"/>
      <c r="J6" s="199"/>
      <c r="K6" s="202"/>
    </row>
    <row r="7" spans="2:11" ht="22.5" customHeight="1">
      <c r="B7" s="198"/>
      <c r="C7" s="199"/>
      <c r="D7" s="199"/>
      <c r="E7" s="611" t="str">
        <f>'[1]Rekapitulace stavby'!K6</f>
        <v>Volnočasový areál Sladovka, Dětské dopravní hřiště</v>
      </c>
      <c r="F7" s="612"/>
      <c r="G7" s="612"/>
      <c r="H7" s="612"/>
      <c r="I7" s="201"/>
      <c r="J7" s="199"/>
      <c r="K7" s="202"/>
    </row>
    <row r="8" spans="2:11" s="204" customFormat="1" ht="15">
      <c r="B8" s="205"/>
      <c r="C8" s="206"/>
      <c r="D8" s="203" t="s">
        <v>527</v>
      </c>
      <c r="E8" s="206"/>
      <c r="F8" s="206"/>
      <c r="G8" s="206"/>
      <c r="H8" s="206"/>
      <c r="I8" s="207"/>
      <c r="J8" s="206"/>
      <c r="K8" s="208"/>
    </row>
    <row r="9" spans="2:11" s="204" customFormat="1" ht="36.95" customHeight="1">
      <c r="B9" s="205"/>
      <c r="C9" s="206"/>
      <c r="D9" s="206"/>
      <c r="E9" s="605" t="s">
        <v>528</v>
      </c>
      <c r="F9" s="606"/>
      <c r="G9" s="606"/>
      <c r="H9" s="606"/>
      <c r="I9" s="207"/>
      <c r="J9" s="206"/>
      <c r="K9" s="208"/>
    </row>
    <row r="10" spans="2:11" s="204" customFormat="1" ht="13.5">
      <c r="B10" s="205"/>
      <c r="C10" s="206"/>
      <c r="D10" s="206"/>
      <c r="E10" s="206"/>
      <c r="F10" s="206"/>
      <c r="G10" s="206"/>
      <c r="H10" s="206"/>
      <c r="I10" s="207"/>
      <c r="J10" s="206"/>
      <c r="K10" s="208"/>
    </row>
    <row r="11" spans="2:11" s="204" customFormat="1" ht="14.45" customHeight="1">
      <c r="B11" s="205"/>
      <c r="C11" s="206"/>
      <c r="D11" s="203" t="s">
        <v>529</v>
      </c>
      <c r="E11" s="206"/>
      <c r="F11" s="209" t="s">
        <v>22</v>
      </c>
      <c r="G11" s="206"/>
      <c r="H11" s="206"/>
      <c r="I11" s="210" t="s">
        <v>23</v>
      </c>
      <c r="J11" s="209" t="s">
        <v>22</v>
      </c>
      <c r="K11" s="208"/>
    </row>
    <row r="12" spans="2:11" s="204" customFormat="1" ht="14.45" customHeight="1">
      <c r="B12" s="205"/>
      <c r="C12" s="206"/>
      <c r="D12" s="203" t="s">
        <v>24</v>
      </c>
      <c r="E12" s="206"/>
      <c r="F12" s="209" t="s">
        <v>530</v>
      </c>
      <c r="G12" s="206"/>
      <c r="H12" s="206"/>
      <c r="I12" s="210" t="s">
        <v>26</v>
      </c>
      <c r="J12" s="211" t="str">
        <f>'[1]Rekapitulace stavby'!AN8</f>
        <v>2.6.2017</v>
      </c>
      <c r="K12" s="208"/>
    </row>
    <row r="13" spans="2:11" s="204" customFormat="1" ht="10.9" customHeight="1">
      <c r="B13" s="205"/>
      <c r="C13" s="206"/>
      <c r="D13" s="206"/>
      <c r="E13" s="206"/>
      <c r="F13" s="206"/>
      <c r="G13" s="206"/>
      <c r="H13" s="206"/>
      <c r="I13" s="207"/>
      <c r="J13" s="206"/>
      <c r="K13" s="208"/>
    </row>
    <row r="14" spans="2:11" s="204" customFormat="1" ht="14.45" customHeight="1">
      <c r="B14" s="205"/>
      <c r="C14" s="206"/>
      <c r="D14" s="203" t="s">
        <v>531</v>
      </c>
      <c r="E14" s="206"/>
      <c r="F14" s="206"/>
      <c r="G14" s="206"/>
      <c r="H14" s="206"/>
      <c r="I14" s="210" t="s">
        <v>29</v>
      </c>
      <c r="J14" s="209" t="s">
        <v>22</v>
      </c>
      <c r="K14" s="208"/>
    </row>
    <row r="15" spans="2:11" s="204" customFormat="1" ht="18" customHeight="1">
      <c r="B15" s="205"/>
      <c r="C15" s="206"/>
      <c r="D15" s="206"/>
      <c r="E15" s="209" t="s">
        <v>532</v>
      </c>
      <c r="F15" s="206"/>
      <c r="G15" s="206"/>
      <c r="H15" s="206"/>
      <c r="I15" s="210" t="s">
        <v>31</v>
      </c>
      <c r="J15" s="209" t="s">
        <v>22</v>
      </c>
      <c r="K15" s="208"/>
    </row>
    <row r="16" spans="2:11" s="204" customFormat="1" ht="6.95" customHeight="1">
      <c r="B16" s="205"/>
      <c r="C16" s="206"/>
      <c r="D16" s="206"/>
      <c r="E16" s="206"/>
      <c r="F16" s="206"/>
      <c r="G16" s="206"/>
      <c r="H16" s="206"/>
      <c r="I16" s="207"/>
      <c r="J16" s="206"/>
      <c r="K16" s="208"/>
    </row>
    <row r="17" spans="2:11" s="204" customFormat="1" ht="14.45" customHeight="1">
      <c r="B17" s="205"/>
      <c r="C17" s="206"/>
      <c r="D17" s="203" t="s">
        <v>533</v>
      </c>
      <c r="E17" s="206"/>
      <c r="F17" s="206"/>
      <c r="G17" s="206"/>
      <c r="H17" s="206"/>
      <c r="I17" s="210" t="s">
        <v>29</v>
      </c>
      <c r="J17" s="209" t="str">
        <f>IF('[1]Rekapitulace stavby'!AN13="Vyplň údaj","",IF('[1]Rekapitulace stavby'!AN13="","",'[1]Rekapitulace stavby'!AN13))</f>
        <v/>
      </c>
      <c r="K17" s="208"/>
    </row>
    <row r="18" spans="2:11" s="204" customFormat="1" ht="18" customHeight="1">
      <c r="B18" s="205"/>
      <c r="C18" s="206"/>
      <c r="D18" s="206"/>
      <c r="E18" s="209" t="str">
        <f>IF('[1]Rekapitulace stavby'!E14="Vyplň údaj","",IF('[1]Rekapitulace stavby'!E14="","",'[1]Rekapitulace stavby'!E14))</f>
        <v/>
      </c>
      <c r="F18" s="206"/>
      <c r="G18" s="206"/>
      <c r="H18" s="206"/>
      <c r="I18" s="210" t="s">
        <v>31</v>
      </c>
      <c r="J18" s="209" t="str">
        <f>IF('[1]Rekapitulace stavby'!AN14="Vyplň údaj","",IF('[1]Rekapitulace stavby'!AN14="","",'[1]Rekapitulace stavby'!AN14))</f>
        <v/>
      </c>
      <c r="K18" s="208"/>
    </row>
    <row r="19" spans="2:11" s="204" customFormat="1" ht="6.95" customHeight="1">
      <c r="B19" s="205"/>
      <c r="C19" s="206"/>
      <c r="D19" s="206"/>
      <c r="E19" s="206"/>
      <c r="F19" s="206"/>
      <c r="G19" s="206"/>
      <c r="H19" s="206"/>
      <c r="I19" s="207"/>
      <c r="J19" s="206"/>
      <c r="K19" s="208"/>
    </row>
    <row r="20" spans="2:11" s="204" customFormat="1" ht="14.45" customHeight="1">
      <c r="B20" s="205"/>
      <c r="C20" s="206"/>
      <c r="D20" s="203" t="s">
        <v>34</v>
      </c>
      <c r="E20" s="206"/>
      <c r="F20" s="206"/>
      <c r="G20" s="206"/>
      <c r="H20" s="206"/>
      <c r="I20" s="210" t="s">
        <v>29</v>
      </c>
      <c r="J20" s="209" t="s">
        <v>22</v>
      </c>
      <c r="K20" s="208"/>
    </row>
    <row r="21" spans="2:11" s="204" customFormat="1" ht="18" customHeight="1">
      <c r="B21" s="205"/>
      <c r="C21" s="206"/>
      <c r="D21" s="206"/>
      <c r="E21" s="209" t="s">
        <v>534</v>
      </c>
      <c r="F21" s="206"/>
      <c r="G21" s="206"/>
      <c r="H21" s="206"/>
      <c r="I21" s="210" t="s">
        <v>31</v>
      </c>
      <c r="J21" s="209" t="s">
        <v>22</v>
      </c>
      <c r="K21" s="208"/>
    </row>
    <row r="22" spans="2:11" s="204" customFormat="1" ht="6.95" customHeight="1">
      <c r="B22" s="205"/>
      <c r="C22" s="206"/>
      <c r="D22" s="206"/>
      <c r="E22" s="206"/>
      <c r="F22" s="206"/>
      <c r="G22" s="206"/>
      <c r="H22" s="206"/>
      <c r="I22" s="207"/>
      <c r="J22" s="206"/>
      <c r="K22" s="208"/>
    </row>
    <row r="23" spans="2:11" s="204" customFormat="1" ht="14.45" customHeight="1">
      <c r="B23" s="205"/>
      <c r="C23" s="206"/>
      <c r="D23" s="203" t="s">
        <v>39</v>
      </c>
      <c r="E23" s="206"/>
      <c r="F23" s="206"/>
      <c r="G23" s="206"/>
      <c r="H23" s="206"/>
      <c r="I23" s="207"/>
      <c r="J23" s="206"/>
      <c r="K23" s="208"/>
    </row>
    <row r="24" spans="2:11" s="212" customFormat="1" ht="134.25" customHeight="1">
      <c r="B24" s="213"/>
      <c r="C24" s="214"/>
      <c r="D24" s="214"/>
      <c r="E24" s="613" t="s">
        <v>535</v>
      </c>
      <c r="F24" s="614"/>
      <c r="G24" s="614"/>
      <c r="H24" s="614"/>
      <c r="I24" s="215"/>
      <c r="J24" s="214"/>
      <c r="K24" s="216"/>
    </row>
    <row r="25" spans="2:11" s="204" customFormat="1" ht="6.95" customHeight="1">
      <c r="B25" s="205"/>
      <c r="C25" s="206"/>
      <c r="D25" s="206"/>
      <c r="E25" s="206"/>
      <c r="F25" s="206"/>
      <c r="G25" s="206"/>
      <c r="H25" s="206"/>
      <c r="I25" s="207"/>
      <c r="J25" s="206"/>
      <c r="K25" s="208"/>
    </row>
    <row r="26" spans="2:11" s="204" customFormat="1" ht="6.95" customHeight="1">
      <c r="B26" s="205"/>
      <c r="C26" s="206"/>
      <c r="D26" s="217"/>
      <c r="E26" s="217"/>
      <c r="F26" s="217"/>
      <c r="G26" s="217"/>
      <c r="H26" s="217"/>
      <c r="I26" s="218"/>
      <c r="J26" s="217"/>
      <c r="K26" s="219"/>
    </row>
    <row r="27" spans="2:11" s="204" customFormat="1" ht="25.35" customHeight="1">
      <c r="B27" s="205"/>
      <c r="C27" s="206"/>
      <c r="D27" s="220" t="s">
        <v>42</v>
      </c>
      <c r="E27" s="206"/>
      <c r="F27" s="206"/>
      <c r="G27" s="206"/>
      <c r="H27" s="206"/>
      <c r="I27" s="207"/>
      <c r="J27" s="221">
        <f>ROUND(J87,2)</f>
        <v>0</v>
      </c>
      <c r="K27" s="208"/>
    </row>
    <row r="28" spans="2:11" s="204" customFormat="1" ht="6.95" customHeight="1">
      <c r="B28" s="205"/>
      <c r="C28" s="206"/>
      <c r="D28" s="217"/>
      <c r="E28" s="217"/>
      <c r="F28" s="217"/>
      <c r="G28" s="217"/>
      <c r="H28" s="217"/>
      <c r="I28" s="218"/>
      <c r="J28" s="217"/>
      <c r="K28" s="219"/>
    </row>
    <row r="29" spans="2:11" s="204" customFormat="1" ht="14.45" customHeight="1">
      <c r="B29" s="205"/>
      <c r="C29" s="206"/>
      <c r="D29" s="206"/>
      <c r="E29" s="206"/>
      <c r="F29" s="222" t="s">
        <v>536</v>
      </c>
      <c r="G29" s="206"/>
      <c r="H29" s="206"/>
      <c r="I29" s="223" t="s">
        <v>537</v>
      </c>
      <c r="J29" s="222" t="s">
        <v>538</v>
      </c>
      <c r="K29" s="208"/>
    </row>
    <row r="30" spans="2:11" s="204" customFormat="1" ht="14.45" customHeight="1">
      <c r="B30" s="205"/>
      <c r="C30" s="206"/>
      <c r="D30" s="224" t="s">
        <v>43</v>
      </c>
      <c r="E30" s="224" t="s">
        <v>44</v>
      </c>
      <c r="F30" s="225" t="e">
        <f>ROUND(SUM(AO87:AO234),2)</f>
        <v>#REF!</v>
      </c>
      <c r="G30" s="206"/>
      <c r="H30" s="206"/>
      <c r="I30" s="226">
        <v>0.21</v>
      </c>
      <c r="J30" s="225" t="e">
        <f>ROUND(ROUND((SUM(AO87:AO234)),2)*I30,2)</f>
        <v>#REF!</v>
      </c>
      <c r="K30" s="208"/>
    </row>
    <row r="31" spans="2:11" s="204" customFormat="1" ht="14.45" customHeight="1">
      <c r="B31" s="205"/>
      <c r="C31" s="206"/>
      <c r="D31" s="206"/>
      <c r="E31" s="224" t="s">
        <v>46</v>
      </c>
      <c r="F31" s="225" t="e">
        <f>ROUND(SUM(AP87:AP234),2)</f>
        <v>#REF!</v>
      </c>
      <c r="G31" s="206"/>
      <c r="H31" s="206"/>
      <c r="I31" s="226">
        <v>0.15</v>
      </c>
      <c r="J31" s="225" t="e">
        <f>ROUND(ROUND((SUM(AP87:AP234)),2)*I31,2)</f>
        <v>#REF!</v>
      </c>
      <c r="K31" s="208"/>
    </row>
    <row r="32" spans="2:11" s="204" customFormat="1" ht="14.45" customHeight="1" hidden="1">
      <c r="B32" s="205"/>
      <c r="C32" s="206"/>
      <c r="D32" s="206"/>
      <c r="E32" s="224" t="s">
        <v>47</v>
      </c>
      <c r="F32" s="225" t="e">
        <f>ROUND(SUM(AQ87:AQ234),2)</f>
        <v>#REF!</v>
      </c>
      <c r="G32" s="206"/>
      <c r="H32" s="206"/>
      <c r="I32" s="226">
        <v>0.21</v>
      </c>
      <c r="J32" s="225">
        <v>0</v>
      </c>
      <c r="K32" s="208"/>
    </row>
    <row r="33" spans="2:11" s="204" customFormat="1" ht="14.45" customHeight="1" hidden="1">
      <c r="B33" s="205"/>
      <c r="C33" s="206"/>
      <c r="D33" s="206"/>
      <c r="E33" s="224" t="s">
        <v>48</v>
      </c>
      <c r="F33" s="225" t="e">
        <f>ROUND(SUM(AR87:AR234),2)</f>
        <v>#REF!</v>
      </c>
      <c r="G33" s="206"/>
      <c r="H33" s="206"/>
      <c r="I33" s="226">
        <v>0.15</v>
      </c>
      <c r="J33" s="225">
        <v>0</v>
      </c>
      <c r="K33" s="208"/>
    </row>
    <row r="34" spans="2:11" s="204" customFormat="1" ht="14.45" customHeight="1" hidden="1">
      <c r="B34" s="205"/>
      <c r="C34" s="206"/>
      <c r="D34" s="206"/>
      <c r="E34" s="224" t="s">
        <v>49</v>
      </c>
      <c r="F34" s="225" t="e">
        <f>ROUND(SUM(AS87:AS234),2)</f>
        <v>#REF!</v>
      </c>
      <c r="G34" s="206"/>
      <c r="H34" s="206"/>
      <c r="I34" s="226">
        <v>0</v>
      </c>
      <c r="J34" s="225">
        <v>0</v>
      </c>
      <c r="K34" s="208"/>
    </row>
    <row r="35" spans="2:11" s="204" customFormat="1" ht="6.95" customHeight="1">
      <c r="B35" s="205"/>
      <c r="C35" s="206"/>
      <c r="D35" s="206"/>
      <c r="E35" s="206"/>
      <c r="F35" s="206"/>
      <c r="G35" s="206"/>
      <c r="H35" s="206"/>
      <c r="I35" s="207"/>
      <c r="J35" s="206"/>
      <c r="K35" s="208"/>
    </row>
    <row r="36" spans="2:11" s="204" customFormat="1" ht="25.35" customHeight="1">
      <c r="B36" s="205"/>
      <c r="C36" s="227"/>
      <c r="D36" s="228" t="s">
        <v>50</v>
      </c>
      <c r="E36" s="229"/>
      <c r="F36" s="229"/>
      <c r="G36" s="230" t="s">
        <v>51</v>
      </c>
      <c r="H36" s="231" t="s">
        <v>52</v>
      </c>
      <c r="I36" s="232"/>
      <c r="J36" s="233" t="e">
        <f>SUM(J27:J34)</f>
        <v>#REF!</v>
      </c>
      <c r="K36" s="234"/>
    </row>
    <row r="37" spans="2:11" s="204" customFormat="1" ht="14.45" customHeight="1">
      <c r="B37" s="235"/>
      <c r="C37" s="236"/>
      <c r="D37" s="236"/>
      <c r="E37" s="236"/>
      <c r="F37" s="236"/>
      <c r="G37" s="236"/>
      <c r="H37" s="236"/>
      <c r="I37" s="237"/>
      <c r="J37" s="236"/>
      <c r="K37" s="238"/>
    </row>
    <row r="41" spans="2:11" s="204" customFormat="1" ht="6.95" customHeight="1">
      <c r="B41" s="239"/>
      <c r="C41" s="240"/>
      <c r="D41" s="240"/>
      <c r="E41" s="240"/>
      <c r="F41" s="240"/>
      <c r="G41" s="240"/>
      <c r="H41" s="240"/>
      <c r="I41" s="241"/>
      <c r="J41" s="240"/>
      <c r="K41" s="242"/>
    </row>
    <row r="42" spans="2:11" s="204" customFormat="1" ht="36.95" customHeight="1">
      <c r="B42" s="205"/>
      <c r="C42" s="200" t="s">
        <v>539</v>
      </c>
      <c r="D42" s="206"/>
      <c r="E42" s="206"/>
      <c r="F42" s="206"/>
      <c r="G42" s="206"/>
      <c r="H42" s="206"/>
      <c r="I42" s="207"/>
      <c r="J42" s="206"/>
      <c r="K42" s="208"/>
    </row>
    <row r="43" spans="2:11" s="204" customFormat="1" ht="6.95" customHeight="1">
      <c r="B43" s="205"/>
      <c r="C43" s="206"/>
      <c r="D43" s="206"/>
      <c r="E43" s="206"/>
      <c r="F43" s="206"/>
      <c r="G43" s="206"/>
      <c r="H43" s="206"/>
      <c r="I43" s="207"/>
      <c r="J43" s="206"/>
      <c r="K43" s="208"/>
    </row>
    <row r="44" spans="2:11" s="204" customFormat="1" ht="14.45" customHeight="1">
      <c r="B44" s="205"/>
      <c r="C44" s="203" t="s">
        <v>19</v>
      </c>
      <c r="D44" s="206"/>
      <c r="E44" s="206"/>
      <c r="F44" s="206"/>
      <c r="G44" s="206"/>
      <c r="H44" s="206"/>
      <c r="I44" s="207"/>
      <c r="J44" s="206"/>
      <c r="K44" s="208"/>
    </row>
    <row r="45" spans="2:11" s="204" customFormat="1" ht="22.5" customHeight="1">
      <c r="B45" s="205"/>
      <c r="C45" s="206"/>
      <c r="D45" s="206"/>
      <c r="E45" s="611" t="str">
        <f>E7</f>
        <v>Volnočasový areál Sladovka, Dětské dopravní hřiště</v>
      </c>
      <c r="F45" s="606"/>
      <c r="G45" s="606"/>
      <c r="H45" s="606"/>
      <c r="I45" s="207"/>
      <c r="J45" s="206"/>
      <c r="K45" s="208"/>
    </row>
    <row r="46" spans="2:11" s="204" customFormat="1" ht="14.45" customHeight="1">
      <c r="B46" s="205"/>
      <c r="C46" s="203" t="s">
        <v>527</v>
      </c>
      <c r="D46" s="206"/>
      <c r="E46" s="206"/>
      <c r="F46" s="206"/>
      <c r="G46" s="206"/>
      <c r="H46" s="206"/>
      <c r="I46" s="207"/>
      <c r="J46" s="206"/>
      <c r="K46" s="208"/>
    </row>
    <row r="47" spans="2:11" s="204" customFormat="1" ht="23.25" customHeight="1">
      <c r="B47" s="205"/>
      <c r="C47" s="206"/>
      <c r="D47" s="206"/>
      <c r="E47" s="605" t="str">
        <f>E9</f>
        <v>01 - vodovodní a kanalizační přípojka</v>
      </c>
      <c r="F47" s="606"/>
      <c r="G47" s="606"/>
      <c r="H47" s="606"/>
      <c r="I47" s="207"/>
      <c r="J47" s="206"/>
      <c r="K47" s="208"/>
    </row>
    <row r="48" spans="2:11" s="204" customFormat="1" ht="6.95" customHeight="1">
      <c r="B48" s="205"/>
      <c r="C48" s="206"/>
      <c r="D48" s="206"/>
      <c r="E48" s="206"/>
      <c r="F48" s="206"/>
      <c r="G48" s="206"/>
      <c r="H48" s="206"/>
      <c r="I48" s="207"/>
      <c r="J48" s="206"/>
      <c r="K48" s="208"/>
    </row>
    <row r="49" spans="2:11" s="204" customFormat="1" ht="18" customHeight="1">
      <c r="B49" s="205"/>
      <c r="C49" s="203" t="s">
        <v>24</v>
      </c>
      <c r="D49" s="206"/>
      <c r="E49" s="206"/>
      <c r="F49" s="209" t="str">
        <f>F12</f>
        <v>Benešov, poz. č. 1064/3, 1064/6</v>
      </c>
      <c r="G49" s="206"/>
      <c r="H49" s="206"/>
      <c r="I49" s="210" t="s">
        <v>26</v>
      </c>
      <c r="J49" s="211" t="str">
        <f>IF(J12="","",J12)</f>
        <v>2.6.2017</v>
      </c>
      <c r="K49" s="208"/>
    </row>
    <row r="50" spans="2:11" s="204" customFormat="1" ht="6.95" customHeight="1">
      <c r="B50" s="205"/>
      <c r="C50" s="206"/>
      <c r="D50" s="206"/>
      <c r="E50" s="206"/>
      <c r="F50" s="206"/>
      <c r="G50" s="206"/>
      <c r="H50" s="206"/>
      <c r="I50" s="207"/>
      <c r="J50" s="206"/>
      <c r="K50" s="208"/>
    </row>
    <row r="51" spans="2:11" s="204" customFormat="1" ht="15">
      <c r="B51" s="205"/>
      <c r="C51" s="203" t="s">
        <v>531</v>
      </c>
      <c r="D51" s="206"/>
      <c r="E51" s="206"/>
      <c r="F51" s="209" t="str">
        <f>E15</f>
        <v>Město Benešov, Masarykovo náměstí 100, Benešov</v>
      </c>
      <c r="G51" s="206"/>
      <c r="H51" s="206"/>
      <c r="I51" s="210" t="s">
        <v>34</v>
      </c>
      <c r="J51" s="209" t="str">
        <f>E21</f>
        <v>IPROS s.r.o., Tyršova 2076, 256 01 Benešov</v>
      </c>
      <c r="K51" s="208"/>
    </row>
    <row r="52" spans="2:11" s="204" customFormat="1" ht="14.45" customHeight="1">
      <c r="B52" s="205"/>
      <c r="C52" s="203" t="s">
        <v>533</v>
      </c>
      <c r="D52" s="206"/>
      <c r="E52" s="206"/>
      <c r="F52" s="209" t="str">
        <f>IF(E18="","",E18)</f>
        <v/>
      </c>
      <c r="G52" s="206"/>
      <c r="H52" s="206"/>
      <c r="I52" s="207"/>
      <c r="J52" s="206"/>
      <c r="K52" s="208"/>
    </row>
    <row r="53" spans="2:11" s="204" customFormat="1" ht="10.35" customHeight="1">
      <c r="B53" s="205"/>
      <c r="C53" s="206"/>
      <c r="D53" s="206"/>
      <c r="E53" s="206"/>
      <c r="F53" s="206"/>
      <c r="G53" s="206"/>
      <c r="H53" s="206"/>
      <c r="I53" s="207"/>
      <c r="J53" s="206"/>
      <c r="K53" s="208"/>
    </row>
    <row r="54" spans="2:11" s="204" customFormat="1" ht="29.25" customHeight="1">
      <c r="B54" s="205"/>
      <c r="C54" s="243" t="s">
        <v>540</v>
      </c>
      <c r="D54" s="227"/>
      <c r="E54" s="227"/>
      <c r="F54" s="227"/>
      <c r="G54" s="227"/>
      <c r="H54" s="227"/>
      <c r="I54" s="244"/>
      <c r="J54" s="245" t="s">
        <v>105</v>
      </c>
      <c r="K54" s="246"/>
    </row>
    <row r="55" spans="2:11" s="204" customFormat="1" ht="10.35" customHeight="1">
      <c r="B55" s="205"/>
      <c r="C55" s="206"/>
      <c r="D55" s="206"/>
      <c r="E55" s="206"/>
      <c r="F55" s="206"/>
      <c r="G55" s="206"/>
      <c r="H55" s="206"/>
      <c r="I55" s="207"/>
      <c r="J55" s="206"/>
      <c r="K55" s="208"/>
    </row>
    <row r="56" spans="2:31" s="204" customFormat="1" ht="29.25" customHeight="1">
      <c r="B56" s="205"/>
      <c r="C56" s="247" t="s">
        <v>541</v>
      </c>
      <c r="D56" s="206"/>
      <c r="E56" s="206"/>
      <c r="F56" s="206"/>
      <c r="G56" s="206"/>
      <c r="H56" s="206"/>
      <c r="I56" s="207"/>
      <c r="J56" s="221">
        <f>J87</f>
        <v>0</v>
      </c>
      <c r="K56" s="208"/>
      <c r="AE56" s="193" t="s">
        <v>107</v>
      </c>
    </row>
    <row r="57" spans="2:11" s="248" customFormat="1" ht="24.95" customHeight="1">
      <c r="B57" s="249"/>
      <c r="C57" s="250"/>
      <c r="D57" s="251" t="s">
        <v>108</v>
      </c>
      <c r="E57" s="252"/>
      <c r="F57" s="252"/>
      <c r="G57" s="252"/>
      <c r="H57" s="252"/>
      <c r="I57" s="253"/>
      <c r="J57" s="254">
        <f>J88</f>
        <v>0</v>
      </c>
      <c r="K57" s="255"/>
    </row>
    <row r="58" spans="2:11" s="256" customFormat="1" ht="19.9" customHeight="1">
      <c r="B58" s="257"/>
      <c r="C58" s="258"/>
      <c r="D58" s="259" t="s">
        <v>109</v>
      </c>
      <c r="E58" s="260"/>
      <c r="F58" s="260"/>
      <c r="G58" s="260"/>
      <c r="H58" s="260"/>
      <c r="I58" s="261"/>
      <c r="J58" s="262">
        <f>J89</f>
        <v>0</v>
      </c>
      <c r="K58" s="263"/>
    </row>
    <row r="59" spans="2:11" s="256" customFormat="1" ht="19.9" customHeight="1">
      <c r="B59" s="257"/>
      <c r="C59" s="258"/>
      <c r="D59" s="259" t="s">
        <v>542</v>
      </c>
      <c r="E59" s="260"/>
      <c r="F59" s="260"/>
      <c r="G59" s="260"/>
      <c r="H59" s="260"/>
      <c r="I59" s="261"/>
      <c r="J59" s="262">
        <f>J150</f>
        <v>0</v>
      </c>
      <c r="K59" s="263"/>
    </row>
    <row r="60" spans="2:11" s="256" customFormat="1" ht="19.9" customHeight="1">
      <c r="B60" s="257"/>
      <c r="C60" s="258"/>
      <c r="D60" s="259" t="s">
        <v>112</v>
      </c>
      <c r="E60" s="260"/>
      <c r="F60" s="260"/>
      <c r="G60" s="260"/>
      <c r="H60" s="260"/>
      <c r="I60" s="261"/>
      <c r="J60" s="262">
        <f>J154</f>
        <v>0</v>
      </c>
      <c r="K60" s="263"/>
    </row>
    <row r="61" spans="2:11" s="256" customFormat="1" ht="19.9" customHeight="1">
      <c r="B61" s="257"/>
      <c r="C61" s="258"/>
      <c r="D61" s="259" t="s">
        <v>114</v>
      </c>
      <c r="E61" s="260"/>
      <c r="F61" s="260"/>
      <c r="G61" s="260"/>
      <c r="H61" s="260"/>
      <c r="I61" s="261"/>
      <c r="J61" s="262">
        <f>J161</f>
        <v>0</v>
      </c>
      <c r="K61" s="263"/>
    </row>
    <row r="62" spans="2:11" s="256" customFormat="1" ht="19.9" customHeight="1">
      <c r="B62" s="257"/>
      <c r="C62" s="258"/>
      <c r="D62" s="259" t="s">
        <v>115</v>
      </c>
      <c r="E62" s="260"/>
      <c r="F62" s="260"/>
      <c r="G62" s="260"/>
      <c r="H62" s="260"/>
      <c r="I62" s="261"/>
      <c r="J62" s="262">
        <f>J205</f>
        <v>0</v>
      </c>
      <c r="K62" s="263"/>
    </row>
    <row r="63" spans="2:11" s="256" customFormat="1" ht="19.9" customHeight="1">
      <c r="B63" s="257"/>
      <c r="C63" s="258"/>
      <c r="D63" s="259" t="s">
        <v>116</v>
      </c>
      <c r="E63" s="260"/>
      <c r="F63" s="260"/>
      <c r="G63" s="260"/>
      <c r="H63" s="260"/>
      <c r="I63" s="261"/>
      <c r="J63" s="262">
        <f>J209</f>
        <v>0</v>
      </c>
      <c r="K63" s="263"/>
    </row>
    <row r="64" spans="2:11" s="256" customFormat="1" ht="19.9" customHeight="1">
      <c r="B64" s="257"/>
      <c r="C64" s="258"/>
      <c r="D64" s="259" t="s">
        <v>117</v>
      </c>
      <c r="E64" s="260"/>
      <c r="F64" s="260"/>
      <c r="G64" s="260"/>
      <c r="H64" s="260"/>
      <c r="I64" s="261"/>
      <c r="J64" s="262">
        <f>J219</f>
        <v>0</v>
      </c>
      <c r="K64" s="263"/>
    </row>
    <row r="65" spans="2:11" s="248" customFormat="1" ht="24.95" customHeight="1">
      <c r="B65" s="249"/>
      <c r="C65" s="250"/>
      <c r="D65" s="251" t="s">
        <v>543</v>
      </c>
      <c r="E65" s="252"/>
      <c r="F65" s="252"/>
      <c r="G65" s="252"/>
      <c r="H65" s="252"/>
      <c r="I65" s="253"/>
      <c r="J65" s="254">
        <f>J226</f>
        <v>0</v>
      </c>
      <c r="K65" s="255"/>
    </row>
    <row r="66" spans="2:11" s="256" customFormat="1" ht="19.9" customHeight="1">
      <c r="B66" s="257"/>
      <c r="C66" s="258"/>
      <c r="D66" s="259" t="s">
        <v>544</v>
      </c>
      <c r="E66" s="260"/>
      <c r="F66" s="260"/>
      <c r="G66" s="260"/>
      <c r="H66" s="260"/>
      <c r="I66" s="261"/>
      <c r="J66" s="262">
        <f>J227</f>
        <v>0</v>
      </c>
      <c r="K66" s="263"/>
    </row>
    <row r="67" spans="2:11" s="256" customFormat="1" ht="19.9" customHeight="1">
      <c r="B67" s="257"/>
      <c r="C67" s="258"/>
      <c r="D67" s="259" t="s">
        <v>545</v>
      </c>
      <c r="E67" s="260"/>
      <c r="F67" s="260"/>
      <c r="G67" s="260"/>
      <c r="H67" s="260"/>
      <c r="I67" s="261"/>
      <c r="J67" s="262">
        <f>J230</f>
        <v>0</v>
      </c>
      <c r="K67" s="263"/>
    </row>
    <row r="68" spans="2:11" s="204" customFormat="1" ht="21.75" customHeight="1">
      <c r="B68" s="205"/>
      <c r="C68" s="206"/>
      <c r="D68" s="206"/>
      <c r="E68" s="206"/>
      <c r="F68" s="206"/>
      <c r="G68" s="206"/>
      <c r="H68" s="206"/>
      <c r="I68" s="207"/>
      <c r="J68" s="206"/>
      <c r="K68" s="208"/>
    </row>
    <row r="69" spans="2:11" s="204" customFormat="1" ht="6.95" customHeight="1">
      <c r="B69" s="235"/>
      <c r="C69" s="236"/>
      <c r="D69" s="236"/>
      <c r="E69" s="236"/>
      <c r="F69" s="236"/>
      <c r="G69" s="236"/>
      <c r="H69" s="236"/>
      <c r="I69" s="237"/>
      <c r="J69" s="236"/>
      <c r="K69" s="238"/>
    </row>
    <row r="73" spans="2:11" s="204" customFormat="1" ht="6.95" customHeight="1">
      <c r="B73" s="239"/>
      <c r="C73" s="240"/>
      <c r="D73" s="240"/>
      <c r="E73" s="240"/>
      <c r="F73" s="240"/>
      <c r="G73" s="240"/>
      <c r="H73" s="240"/>
      <c r="I73" s="241"/>
      <c r="J73" s="240"/>
      <c r="K73" s="240"/>
    </row>
    <row r="74" spans="2:3" s="204" customFormat="1" ht="36.95" customHeight="1">
      <c r="B74" s="205"/>
      <c r="C74" s="264" t="s">
        <v>546</v>
      </c>
    </row>
    <row r="75" s="204" customFormat="1" ht="6.95" customHeight="1">
      <c r="B75" s="205"/>
    </row>
    <row r="76" spans="2:3" s="204" customFormat="1" ht="14.45" customHeight="1">
      <c r="B76" s="205"/>
      <c r="C76" s="265" t="s">
        <v>19</v>
      </c>
    </row>
    <row r="77" spans="2:8" s="204" customFormat="1" ht="22.5" customHeight="1">
      <c r="B77" s="205"/>
      <c r="E77" s="607" t="str">
        <f>E7</f>
        <v>Volnočasový areál Sladovka, Dětské dopravní hřiště</v>
      </c>
      <c r="F77" s="608"/>
      <c r="G77" s="608"/>
      <c r="H77" s="608"/>
    </row>
    <row r="78" spans="2:3" s="204" customFormat="1" ht="14.45" customHeight="1">
      <c r="B78" s="205"/>
      <c r="C78" s="265" t="s">
        <v>527</v>
      </c>
    </row>
    <row r="79" spans="2:8" s="204" customFormat="1" ht="23.25" customHeight="1">
      <c r="B79" s="205"/>
      <c r="E79" s="609" t="str">
        <f>E9</f>
        <v>01 - vodovodní a kanalizační přípojka</v>
      </c>
      <c r="F79" s="608"/>
      <c r="G79" s="608"/>
      <c r="H79" s="608"/>
    </row>
    <row r="80" s="204" customFormat="1" ht="6.95" customHeight="1">
      <c r="B80" s="205"/>
    </row>
    <row r="81" spans="2:10" s="204" customFormat="1" ht="18" customHeight="1">
      <c r="B81" s="205"/>
      <c r="C81" s="265" t="s">
        <v>24</v>
      </c>
      <c r="F81" s="266" t="str">
        <f>F12</f>
        <v>Benešov, poz. č. 1064/3, 1064/6</v>
      </c>
      <c r="I81" s="267" t="s">
        <v>26</v>
      </c>
      <c r="J81" s="268" t="str">
        <f>IF(J12="","",J12)</f>
        <v>2.6.2017</v>
      </c>
    </row>
    <row r="82" s="204" customFormat="1" ht="6.95" customHeight="1">
      <c r="B82" s="205"/>
    </row>
    <row r="83" spans="2:10" s="204" customFormat="1" ht="15">
      <c r="B83" s="205"/>
      <c r="C83" s="265" t="s">
        <v>531</v>
      </c>
      <c r="F83" s="266" t="str">
        <f>E15</f>
        <v>Město Benešov, Masarykovo náměstí 100, Benešov</v>
      </c>
      <c r="I83" s="267" t="s">
        <v>34</v>
      </c>
      <c r="J83" s="266" t="str">
        <f>E21</f>
        <v>IPROS s.r.o., Tyršova 2076, 256 01 Benešov</v>
      </c>
    </row>
    <row r="84" spans="2:6" s="204" customFormat="1" ht="14.45" customHeight="1">
      <c r="B84" s="205"/>
      <c r="C84" s="265" t="s">
        <v>533</v>
      </c>
      <c r="F84" s="266" t="str">
        <f>IF(E18="","",E18)</f>
        <v/>
      </c>
    </row>
    <row r="85" s="204" customFormat="1" ht="10.35" customHeight="1">
      <c r="B85" s="205"/>
    </row>
    <row r="86" spans="2:11" s="269" customFormat="1" ht="29.25" customHeight="1">
      <c r="B86" s="270"/>
      <c r="C86" s="271" t="s">
        <v>136</v>
      </c>
      <c r="D86" s="272" t="s">
        <v>137</v>
      </c>
      <c r="E86" s="272" t="s">
        <v>61</v>
      </c>
      <c r="F86" s="272" t="s">
        <v>138</v>
      </c>
      <c r="G86" s="272" t="s">
        <v>139</v>
      </c>
      <c r="H86" s="272" t="s">
        <v>140</v>
      </c>
      <c r="I86" s="273" t="s">
        <v>141</v>
      </c>
      <c r="J86" s="272" t="s">
        <v>105</v>
      </c>
      <c r="K86" s="274" t="s">
        <v>547</v>
      </c>
    </row>
    <row r="87" spans="2:47" s="204" customFormat="1" ht="29.25" customHeight="1">
      <c r="B87" s="205"/>
      <c r="C87" s="275" t="s">
        <v>541</v>
      </c>
      <c r="J87" s="276">
        <f>AU87</f>
        <v>0</v>
      </c>
      <c r="AD87" s="193" t="s">
        <v>78</v>
      </c>
      <c r="AE87" s="193" t="s">
        <v>107</v>
      </c>
      <c r="AU87" s="277">
        <f>AU88+AU226</f>
        <v>0</v>
      </c>
    </row>
    <row r="88" spans="2:47" s="278" customFormat="1" ht="37.35" customHeight="1">
      <c r="B88" s="279"/>
      <c r="D88" s="280" t="s">
        <v>78</v>
      </c>
      <c r="E88" s="281" t="s">
        <v>548</v>
      </c>
      <c r="F88" s="281" t="s">
        <v>549</v>
      </c>
      <c r="I88" s="282"/>
      <c r="J88" s="283">
        <f>AU88</f>
        <v>0</v>
      </c>
      <c r="AB88" s="280" t="s">
        <v>84</v>
      </c>
      <c r="AD88" s="284" t="s">
        <v>78</v>
      </c>
      <c r="AE88" s="284" t="s">
        <v>79</v>
      </c>
      <c r="AI88" s="280" t="s">
        <v>149</v>
      </c>
      <c r="AU88" s="285">
        <f>AU89+AU150+AU154+AU161+AU205+AU209+AU219</f>
        <v>0</v>
      </c>
    </row>
    <row r="89" spans="2:47" s="278" customFormat="1" ht="19.9" customHeight="1">
      <c r="B89" s="279"/>
      <c r="D89" s="286" t="s">
        <v>78</v>
      </c>
      <c r="E89" s="287" t="s">
        <v>84</v>
      </c>
      <c r="F89" s="287" t="s">
        <v>550</v>
      </c>
      <c r="I89" s="282"/>
      <c r="J89" s="288">
        <f>AU89</f>
        <v>0</v>
      </c>
      <c r="AB89" s="280" t="s">
        <v>84</v>
      </c>
      <c r="AD89" s="284" t="s">
        <v>78</v>
      </c>
      <c r="AE89" s="284" t="s">
        <v>84</v>
      </c>
      <c r="AI89" s="280" t="s">
        <v>149</v>
      </c>
      <c r="AU89" s="285">
        <f>SUM(AU90:AU149)</f>
        <v>0</v>
      </c>
    </row>
    <row r="90" spans="2:49" s="204" customFormat="1" ht="22.5" customHeight="1">
      <c r="B90" s="289"/>
      <c r="C90" s="290" t="s">
        <v>84</v>
      </c>
      <c r="D90" s="290" t="s">
        <v>150</v>
      </c>
      <c r="E90" s="291" t="s">
        <v>551</v>
      </c>
      <c r="F90" s="292" t="s">
        <v>552</v>
      </c>
      <c r="G90" s="293" t="s">
        <v>153</v>
      </c>
      <c r="H90" s="294">
        <v>15.6</v>
      </c>
      <c r="I90" s="295">
        <v>0</v>
      </c>
      <c r="J90" s="296">
        <f>ROUND(I90*H90,2)</f>
        <v>0</v>
      </c>
      <c r="K90" s="292" t="s">
        <v>553</v>
      </c>
      <c r="AB90" s="193" t="s">
        <v>154</v>
      </c>
      <c r="AD90" s="193" t="s">
        <v>150</v>
      </c>
      <c r="AE90" s="193" t="s">
        <v>99</v>
      </c>
      <c r="AI90" s="193" t="s">
        <v>149</v>
      </c>
      <c r="AO90" s="297" t="e">
        <f>IF(#REF!="základní",J90,0)</f>
        <v>#REF!</v>
      </c>
      <c r="AP90" s="297" t="e">
        <f>IF(#REF!="snížená",J90,0)</f>
        <v>#REF!</v>
      </c>
      <c r="AQ90" s="297" t="e">
        <f>IF(#REF!="zákl. přenesená",J90,0)</f>
        <v>#REF!</v>
      </c>
      <c r="AR90" s="297" t="e">
        <f>IF(#REF!="sníž. přenesená",J90,0)</f>
        <v>#REF!</v>
      </c>
      <c r="AS90" s="297" t="e">
        <f>IF(#REF!="nulová",J90,0)</f>
        <v>#REF!</v>
      </c>
      <c r="AT90" s="193" t="s">
        <v>84</v>
      </c>
      <c r="AU90" s="297">
        <f>ROUND(I90*H90,2)</f>
        <v>0</v>
      </c>
      <c r="AV90" s="193" t="s">
        <v>154</v>
      </c>
      <c r="AW90" s="193" t="s">
        <v>554</v>
      </c>
    </row>
    <row r="91" spans="2:31" s="204" customFormat="1" ht="30" customHeight="1">
      <c r="B91" s="205"/>
      <c r="D91" s="298" t="s">
        <v>555</v>
      </c>
      <c r="F91" s="299" t="s">
        <v>556</v>
      </c>
      <c r="I91" s="300"/>
      <c r="AD91" s="193" t="s">
        <v>555</v>
      </c>
      <c r="AE91" s="193" t="s">
        <v>99</v>
      </c>
    </row>
    <row r="92" spans="2:35" s="301" customFormat="1" ht="22.5" customHeight="1">
      <c r="B92" s="302"/>
      <c r="D92" s="303" t="s">
        <v>557</v>
      </c>
      <c r="E92" s="304" t="s">
        <v>22</v>
      </c>
      <c r="F92" s="305" t="s">
        <v>558</v>
      </c>
      <c r="H92" s="306">
        <v>15.6</v>
      </c>
      <c r="I92" s="307"/>
      <c r="AD92" s="308" t="s">
        <v>557</v>
      </c>
      <c r="AE92" s="308" t="s">
        <v>99</v>
      </c>
      <c r="AF92" s="301" t="s">
        <v>99</v>
      </c>
      <c r="AG92" s="301" t="s">
        <v>36</v>
      </c>
      <c r="AH92" s="301" t="s">
        <v>84</v>
      </c>
      <c r="AI92" s="308" t="s">
        <v>149</v>
      </c>
    </row>
    <row r="93" spans="2:49" s="204" customFormat="1" ht="22.5" customHeight="1">
      <c r="B93" s="289"/>
      <c r="C93" s="290" t="s">
        <v>99</v>
      </c>
      <c r="D93" s="290" t="s">
        <v>150</v>
      </c>
      <c r="E93" s="291" t="s">
        <v>559</v>
      </c>
      <c r="F93" s="292" t="s">
        <v>560</v>
      </c>
      <c r="G93" s="293" t="s">
        <v>162</v>
      </c>
      <c r="H93" s="294">
        <v>6</v>
      </c>
      <c r="I93" s="295"/>
      <c r="J93" s="296">
        <f>ROUND(I93*H93,2)</f>
        <v>0</v>
      </c>
      <c r="K93" s="292" t="s">
        <v>553</v>
      </c>
      <c r="AB93" s="193" t="s">
        <v>154</v>
      </c>
      <c r="AD93" s="193" t="s">
        <v>150</v>
      </c>
      <c r="AE93" s="193" t="s">
        <v>99</v>
      </c>
      <c r="AI93" s="193" t="s">
        <v>149</v>
      </c>
      <c r="AO93" s="297" t="e">
        <f>IF(#REF!="základní",J93,0)</f>
        <v>#REF!</v>
      </c>
      <c r="AP93" s="297" t="e">
        <f>IF(#REF!="snížená",J93,0)</f>
        <v>#REF!</v>
      </c>
      <c r="AQ93" s="297" t="e">
        <f>IF(#REF!="zákl. přenesená",J93,0)</f>
        <v>#REF!</v>
      </c>
      <c r="AR93" s="297" t="e">
        <f>IF(#REF!="sníž. přenesená",J93,0)</f>
        <v>#REF!</v>
      </c>
      <c r="AS93" s="297" t="e">
        <f>IF(#REF!="nulová",J93,0)</f>
        <v>#REF!</v>
      </c>
      <c r="AT93" s="193" t="s">
        <v>84</v>
      </c>
      <c r="AU93" s="297">
        <f>ROUND(I93*H93,2)</f>
        <v>0</v>
      </c>
      <c r="AV93" s="193" t="s">
        <v>154</v>
      </c>
      <c r="AW93" s="193" t="s">
        <v>561</v>
      </c>
    </row>
    <row r="94" spans="2:31" s="204" customFormat="1" ht="30" customHeight="1">
      <c r="B94" s="205"/>
      <c r="D94" s="298" t="s">
        <v>555</v>
      </c>
      <c r="F94" s="299" t="s">
        <v>562</v>
      </c>
      <c r="I94" s="300"/>
      <c r="AD94" s="193" t="s">
        <v>555</v>
      </c>
      <c r="AE94" s="193" t="s">
        <v>99</v>
      </c>
    </row>
    <row r="95" spans="2:35" s="301" customFormat="1" ht="22.5" customHeight="1">
      <c r="B95" s="302"/>
      <c r="D95" s="303" t="s">
        <v>557</v>
      </c>
      <c r="E95" s="304" t="s">
        <v>22</v>
      </c>
      <c r="F95" s="305" t="s">
        <v>563</v>
      </c>
      <c r="H95" s="306">
        <v>6</v>
      </c>
      <c r="I95" s="307"/>
      <c r="AD95" s="308" t="s">
        <v>557</v>
      </c>
      <c r="AE95" s="308" t="s">
        <v>99</v>
      </c>
      <c r="AF95" s="301" t="s">
        <v>99</v>
      </c>
      <c r="AG95" s="301" t="s">
        <v>36</v>
      </c>
      <c r="AH95" s="301" t="s">
        <v>84</v>
      </c>
      <c r="AI95" s="308" t="s">
        <v>149</v>
      </c>
    </row>
    <row r="96" spans="2:49" s="204" customFormat="1" ht="22.5" customHeight="1">
      <c r="B96" s="289"/>
      <c r="C96" s="290" t="s">
        <v>159</v>
      </c>
      <c r="D96" s="290" t="s">
        <v>150</v>
      </c>
      <c r="E96" s="291" t="s">
        <v>564</v>
      </c>
      <c r="F96" s="292" t="s">
        <v>565</v>
      </c>
      <c r="G96" s="293" t="s">
        <v>162</v>
      </c>
      <c r="H96" s="294">
        <v>1.8</v>
      </c>
      <c r="I96" s="295"/>
      <c r="J96" s="296">
        <f>ROUND(I96*H96,2)</f>
        <v>0</v>
      </c>
      <c r="K96" s="292" t="s">
        <v>553</v>
      </c>
      <c r="AB96" s="193" t="s">
        <v>154</v>
      </c>
      <c r="AD96" s="193" t="s">
        <v>150</v>
      </c>
      <c r="AE96" s="193" t="s">
        <v>99</v>
      </c>
      <c r="AI96" s="193" t="s">
        <v>149</v>
      </c>
      <c r="AO96" s="297" t="e">
        <f>IF(#REF!="základní",J96,0)</f>
        <v>#REF!</v>
      </c>
      <c r="AP96" s="297" t="e">
        <f>IF(#REF!="snížená",J96,0)</f>
        <v>#REF!</v>
      </c>
      <c r="AQ96" s="297" t="e">
        <f>IF(#REF!="zákl. přenesená",J96,0)</f>
        <v>#REF!</v>
      </c>
      <c r="AR96" s="297" t="e">
        <f>IF(#REF!="sníž. přenesená",J96,0)</f>
        <v>#REF!</v>
      </c>
      <c r="AS96" s="297" t="e">
        <f>IF(#REF!="nulová",J96,0)</f>
        <v>#REF!</v>
      </c>
      <c r="AT96" s="193" t="s">
        <v>84</v>
      </c>
      <c r="AU96" s="297">
        <f>ROUND(I96*H96,2)</f>
        <v>0</v>
      </c>
      <c r="AV96" s="193" t="s">
        <v>154</v>
      </c>
      <c r="AW96" s="193" t="s">
        <v>566</v>
      </c>
    </row>
    <row r="97" spans="2:31" s="204" customFormat="1" ht="30" customHeight="1">
      <c r="B97" s="205"/>
      <c r="D97" s="298" t="s">
        <v>555</v>
      </c>
      <c r="F97" s="299" t="s">
        <v>567</v>
      </c>
      <c r="I97" s="300"/>
      <c r="AD97" s="193" t="s">
        <v>555</v>
      </c>
      <c r="AE97" s="193" t="s">
        <v>99</v>
      </c>
    </row>
    <row r="98" spans="2:35" s="309" customFormat="1" ht="22.5" customHeight="1">
      <c r="B98" s="310"/>
      <c r="D98" s="298" t="s">
        <v>557</v>
      </c>
      <c r="E98" s="311" t="s">
        <v>22</v>
      </c>
      <c r="F98" s="312" t="s">
        <v>568</v>
      </c>
      <c r="H98" s="311" t="s">
        <v>22</v>
      </c>
      <c r="I98" s="313"/>
      <c r="AD98" s="311" t="s">
        <v>557</v>
      </c>
      <c r="AE98" s="311" t="s">
        <v>99</v>
      </c>
      <c r="AF98" s="309" t="s">
        <v>84</v>
      </c>
      <c r="AG98" s="309" t="s">
        <v>36</v>
      </c>
      <c r="AH98" s="309" t="s">
        <v>79</v>
      </c>
      <c r="AI98" s="311" t="s">
        <v>149</v>
      </c>
    </row>
    <row r="99" spans="2:35" s="301" customFormat="1" ht="22.5" customHeight="1">
      <c r="B99" s="302"/>
      <c r="D99" s="298" t="s">
        <v>557</v>
      </c>
      <c r="E99" s="308" t="s">
        <v>22</v>
      </c>
      <c r="F99" s="314" t="s">
        <v>171</v>
      </c>
      <c r="H99" s="315">
        <v>6</v>
      </c>
      <c r="I99" s="307"/>
      <c r="AD99" s="308" t="s">
        <v>557</v>
      </c>
      <c r="AE99" s="308" t="s">
        <v>99</v>
      </c>
      <c r="AF99" s="301" t="s">
        <v>99</v>
      </c>
      <c r="AG99" s="301" t="s">
        <v>36</v>
      </c>
      <c r="AH99" s="301" t="s">
        <v>84</v>
      </c>
      <c r="AI99" s="308" t="s">
        <v>149</v>
      </c>
    </row>
    <row r="100" spans="2:35" s="301" customFormat="1" ht="22.5" customHeight="1">
      <c r="B100" s="302"/>
      <c r="D100" s="303" t="s">
        <v>557</v>
      </c>
      <c r="F100" s="305" t="s">
        <v>569</v>
      </c>
      <c r="H100" s="306">
        <v>1.8</v>
      </c>
      <c r="I100" s="307"/>
      <c r="AD100" s="308" t="s">
        <v>557</v>
      </c>
      <c r="AE100" s="308" t="s">
        <v>99</v>
      </c>
      <c r="AF100" s="301" t="s">
        <v>99</v>
      </c>
      <c r="AG100" s="301" t="s">
        <v>6</v>
      </c>
      <c r="AH100" s="301" t="s">
        <v>84</v>
      </c>
      <c r="AI100" s="308" t="s">
        <v>149</v>
      </c>
    </row>
    <row r="101" spans="2:49" s="204" customFormat="1" ht="22.5" customHeight="1">
      <c r="B101" s="289"/>
      <c r="C101" s="290" t="s">
        <v>154</v>
      </c>
      <c r="D101" s="290" t="s">
        <v>150</v>
      </c>
      <c r="E101" s="291" t="s">
        <v>160</v>
      </c>
      <c r="F101" s="292" t="s">
        <v>161</v>
      </c>
      <c r="G101" s="293" t="s">
        <v>162</v>
      </c>
      <c r="H101" s="294">
        <v>20.16</v>
      </c>
      <c r="I101" s="295"/>
      <c r="J101" s="296">
        <f>ROUND(I101*H101,2)</f>
        <v>0</v>
      </c>
      <c r="K101" s="292" t="s">
        <v>553</v>
      </c>
      <c r="AB101" s="193" t="s">
        <v>154</v>
      </c>
      <c r="AD101" s="193" t="s">
        <v>150</v>
      </c>
      <c r="AE101" s="193" t="s">
        <v>99</v>
      </c>
      <c r="AI101" s="193" t="s">
        <v>149</v>
      </c>
      <c r="AO101" s="297" t="e">
        <f>IF(#REF!="základní",J101,0)</f>
        <v>#REF!</v>
      </c>
      <c r="AP101" s="297" t="e">
        <f>IF(#REF!="snížená",J101,0)</f>
        <v>#REF!</v>
      </c>
      <c r="AQ101" s="297" t="e">
        <f>IF(#REF!="zákl. přenesená",J101,0)</f>
        <v>#REF!</v>
      </c>
      <c r="AR101" s="297" t="e">
        <f>IF(#REF!="sníž. přenesená",J101,0)</f>
        <v>#REF!</v>
      </c>
      <c r="AS101" s="297" t="e">
        <f>IF(#REF!="nulová",J101,0)</f>
        <v>#REF!</v>
      </c>
      <c r="AT101" s="193" t="s">
        <v>84</v>
      </c>
      <c r="AU101" s="297">
        <f>ROUND(I101*H101,2)</f>
        <v>0</v>
      </c>
      <c r="AV101" s="193" t="s">
        <v>154</v>
      </c>
      <c r="AW101" s="193" t="s">
        <v>570</v>
      </c>
    </row>
    <row r="102" spans="2:31" s="204" customFormat="1" ht="30" customHeight="1">
      <c r="B102" s="205"/>
      <c r="D102" s="298" t="s">
        <v>555</v>
      </c>
      <c r="F102" s="299" t="s">
        <v>571</v>
      </c>
      <c r="I102" s="300"/>
      <c r="AD102" s="193" t="s">
        <v>555</v>
      </c>
      <c r="AE102" s="193" t="s">
        <v>99</v>
      </c>
    </row>
    <row r="103" spans="2:35" s="301" customFormat="1" ht="22.5" customHeight="1">
      <c r="B103" s="302"/>
      <c r="D103" s="303" t="s">
        <v>557</v>
      </c>
      <c r="E103" s="304" t="s">
        <v>22</v>
      </c>
      <c r="F103" s="305" t="s">
        <v>572</v>
      </c>
      <c r="H103" s="306">
        <v>20.16</v>
      </c>
      <c r="I103" s="307"/>
      <c r="AD103" s="308" t="s">
        <v>557</v>
      </c>
      <c r="AE103" s="308" t="s">
        <v>99</v>
      </c>
      <c r="AF103" s="301" t="s">
        <v>99</v>
      </c>
      <c r="AG103" s="301" t="s">
        <v>36</v>
      </c>
      <c r="AH103" s="301" t="s">
        <v>84</v>
      </c>
      <c r="AI103" s="308" t="s">
        <v>149</v>
      </c>
    </row>
    <row r="104" spans="2:49" s="204" customFormat="1" ht="22.5" customHeight="1">
      <c r="B104" s="289"/>
      <c r="C104" s="290" t="s">
        <v>167</v>
      </c>
      <c r="D104" s="290" t="s">
        <v>150</v>
      </c>
      <c r="E104" s="291" t="s">
        <v>164</v>
      </c>
      <c r="F104" s="292" t="s">
        <v>165</v>
      </c>
      <c r="G104" s="293" t="s">
        <v>162</v>
      </c>
      <c r="H104" s="294">
        <v>6.048</v>
      </c>
      <c r="I104" s="295"/>
      <c r="J104" s="296">
        <f>ROUND(I104*H104,2)</f>
        <v>0</v>
      </c>
      <c r="K104" s="292" t="s">
        <v>553</v>
      </c>
      <c r="AB104" s="193" t="s">
        <v>154</v>
      </c>
      <c r="AD104" s="193" t="s">
        <v>150</v>
      </c>
      <c r="AE104" s="193" t="s">
        <v>99</v>
      </c>
      <c r="AI104" s="193" t="s">
        <v>149</v>
      </c>
      <c r="AO104" s="297" t="e">
        <f>IF(#REF!="základní",J104,0)</f>
        <v>#REF!</v>
      </c>
      <c r="AP104" s="297" t="e">
        <f>IF(#REF!="snížená",J104,0)</f>
        <v>#REF!</v>
      </c>
      <c r="AQ104" s="297" t="e">
        <f>IF(#REF!="zákl. přenesená",J104,0)</f>
        <v>#REF!</v>
      </c>
      <c r="AR104" s="297" t="e">
        <f>IF(#REF!="sníž. přenesená",J104,0)</f>
        <v>#REF!</v>
      </c>
      <c r="AS104" s="297" t="e">
        <f>IF(#REF!="nulová",J104,0)</f>
        <v>#REF!</v>
      </c>
      <c r="AT104" s="193" t="s">
        <v>84</v>
      </c>
      <c r="AU104" s="297">
        <f>ROUND(I104*H104,2)</f>
        <v>0</v>
      </c>
      <c r="AV104" s="193" t="s">
        <v>154</v>
      </c>
      <c r="AW104" s="193" t="s">
        <v>573</v>
      </c>
    </row>
    <row r="105" spans="2:31" s="204" customFormat="1" ht="30" customHeight="1">
      <c r="B105" s="205"/>
      <c r="D105" s="298" t="s">
        <v>555</v>
      </c>
      <c r="F105" s="299" t="s">
        <v>574</v>
      </c>
      <c r="I105" s="300"/>
      <c r="AD105" s="193" t="s">
        <v>555</v>
      </c>
      <c r="AE105" s="193" t="s">
        <v>99</v>
      </c>
    </row>
    <row r="106" spans="2:35" s="309" customFormat="1" ht="22.5" customHeight="1">
      <c r="B106" s="310"/>
      <c r="D106" s="298" t="s">
        <v>557</v>
      </c>
      <c r="E106" s="311" t="s">
        <v>22</v>
      </c>
      <c r="F106" s="312" t="s">
        <v>568</v>
      </c>
      <c r="H106" s="311" t="s">
        <v>22</v>
      </c>
      <c r="I106" s="313"/>
      <c r="AD106" s="311" t="s">
        <v>557</v>
      </c>
      <c r="AE106" s="311" t="s">
        <v>99</v>
      </c>
      <c r="AF106" s="309" t="s">
        <v>84</v>
      </c>
      <c r="AG106" s="309" t="s">
        <v>36</v>
      </c>
      <c r="AH106" s="309" t="s">
        <v>79</v>
      </c>
      <c r="AI106" s="311" t="s">
        <v>149</v>
      </c>
    </row>
    <row r="107" spans="2:35" s="301" customFormat="1" ht="22.5" customHeight="1">
      <c r="B107" s="302"/>
      <c r="D107" s="298" t="s">
        <v>557</v>
      </c>
      <c r="E107" s="308" t="s">
        <v>22</v>
      </c>
      <c r="F107" s="314" t="s">
        <v>575</v>
      </c>
      <c r="H107" s="315">
        <v>20.16</v>
      </c>
      <c r="I107" s="307"/>
      <c r="AD107" s="308" t="s">
        <v>557</v>
      </c>
      <c r="AE107" s="308" t="s">
        <v>99</v>
      </c>
      <c r="AF107" s="301" t="s">
        <v>99</v>
      </c>
      <c r="AG107" s="301" t="s">
        <v>36</v>
      </c>
      <c r="AH107" s="301" t="s">
        <v>84</v>
      </c>
      <c r="AI107" s="308" t="s">
        <v>149</v>
      </c>
    </row>
    <row r="108" spans="2:35" s="301" customFormat="1" ht="22.5" customHeight="1">
      <c r="B108" s="302"/>
      <c r="D108" s="303" t="s">
        <v>557</v>
      </c>
      <c r="F108" s="305" t="s">
        <v>576</v>
      </c>
      <c r="H108" s="306">
        <v>6.048</v>
      </c>
      <c r="I108" s="307"/>
      <c r="AD108" s="308" t="s">
        <v>557</v>
      </c>
      <c r="AE108" s="308" t="s">
        <v>99</v>
      </c>
      <c r="AF108" s="301" t="s">
        <v>99</v>
      </c>
      <c r="AG108" s="301" t="s">
        <v>6</v>
      </c>
      <c r="AH108" s="301" t="s">
        <v>84</v>
      </c>
      <c r="AI108" s="308" t="s">
        <v>149</v>
      </c>
    </row>
    <row r="109" spans="2:49" s="204" customFormat="1" ht="22.5" customHeight="1">
      <c r="B109" s="289"/>
      <c r="C109" s="290" t="s">
        <v>171</v>
      </c>
      <c r="D109" s="290" t="s">
        <v>150</v>
      </c>
      <c r="E109" s="291" t="s">
        <v>577</v>
      </c>
      <c r="F109" s="292" t="s">
        <v>578</v>
      </c>
      <c r="G109" s="293" t="s">
        <v>162</v>
      </c>
      <c r="H109" s="294">
        <v>26.16</v>
      </c>
      <c r="I109" s="295"/>
      <c r="J109" s="296">
        <f>ROUND(I109*H109,2)</f>
        <v>0</v>
      </c>
      <c r="K109" s="292" t="s">
        <v>553</v>
      </c>
      <c r="AB109" s="193" t="s">
        <v>154</v>
      </c>
      <c r="AD109" s="193" t="s">
        <v>150</v>
      </c>
      <c r="AE109" s="193" t="s">
        <v>99</v>
      </c>
      <c r="AI109" s="193" t="s">
        <v>149</v>
      </c>
      <c r="AO109" s="297" t="e">
        <f>IF(#REF!="základní",J109,0)</f>
        <v>#REF!</v>
      </c>
      <c r="AP109" s="297" t="e">
        <f>IF(#REF!="snížená",J109,0)</f>
        <v>#REF!</v>
      </c>
      <c r="AQ109" s="297" t="e">
        <f>IF(#REF!="zákl. přenesená",J109,0)</f>
        <v>#REF!</v>
      </c>
      <c r="AR109" s="297" t="e">
        <f>IF(#REF!="sníž. přenesená",J109,0)</f>
        <v>#REF!</v>
      </c>
      <c r="AS109" s="297" t="e">
        <f>IF(#REF!="nulová",J109,0)</f>
        <v>#REF!</v>
      </c>
      <c r="AT109" s="193" t="s">
        <v>84</v>
      </c>
      <c r="AU109" s="297">
        <f>ROUND(I109*H109,2)</f>
        <v>0</v>
      </c>
      <c r="AV109" s="193" t="s">
        <v>154</v>
      </c>
      <c r="AW109" s="193" t="s">
        <v>579</v>
      </c>
    </row>
    <row r="110" spans="2:31" s="204" customFormat="1" ht="30" customHeight="1">
      <c r="B110" s="205"/>
      <c r="D110" s="298" t="s">
        <v>555</v>
      </c>
      <c r="F110" s="299" t="s">
        <v>580</v>
      </c>
      <c r="I110" s="300"/>
      <c r="AD110" s="193" t="s">
        <v>555</v>
      </c>
      <c r="AE110" s="193" t="s">
        <v>99</v>
      </c>
    </row>
    <row r="111" spans="2:35" s="309" customFormat="1" ht="22.5" customHeight="1">
      <c r="B111" s="310"/>
      <c r="D111" s="298" t="s">
        <v>557</v>
      </c>
      <c r="E111" s="311" t="s">
        <v>22</v>
      </c>
      <c r="F111" s="312" t="s">
        <v>581</v>
      </c>
      <c r="H111" s="311" t="s">
        <v>22</v>
      </c>
      <c r="I111" s="313"/>
      <c r="AD111" s="311" t="s">
        <v>557</v>
      </c>
      <c r="AE111" s="311" t="s">
        <v>99</v>
      </c>
      <c r="AF111" s="309" t="s">
        <v>84</v>
      </c>
      <c r="AG111" s="309" t="s">
        <v>36</v>
      </c>
      <c r="AH111" s="309" t="s">
        <v>79</v>
      </c>
      <c r="AI111" s="311" t="s">
        <v>149</v>
      </c>
    </row>
    <row r="112" spans="2:35" s="301" customFormat="1" ht="22.5" customHeight="1">
      <c r="B112" s="302"/>
      <c r="D112" s="303" t="s">
        <v>557</v>
      </c>
      <c r="E112" s="304" t="s">
        <v>22</v>
      </c>
      <c r="F112" s="305" t="s">
        <v>582</v>
      </c>
      <c r="H112" s="306">
        <v>26.16</v>
      </c>
      <c r="I112" s="307"/>
      <c r="AD112" s="308" t="s">
        <v>557</v>
      </c>
      <c r="AE112" s="308" t="s">
        <v>99</v>
      </c>
      <c r="AF112" s="301" t="s">
        <v>99</v>
      </c>
      <c r="AG112" s="301" t="s">
        <v>36</v>
      </c>
      <c r="AH112" s="301" t="s">
        <v>84</v>
      </c>
      <c r="AI112" s="308" t="s">
        <v>149</v>
      </c>
    </row>
    <row r="113" spans="2:49" s="204" customFormat="1" ht="22.5" customHeight="1">
      <c r="B113" s="289"/>
      <c r="C113" s="290" t="s">
        <v>175</v>
      </c>
      <c r="D113" s="290" t="s">
        <v>150</v>
      </c>
      <c r="E113" s="291" t="s">
        <v>583</v>
      </c>
      <c r="F113" s="292" t="s">
        <v>584</v>
      </c>
      <c r="G113" s="293" t="s">
        <v>162</v>
      </c>
      <c r="H113" s="294">
        <v>42.224</v>
      </c>
      <c r="I113" s="295"/>
      <c r="J113" s="296">
        <f>ROUND(I113*H113,2)</f>
        <v>0</v>
      </c>
      <c r="K113" s="292" t="s">
        <v>553</v>
      </c>
      <c r="AB113" s="193" t="s">
        <v>154</v>
      </c>
      <c r="AD113" s="193" t="s">
        <v>150</v>
      </c>
      <c r="AE113" s="193" t="s">
        <v>99</v>
      </c>
      <c r="AI113" s="193" t="s">
        <v>149</v>
      </c>
      <c r="AO113" s="297" t="e">
        <f>IF(#REF!="základní",J113,0)</f>
        <v>#REF!</v>
      </c>
      <c r="AP113" s="297" t="e">
        <f>IF(#REF!="snížená",J113,0)</f>
        <v>#REF!</v>
      </c>
      <c r="AQ113" s="297" t="e">
        <f>IF(#REF!="zákl. přenesená",J113,0)</f>
        <v>#REF!</v>
      </c>
      <c r="AR113" s="297" t="e">
        <f>IF(#REF!="sníž. přenesená",J113,0)</f>
        <v>#REF!</v>
      </c>
      <c r="AS113" s="297" t="e">
        <f>IF(#REF!="nulová",J113,0)</f>
        <v>#REF!</v>
      </c>
      <c r="AT113" s="193" t="s">
        <v>84</v>
      </c>
      <c r="AU113" s="297">
        <f>ROUND(I113*H113,2)</f>
        <v>0</v>
      </c>
      <c r="AV113" s="193" t="s">
        <v>154</v>
      </c>
      <c r="AW113" s="193" t="s">
        <v>585</v>
      </c>
    </row>
    <row r="114" spans="2:31" s="204" customFormat="1" ht="30" customHeight="1">
      <c r="B114" s="205"/>
      <c r="D114" s="298" t="s">
        <v>555</v>
      </c>
      <c r="F114" s="299" t="s">
        <v>586</v>
      </c>
      <c r="I114" s="300"/>
      <c r="AD114" s="193" t="s">
        <v>555</v>
      </c>
      <c r="AE114" s="193" t="s">
        <v>99</v>
      </c>
    </row>
    <row r="115" spans="2:35" s="309" customFormat="1" ht="22.5" customHeight="1">
      <c r="B115" s="310"/>
      <c r="D115" s="298" t="s">
        <v>557</v>
      </c>
      <c r="E115" s="311" t="s">
        <v>22</v>
      </c>
      <c r="F115" s="312" t="s">
        <v>581</v>
      </c>
      <c r="H115" s="311" t="s">
        <v>22</v>
      </c>
      <c r="I115" s="313"/>
      <c r="AD115" s="311" t="s">
        <v>557</v>
      </c>
      <c r="AE115" s="311" t="s">
        <v>99</v>
      </c>
      <c r="AF115" s="309" t="s">
        <v>84</v>
      </c>
      <c r="AG115" s="309" t="s">
        <v>36</v>
      </c>
      <c r="AH115" s="309" t="s">
        <v>79</v>
      </c>
      <c r="AI115" s="311" t="s">
        <v>149</v>
      </c>
    </row>
    <row r="116" spans="2:35" s="301" customFormat="1" ht="22.5" customHeight="1">
      <c r="B116" s="302"/>
      <c r="D116" s="298" t="s">
        <v>557</v>
      </c>
      <c r="E116" s="308" t="s">
        <v>22</v>
      </c>
      <c r="F116" s="314" t="s">
        <v>587</v>
      </c>
      <c r="H116" s="315">
        <v>26.16</v>
      </c>
      <c r="I116" s="307"/>
      <c r="AD116" s="308" t="s">
        <v>557</v>
      </c>
      <c r="AE116" s="308" t="s">
        <v>99</v>
      </c>
      <c r="AF116" s="301" t="s">
        <v>99</v>
      </c>
      <c r="AG116" s="301" t="s">
        <v>36</v>
      </c>
      <c r="AH116" s="301" t="s">
        <v>79</v>
      </c>
      <c r="AI116" s="308" t="s">
        <v>149</v>
      </c>
    </row>
    <row r="117" spans="2:35" s="309" customFormat="1" ht="22.5" customHeight="1">
      <c r="B117" s="310"/>
      <c r="D117" s="298" t="s">
        <v>557</v>
      </c>
      <c r="E117" s="311" t="s">
        <v>22</v>
      </c>
      <c r="F117" s="312" t="s">
        <v>588</v>
      </c>
      <c r="H117" s="311" t="s">
        <v>22</v>
      </c>
      <c r="I117" s="313"/>
      <c r="AD117" s="311" t="s">
        <v>557</v>
      </c>
      <c r="AE117" s="311" t="s">
        <v>99</v>
      </c>
      <c r="AF117" s="309" t="s">
        <v>84</v>
      </c>
      <c r="AG117" s="309" t="s">
        <v>36</v>
      </c>
      <c r="AH117" s="309" t="s">
        <v>79</v>
      </c>
      <c r="AI117" s="311" t="s">
        <v>149</v>
      </c>
    </row>
    <row r="118" spans="2:35" s="301" customFormat="1" ht="22.5" customHeight="1">
      <c r="B118" s="302"/>
      <c r="D118" s="298" t="s">
        <v>557</v>
      </c>
      <c r="E118" s="308" t="s">
        <v>22</v>
      </c>
      <c r="F118" s="314" t="s">
        <v>589</v>
      </c>
      <c r="H118" s="315">
        <v>16.064</v>
      </c>
      <c r="I118" s="307"/>
      <c r="AD118" s="308" t="s">
        <v>557</v>
      </c>
      <c r="AE118" s="308" t="s">
        <v>99</v>
      </c>
      <c r="AF118" s="301" t="s">
        <v>99</v>
      </c>
      <c r="AG118" s="301" t="s">
        <v>36</v>
      </c>
      <c r="AH118" s="301" t="s">
        <v>79</v>
      </c>
      <c r="AI118" s="308" t="s">
        <v>149</v>
      </c>
    </row>
    <row r="119" spans="2:35" s="316" customFormat="1" ht="22.5" customHeight="1">
      <c r="B119" s="317"/>
      <c r="D119" s="303" t="s">
        <v>557</v>
      </c>
      <c r="E119" s="318" t="s">
        <v>22</v>
      </c>
      <c r="F119" s="319" t="s">
        <v>590</v>
      </c>
      <c r="H119" s="320">
        <v>42.224</v>
      </c>
      <c r="I119" s="321"/>
      <c r="AD119" s="322" t="s">
        <v>557</v>
      </c>
      <c r="AE119" s="322" t="s">
        <v>99</v>
      </c>
      <c r="AF119" s="316" t="s">
        <v>154</v>
      </c>
      <c r="AG119" s="316" t="s">
        <v>36</v>
      </c>
      <c r="AH119" s="316" t="s">
        <v>84</v>
      </c>
      <c r="AI119" s="322" t="s">
        <v>149</v>
      </c>
    </row>
    <row r="120" spans="2:49" s="204" customFormat="1" ht="22.5" customHeight="1">
      <c r="B120" s="289"/>
      <c r="C120" s="290" t="s">
        <v>179</v>
      </c>
      <c r="D120" s="290" t="s">
        <v>150</v>
      </c>
      <c r="E120" s="291" t="s">
        <v>591</v>
      </c>
      <c r="F120" s="292" t="s">
        <v>592</v>
      </c>
      <c r="G120" s="293" t="s">
        <v>162</v>
      </c>
      <c r="H120" s="294">
        <v>10.096</v>
      </c>
      <c r="I120" s="295"/>
      <c r="J120" s="296">
        <f>ROUND(I120*H120,2)</f>
        <v>0</v>
      </c>
      <c r="K120" s="292" t="s">
        <v>553</v>
      </c>
      <c r="AB120" s="193" t="s">
        <v>154</v>
      </c>
      <c r="AD120" s="193" t="s">
        <v>150</v>
      </c>
      <c r="AE120" s="193" t="s">
        <v>99</v>
      </c>
      <c r="AI120" s="193" t="s">
        <v>149</v>
      </c>
      <c r="AO120" s="297" t="e">
        <f>IF(#REF!="základní",J120,0)</f>
        <v>#REF!</v>
      </c>
      <c r="AP120" s="297" t="e">
        <f>IF(#REF!="snížená",J120,0)</f>
        <v>#REF!</v>
      </c>
      <c r="AQ120" s="297" t="e">
        <f>IF(#REF!="zákl. přenesená",J120,0)</f>
        <v>#REF!</v>
      </c>
      <c r="AR120" s="297" t="e">
        <f>IF(#REF!="sníž. přenesená",J120,0)</f>
        <v>#REF!</v>
      </c>
      <c r="AS120" s="297" t="e">
        <f>IF(#REF!="nulová",J120,0)</f>
        <v>#REF!</v>
      </c>
      <c r="AT120" s="193" t="s">
        <v>84</v>
      </c>
      <c r="AU120" s="297">
        <f>ROUND(I120*H120,2)</f>
        <v>0</v>
      </c>
      <c r="AV120" s="193" t="s">
        <v>154</v>
      </c>
      <c r="AW120" s="193" t="s">
        <v>593</v>
      </c>
    </row>
    <row r="121" spans="2:31" s="204" customFormat="1" ht="42" customHeight="1">
      <c r="B121" s="205"/>
      <c r="D121" s="298" t="s">
        <v>555</v>
      </c>
      <c r="F121" s="299" t="s">
        <v>594</v>
      </c>
      <c r="I121" s="300"/>
      <c r="AD121" s="193" t="s">
        <v>555</v>
      </c>
      <c r="AE121" s="193" t="s">
        <v>99</v>
      </c>
    </row>
    <row r="122" spans="2:35" s="309" customFormat="1" ht="22.5" customHeight="1">
      <c r="B122" s="310"/>
      <c r="D122" s="298" t="s">
        <v>557</v>
      </c>
      <c r="E122" s="311" t="s">
        <v>22</v>
      </c>
      <c r="F122" s="312" t="s">
        <v>595</v>
      </c>
      <c r="H122" s="311" t="s">
        <v>22</v>
      </c>
      <c r="I122" s="313"/>
      <c r="AD122" s="311" t="s">
        <v>557</v>
      </c>
      <c r="AE122" s="311" t="s">
        <v>99</v>
      </c>
      <c r="AF122" s="309" t="s">
        <v>84</v>
      </c>
      <c r="AG122" s="309" t="s">
        <v>36</v>
      </c>
      <c r="AH122" s="309" t="s">
        <v>79</v>
      </c>
      <c r="AI122" s="311" t="s">
        <v>149</v>
      </c>
    </row>
    <row r="123" spans="2:35" s="301" customFormat="1" ht="22.5" customHeight="1">
      <c r="B123" s="302"/>
      <c r="D123" s="303" t="s">
        <v>557</v>
      </c>
      <c r="E123" s="304" t="s">
        <v>22</v>
      </c>
      <c r="F123" s="305" t="s">
        <v>596</v>
      </c>
      <c r="H123" s="306">
        <v>10.096</v>
      </c>
      <c r="I123" s="307"/>
      <c r="AD123" s="308" t="s">
        <v>557</v>
      </c>
      <c r="AE123" s="308" t="s">
        <v>99</v>
      </c>
      <c r="AF123" s="301" t="s">
        <v>99</v>
      </c>
      <c r="AG123" s="301" t="s">
        <v>36</v>
      </c>
      <c r="AH123" s="301" t="s">
        <v>84</v>
      </c>
      <c r="AI123" s="308" t="s">
        <v>149</v>
      </c>
    </row>
    <row r="124" spans="2:49" s="204" customFormat="1" ht="22.5" customHeight="1">
      <c r="B124" s="289"/>
      <c r="C124" s="290" t="s">
        <v>183</v>
      </c>
      <c r="D124" s="290" t="s">
        <v>150</v>
      </c>
      <c r="E124" s="291" t="s">
        <v>597</v>
      </c>
      <c r="F124" s="292" t="s">
        <v>598</v>
      </c>
      <c r="G124" s="293" t="s">
        <v>162</v>
      </c>
      <c r="H124" s="294">
        <v>26.16</v>
      </c>
      <c r="I124" s="295"/>
      <c r="J124" s="296">
        <f>ROUND(I124*H124,2)</f>
        <v>0</v>
      </c>
      <c r="K124" s="292" t="s">
        <v>553</v>
      </c>
      <c r="AB124" s="193" t="s">
        <v>154</v>
      </c>
      <c r="AD124" s="193" t="s">
        <v>150</v>
      </c>
      <c r="AE124" s="193" t="s">
        <v>99</v>
      </c>
      <c r="AI124" s="193" t="s">
        <v>149</v>
      </c>
      <c r="AO124" s="297" t="e">
        <f>IF(#REF!="základní",J124,0)</f>
        <v>#REF!</v>
      </c>
      <c r="AP124" s="297" t="e">
        <f>IF(#REF!="snížená",J124,0)</f>
        <v>#REF!</v>
      </c>
      <c r="AQ124" s="297" t="e">
        <f>IF(#REF!="zákl. přenesená",J124,0)</f>
        <v>#REF!</v>
      </c>
      <c r="AR124" s="297" t="e">
        <f>IF(#REF!="sníž. přenesená",J124,0)</f>
        <v>#REF!</v>
      </c>
      <c r="AS124" s="297" t="e">
        <f>IF(#REF!="nulová",J124,0)</f>
        <v>#REF!</v>
      </c>
      <c r="AT124" s="193" t="s">
        <v>84</v>
      </c>
      <c r="AU124" s="297">
        <f>ROUND(I124*H124,2)</f>
        <v>0</v>
      </c>
      <c r="AV124" s="193" t="s">
        <v>154</v>
      </c>
      <c r="AW124" s="193" t="s">
        <v>599</v>
      </c>
    </row>
    <row r="125" spans="2:31" s="204" customFormat="1" ht="30" customHeight="1">
      <c r="B125" s="205"/>
      <c r="D125" s="298" t="s">
        <v>555</v>
      </c>
      <c r="F125" s="299" t="s">
        <v>600</v>
      </c>
      <c r="I125" s="300"/>
      <c r="AD125" s="193" t="s">
        <v>555</v>
      </c>
      <c r="AE125" s="193" t="s">
        <v>99</v>
      </c>
    </row>
    <row r="126" spans="2:35" s="309" customFormat="1" ht="22.5" customHeight="1">
      <c r="B126" s="310"/>
      <c r="D126" s="298" t="s">
        <v>557</v>
      </c>
      <c r="E126" s="311" t="s">
        <v>22</v>
      </c>
      <c r="F126" s="312" t="s">
        <v>601</v>
      </c>
      <c r="H126" s="311" t="s">
        <v>22</v>
      </c>
      <c r="I126" s="313"/>
      <c r="AD126" s="311" t="s">
        <v>557</v>
      </c>
      <c r="AE126" s="311" t="s">
        <v>99</v>
      </c>
      <c r="AF126" s="309" t="s">
        <v>84</v>
      </c>
      <c r="AG126" s="309" t="s">
        <v>36</v>
      </c>
      <c r="AH126" s="309" t="s">
        <v>79</v>
      </c>
      <c r="AI126" s="311" t="s">
        <v>149</v>
      </c>
    </row>
    <row r="127" spans="2:35" s="301" customFormat="1" ht="22.5" customHeight="1">
      <c r="B127" s="302"/>
      <c r="D127" s="298" t="s">
        <v>557</v>
      </c>
      <c r="E127" s="308" t="s">
        <v>22</v>
      </c>
      <c r="F127" s="314" t="s">
        <v>602</v>
      </c>
      <c r="H127" s="315">
        <v>10.096</v>
      </c>
      <c r="I127" s="307"/>
      <c r="AD127" s="308" t="s">
        <v>557</v>
      </c>
      <c r="AE127" s="308" t="s">
        <v>99</v>
      </c>
      <c r="AF127" s="301" t="s">
        <v>99</v>
      </c>
      <c r="AG127" s="301" t="s">
        <v>36</v>
      </c>
      <c r="AH127" s="301" t="s">
        <v>79</v>
      </c>
      <c r="AI127" s="308" t="s">
        <v>149</v>
      </c>
    </row>
    <row r="128" spans="2:35" s="309" customFormat="1" ht="22.5" customHeight="1">
      <c r="B128" s="310"/>
      <c r="D128" s="298" t="s">
        <v>557</v>
      </c>
      <c r="E128" s="311" t="s">
        <v>22</v>
      </c>
      <c r="F128" s="312" t="s">
        <v>588</v>
      </c>
      <c r="H128" s="311" t="s">
        <v>22</v>
      </c>
      <c r="I128" s="313"/>
      <c r="AD128" s="311" t="s">
        <v>557</v>
      </c>
      <c r="AE128" s="311" t="s">
        <v>99</v>
      </c>
      <c r="AF128" s="309" t="s">
        <v>84</v>
      </c>
      <c r="AG128" s="309" t="s">
        <v>36</v>
      </c>
      <c r="AH128" s="309" t="s">
        <v>79</v>
      </c>
      <c r="AI128" s="311" t="s">
        <v>149</v>
      </c>
    </row>
    <row r="129" spans="2:35" s="301" customFormat="1" ht="22.5" customHeight="1">
      <c r="B129" s="302"/>
      <c r="D129" s="298" t="s">
        <v>557</v>
      </c>
      <c r="E129" s="308" t="s">
        <v>22</v>
      </c>
      <c r="F129" s="314" t="s">
        <v>589</v>
      </c>
      <c r="H129" s="315">
        <v>16.064</v>
      </c>
      <c r="I129" s="307"/>
      <c r="AD129" s="308" t="s">
        <v>557</v>
      </c>
      <c r="AE129" s="308" t="s">
        <v>99</v>
      </c>
      <c r="AF129" s="301" t="s">
        <v>99</v>
      </c>
      <c r="AG129" s="301" t="s">
        <v>36</v>
      </c>
      <c r="AH129" s="301" t="s">
        <v>79</v>
      </c>
      <c r="AI129" s="308" t="s">
        <v>149</v>
      </c>
    </row>
    <row r="130" spans="2:35" s="316" customFormat="1" ht="22.5" customHeight="1">
      <c r="B130" s="317"/>
      <c r="D130" s="303" t="s">
        <v>557</v>
      </c>
      <c r="E130" s="318" t="s">
        <v>22</v>
      </c>
      <c r="F130" s="319" t="s">
        <v>590</v>
      </c>
      <c r="H130" s="320">
        <v>26.16</v>
      </c>
      <c r="I130" s="321"/>
      <c r="AD130" s="322" t="s">
        <v>557</v>
      </c>
      <c r="AE130" s="322" t="s">
        <v>99</v>
      </c>
      <c r="AF130" s="316" t="s">
        <v>154</v>
      </c>
      <c r="AG130" s="316" t="s">
        <v>36</v>
      </c>
      <c r="AH130" s="316" t="s">
        <v>84</v>
      </c>
      <c r="AI130" s="322" t="s">
        <v>149</v>
      </c>
    </row>
    <row r="131" spans="2:49" s="204" customFormat="1" ht="22.5" customHeight="1">
      <c r="B131" s="289"/>
      <c r="C131" s="290" t="s">
        <v>188</v>
      </c>
      <c r="D131" s="290" t="s">
        <v>150</v>
      </c>
      <c r="E131" s="291" t="s">
        <v>180</v>
      </c>
      <c r="F131" s="292" t="s">
        <v>181</v>
      </c>
      <c r="G131" s="293" t="s">
        <v>162</v>
      </c>
      <c r="H131" s="294">
        <v>10.096</v>
      </c>
      <c r="I131" s="295"/>
      <c r="J131" s="296">
        <f>ROUND(I131*H131,2)</f>
        <v>0</v>
      </c>
      <c r="K131" s="292" t="s">
        <v>553</v>
      </c>
      <c r="AB131" s="193" t="s">
        <v>154</v>
      </c>
      <c r="AD131" s="193" t="s">
        <v>150</v>
      </c>
      <c r="AE131" s="193" t="s">
        <v>99</v>
      </c>
      <c r="AI131" s="193" t="s">
        <v>149</v>
      </c>
      <c r="AO131" s="297" t="e">
        <f>IF(#REF!="základní",J131,0)</f>
        <v>#REF!</v>
      </c>
      <c r="AP131" s="297" t="e">
        <f>IF(#REF!="snížená",J131,0)</f>
        <v>#REF!</v>
      </c>
      <c r="AQ131" s="297" t="e">
        <f>IF(#REF!="zákl. přenesená",J131,0)</f>
        <v>#REF!</v>
      </c>
      <c r="AR131" s="297" t="e">
        <f>IF(#REF!="sníž. přenesená",J131,0)</f>
        <v>#REF!</v>
      </c>
      <c r="AS131" s="297" t="e">
        <f>IF(#REF!="nulová",J131,0)</f>
        <v>#REF!</v>
      </c>
      <c r="AT131" s="193" t="s">
        <v>84</v>
      </c>
      <c r="AU131" s="297">
        <f>ROUND(I131*H131,2)</f>
        <v>0</v>
      </c>
      <c r="AV131" s="193" t="s">
        <v>154</v>
      </c>
      <c r="AW131" s="193" t="s">
        <v>603</v>
      </c>
    </row>
    <row r="132" spans="2:31" s="204" customFormat="1" ht="22.5" customHeight="1">
      <c r="B132" s="205"/>
      <c r="D132" s="298" t="s">
        <v>555</v>
      </c>
      <c r="F132" s="299" t="s">
        <v>181</v>
      </c>
      <c r="I132" s="300"/>
      <c r="AD132" s="193" t="s">
        <v>555</v>
      </c>
      <c r="AE132" s="193" t="s">
        <v>99</v>
      </c>
    </row>
    <row r="133" spans="2:35" s="301" customFormat="1" ht="22.5" customHeight="1">
      <c r="B133" s="302"/>
      <c r="D133" s="303" t="s">
        <v>557</v>
      </c>
      <c r="E133" s="304" t="s">
        <v>22</v>
      </c>
      <c r="F133" s="305" t="s">
        <v>602</v>
      </c>
      <c r="H133" s="306">
        <v>10.096</v>
      </c>
      <c r="I133" s="307"/>
      <c r="AD133" s="308" t="s">
        <v>557</v>
      </c>
      <c r="AE133" s="308" t="s">
        <v>99</v>
      </c>
      <c r="AF133" s="301" t="s">
        <v>99</v>
      </c>
      <c r="AG133" s="301" t="s">
        <v>36</v>
      </c>
      <c r="AH133" s="301" t="s">
        <v>84</v>
      </c>
      <c r="AI133" s="308" t="s">
        <v>149</v>
      </c>
    </row>
    <row r="134" spans="2:49" s="204" customFormat="1" ht="22.5" customHeight="1">
      <c r="B134" s="289"/>
      <c r="C134" s="290" t="s">
        <v>192</v>
      </c>
      <c r="D134" s="290" t="s">
        <v>150</v>
      </c>
      <c r="E134" s="291" t="s">
        <v>184</v>
      </c>
      <c r="F134" s="292" t="s">
        <v>185</v>
      </c>
      <c r="G134" s="293" t="s">
        <v>186</v>
      </c>
      <c r="H134" s="294">
        <v>20.737</v>
      </c>
      <c r="I134" s="295"/>
      <c r="J134" s="296">
        <f>ROUND(I134*H134,2)</f>
        <v>0</v>
      </c>
      <c r="K134" s="292" t="s">
        <v>553</v>
      </c>
      <c r="AB134" s="193" t="s">
        <v>154</v>
      </c>
      <c r="AD134" s="193" t="s">
        <v>150</v>
      </c>
      <c r="AE134" s="193" t="s">
        <v>99</v>
      </c>
      <c r="AI134" s="193" t="s">
        <v>149</v>
      </c>
      <c r="AO134" s="297" t="e">
        <f>IF(#REF!="základní",J134,0)</f>
        <v>#REF!</v>
      </c>
      <c r="AP134" s="297" t="e">
        <f>IF(#REF!="snížená",J134,0)</f>
        <v>#REF!</v>
      </c>
      <c r="AQ134" s="297" t="e">
        <f>IF(#REF!="zákl. přenesená",J134,0)</f>
        <v>#REF!</v>
      </c>
      <c r="AR134" s="297" t="e">
        <f>IF(#REF!="sníž. přenesená",J134,0)</f>
        <v>#REF!</v>
      </c>
      <c r="AS134" s="297" t="e">
        <f>IF(#REF!="nulová",J134,0)</f>
        <v>#REF!</v>
      </c>
      <c r="AT134" s="193" t="s">
        <v>84</v>
      </c>
      <c r="AU134" s="297">
        <f>ROUND(I134*H134,2)</f>
        <v>0</v>
      </c>
      <c r="AV134" s="193" t="s">
        <v>154</v>
      </c>
      <c r="AW134" s="193" t="s">
        <v>604</v>
      </c>
    </row>
    <row r="135" spans="2:31" s="204" customFormat="1" ht="22.5" customHeight="1">
      <c r="B135" s="205"/>
      <c r="D135" s="298" t="s">
        <v>555</v>
      </c>
      <c r="F135" s="299" t="s">
        <v>605</v>
      </c>
      <c r="I135" s="300"/>
      <c r="AD135" s="193" t="s">
        <v>555</v>
      </c>
      <c r="AE135" s="193" t="s">
        <v>99</v>
      </c>
    </row>
    <row r="136" spans="2:35" s="301" customFormat="1" ht="22.5" customHeight="1">
      <c r="B136" s="302"/>
      <c r="D136" s="298" t="s">
        <v>557</v>
      </c>
      <c r="E136" s="308" t="s">
        <v>22</v>
      </c>
      <c r="F136" s="314" t="s">
        <v>602</v>
      </c>
      <c r="H136" s="315">
        <v>10.096</v>
      </c>
      <c r="I136" s="307"/>
      <c r="AD136" s="308" t="s">
        <v>557</v>
      </c>
      <c r="AE136" s="308" t="s">
        <v>99</v>
      </c>
      <c r="AF136" s="301" t="s">
        <v>99</v>
      </c>
      <c r="AG136" s="301" t="s">
        <v>36</v>
      </c>
      <c r="AH136" s="301" t="s">
        <v>84</v>
      </c>
      <c r="AI136" s="308" t="s">
        <v>149</v>
      </c>
    </row>
    <row r="137" spans="2:35" s="301" customFormat="1" ht="22.5" customHeight="1">
      <c r="B137" s="302"/>
      <c r="D137" s="303" t="s">
        <v>557</v>
      </c>
      <c r="F137" s="305" t="s">
        <v>606</v>
      </c>
      <c r="H137" s="306">
        <v>20.737</v>
      </c>
      <c r="I137" s="307"/>
      <c r="AD137" s="308" t="s">
        <v>557</v>
      </c>
      <c r="AE137" s="308" t="s">
        <v>99</v>
      </c>
      <c r="AF137" s="301" t="s">
        <v>99</v>
      </c>
      <c r="AG137" s="301" t="s">
        <v>6</v>
      </c>
      <c r="AH137" s="301" t="s">
        <v>84</v>
      </c>
      <c r="AI137" s="308" t="s">
        <v>149</v>
      </c>
    </row>
    <row r="138" spans="2:49" s="204" customFormat="1" ht="22.5" customHeight="1">
      <c r="B138" s="289"/>
      <c r="C138" s="290" t="s">
        <v>196</v>
      </c>
      <c r="D138" s="290" t="s">
        <v>150</v>
      </c>
      <c r="E138" s="291" t="s">
        <v>607</v>
      </c>
      <c r="F138" s="292" t="s">
        <v>608</v>
      </c>
      <c r="G138" s="293" t="s">
        <v>162</v>
      </c>
      <c r="H138" s="294">
        <v>16.064</v>
      </c>
      <c r="I138" s="295"/>
      <c r="J138" s="296">
        <f>ROUND(I138*H138,2)</f>
        <v>0</v>
      </c>
      <c r="K138" s="292" t="s">
        <v>553</v>
      </c>
      <c r="AB138" s="193" t="s">
        <v>154</v>
      </c>
      <c r="AD138" s="193" t="s">
        <v>150</v>
      </c>
      <c r="AE138" s="193" t="s">
        <v>99</v>
      </c>
      <c r="AI138" s="193" t="s">
        <v>149</v>
      </c>
      <c r="AO138" s="297" t="e">
        <f>IF(#REF!="základní",J138,0)</f>
        <v>#REF!</v>
      </c>
      <c r="AP138" s="297" t="e">
        <f>IF(#REF!="snížená",J138,0)</f>
        <v>#REF!</v>
      </c>
      <c r="AQ138" s="297" t="e">
        <f>IF(#REF!="zákl. přenesená",J138,0)</f>
        <v>#REF!</v>
      </c>
      <c r="AR138" s="297" t="e">
        <f>IF(#REF!="sníž. přenesená",J138,0)</f>
        <v>#REF!</v>
      </c>
      <c r="AS138" s="297" t="e">
        <f>IF(#REF!="nulová",J138,0)</f>
        <v>#REF!</v>
      </c>
      <c r="AT138" s="193" t="s">
        <v>84</v>
      </c>
      <c r="AU138" s="297">
        <f>ROUND(I138*H138,2)</f>
        <v>0</v>
      </c>
      <c r="AV138" s="193" t="s">
        <v>154</v>
      </c>
      <c r="AW138" s="193" t="s">
        <v>609</v>
      </c>
    </row>
    <row r="139" spans="2:31" s="204" customFormat="1" ht="30" customHeight="1">
      <c r="B139" s="205"/>
      <c r="D139" s="298" t="s">
        <v>555</v>
      </c>
      <c r="F139" s="299" t="s">
        <v>610</v>
      </c>
      <c r="I139" s="300"/>
      <c r="AD139" s="193" t="s">
        <v>555</v>
      </c>
      <c r="AE139" s="193" t="s">
        <v>99</v>
      </c>
    </row>
    <row r="140" spans="2:35" s="301" customFormat="1" ht="22.5" customHeight="1">
      <c r="B140" s="302"/>
      <c r="D140" s="298" t="s">
        <v>557</v>
      </c>
      <c r="E140" s="308" t="s">
        <v>22</v>
      </c>
      <c r="F140" s="314" t="s">
        <v>611</v>
      </c>
      <c r="H140" s="315">
        <v>11.76</v>
      </c>
      <c r="I140" s="307"/>
      <c r="AD140" s="308" t="s">
        <v>557</v>
      </c>
      <c r="AE140" s="308" t="s">
        <v>99</v>
      </c>
      <c r="AF140" s="301" t="s">
        <v>99</v>
      </c>
      <c r="AG140" s="301" t="s">
        <v>36</v>
      </c>
      <c r="AH140" s="301" t="s">
        <v>79</v>
      </c>
      <c r="AI140" s="308" t="s">
        <v>149</v>
      </c>
    </row>
    <row r="141" spans="2:35" s="301" customFormat="1" ht="22.5" customHeight="1">
      <c r="B141" s="302"/>
      <c r="D141" s="298" t="s">
        <v>557</v>
      </c>
      <c r="E141" s="308" t="s">
        <v>22</v>
      </c>
      <c r="F141" s="314" t="s">
        <v>612</v>
      </c>
      <c r="H141" s="315">
        <v>4.304</v>
      </c>
      <c r="I141" s="307"/>
      <c r="AD141" s="308" t="s">
        <v>557</v>
      </c>
      <c r="AE141" s="308" t="s">
        <v>99</v>
      </c>
      <c r="AF141" s="301" t="s">
        <v>99</v>
      </c>
      <c r="AG141" s="301" t="s">
        <v>36</v>
      </c>
      <c r="AH141" s="301" t="s">
        <v>79</v>
      </c>
      <c r="AI141" s="308" t="s">
        <v>149</v>
      </c>
    </row>
    <row r="142" spans="2:35" s="316" customFormat="1" ht="22.5" customHeight="1">
      <c r="B142" s="317"/>
      <c r="D142" s="303" t="s">
        <v>557</v>
      </c>
      <c r="E142" s="318" t="s">
        <v>22</v>
      </c>
      <c r="F142" s="319" t="s">
        <v>590</v>
      </c>
      <c r="H142" s="320">
        <v>16.064</v>
      </c>
      <c r="I142" s="321"/>
      <c r="AD142" s="322" t="s">
        <v>557</v>
      </c>
      <c r="AE142" s="322" t="s">
        <v>99</v>
      </c>
      <c r="AF142" s="316" t="s">
        <v>154</v>
      </c>
      <c r="AG142" s="316" t="s">
        <v>36</v>
      </c>
      <c r="AH142" s="316" t="s">
        <v>84</v>
      </c>
      <c r="AI142" s="322" t="s">
        <v>149</v>
      </c>
    </row>
    <row r="143" spans="2:49" s="204" customFormat="1" ht="22.5" customHeight="1">
      <c r="B143" s="289"/>
      <c r="C143" s="290" t="s">
        <v>200</v>
      </c>
      <c r="D143" s="290" t="s">
        <v>150</v>
      </c>
      <c r="E143" s="291" t="s">
        <v>613</v>
      </c>
      <c r="F143" s="292" t="s">
        <v>614</v>
      </c>
      <c r="G143" s="293" t="s">
        <v>162</v>
      </c>
      <c r="H143" s="294">
        <v>6.72</v>
      </c>
      <c r="I143" s="295"/>
      <c r="J143" s="296">
        <f>ROUND(I143*H143,2)</f>
        <v>0</v>
      </c>
      <c r="K143" s="292" t="s">
        <v>553</v>
      </c>
      <c r="AB143" s="193" t="s">
        <v>154</v>
      </c>
      <c r="AD143" s="193" t="s">
        <v>150</v>
      </c>
      <c r="AE143" s="193" t="s">
        <v>99</v>
      </c>
      <c r="AI143" s="193" t="s">
        <v>149</v>
      </c>
      <c r="AO143" s="297" t="e">
        <f>IF(#REF!="základní",J143,0)</f>
        <v>#REF!</v>
      </c>
      <c r="AP143" s="297" t="e">
        <f>IF(#REF!="snížená",J143,0)</f>
        <v>#REF!</v>
      </c>
      <c r="AQ143" s="297" t="e">
        <f>IF(#REF!="zákl. přenesená",J143,0)</f>
        <v>#REF!</v>
      </c>
      <c r="AR143" s="297" t="e">
        <f>IF(#REF!="sníž. přenesená",J143,0)</f>
        <v>#REF!</v>
      </c>
      <c r="AS143" s="297" t="e">
        <f>IF(#REF!="nulová",J143,0)</f>
        <v>#REF!</v>
      </c>
      <c r="AT143" s="193" t="s">
        <v>84</v>
      </c>
      <c r="AU143" s="297">
        <f>ROUND(I143*H143,2)</f>
        <v>0</v>
      </c>
      <c r="AV143" s="193" t="s">
        <v>154</v>
      </c>
      <c r="AW143" s="193" t="s">
        <v>615</v>
      </c>
    </row>
    <row r="144" spans="2:31" s="204" customFormat="1" ht="42" customHeight="1">
      <c r="B144" s="205"/>
      <c r="D144" s="298" t="s">
        <v>555</v>
      </c>
      <c r="F144" s="299" t="s">
        <v>616</v>
      </c>
      <c r="I144" s="300"/>
      <c r="AD144" s="193" t="s">
        <v>555</v>
      </c>
      <c r="AE144" s="193" t="s">
        <v>99</v>
      </c>
    </row>
    <row r="145" spans="2:35" s="301" customFormat="1" ht="22.5" customHeight="1">
      <c r="B145" s="302"/>
      <c r="D145" s="303" t="s">
        <v>557</v>
      </c>
      <c r="E145" s="304" t="s">
        <v>22</v>
      </c>
      <c r="F145" s="305" t="s">
        <v>617</v>
      </c>
      <c r="H145" s="306">
        <v>6.72</v>
      </c>
      <c r="I145" s="307"/>
      <c r="AD145" s="308" t="s">
        <v>557</v>
      </c>
      <c r="AE145" s="308" t="s">
        <v>99</v>
      </c>
      <c r="AF145" s="301" t="s">
        <v>99</v>
      </c>
      <c r="AG145" s="301" t="s">
        <v>36</v>
      </c>
      <c r="AH145" s="301" t="s">
        <v>84</v>
      </c>
      <c r="AI145" s="308" t="s">
        <v>149</v>
      </c>
    </row>
    <row r="146" spans="2:49" s="204" customFormat="1" ht="22.5" customHeight="1">
      <c r="B146" s="289"/>
      <c r="C146" s="323" t="s">
        <v>204</v>
      </c>
      <c r="D146" s="323" t="s">
        <v>214</v>
      </c>
      <c r="E146" s="324" t="s">
        <v>618</v>
      </c>
      <c r="F146" s="325" t="s">
        <v>619</v>
      </c>
      <c r="G146" s="326" t="s">
        <v>186</v>
      </c>
      <c r="H146" s="327">
        <v>13.803</v>
      </c>
      <c r="I146" s="328"/>
      <c r="J146" s="329">
        <f>ROUND(I146*H146,2)</f>
        <v>0</v>
      </c>
      <c r="K146" s="325" t="s">
        <v>553</v>
      </c>
      <c r="AB146" s="193" t="s">
        <v>179</v>
      </c>
      <c r="AD146" s="193" t="s">
        <v>214</v>
      </c>
      <c r="AE146" s="193" t="s">
        <v>99</v>
      </c>
      <c r="AI146" s="193" t="s">
        <v>149</v>
      </c>
      <c r="AO146" s="297" t="e">
        <f>IF(#REF!="základní",J146,0)</f>
        <v>#REF!</v>
      </c>
      <c r="AP146" s="297" t="e">
        <f>IF(#REF!="snížená",J146,0)</f>
        <v>#REF!</v>
      </c>
      <c r="AQ146" s="297" t="e">
        <f>IF(#REF!="zákl. přenesená",J146,0)</f>
        <v>#REF!</v>
      </c>
      <c r="AR146" s="297" t="e">
        <f>IF(#REF!="sníž. přenesená",J146,0)</f>
        <v>#REF!</v>
      </c>
      <c r="AS146" s="297" t="e">
        <f>IF(#REF!="nulová",J146,0)</f>
        <v>#REF!</v>
      </c>
      <c r="AT146" s="193" t="s">
        <v>84</v>
      </c>
      <c r="AU146" s="297">
        <f>ROUND(I146*H146,2)</f>
        <v>0</v>
      </c>
      <c r="AV146" s="193" t="s">
        <v>154</v>
      </c>
      <c r="AW146" s="193" t="s">
        <v>620</v>
      </c>
    </row>
    <row r="147" spans="2:31" s="204" customFormat="1" ht="30" customHeight="1">
      <c r="B147" s="205"/>
      <c r="D147" s="298" t="s">
        <v>555</v>
      </c>
      <c r="F147" s="299" t="s">
        <v>621</v>
      </c>
      <c r="I147" s="300"/>
      <c r="AD147" s="193" t="s">
        <v>555</v>
      </c>
      <c r="AE147" s="193" t="s">
        <v>99</v>
      </c>
    </row>
    <row r="148" spans="2:35" s="301" customFormat="1" ht="22.5" customHeight="1">
      <c r="B148" s="302"/>
      <c r="D148" s="298" t="s">
        <v>557</v>
      </c>
      <c r="E148" s="308" t="s">
        <v>22</v>
      </c>
      <c r="F148" s="314" t="s">
        <v>622</v>
      </c>
      <c r="H148" s="315">
        <v>6.72</v>
      </c>
      <c r="I148" s="307"/>
      <c r="AD148" s="308" t="s">
        <v>557</v>
      </c>
      <c r="AE148" s="308" t="s">
        <v>99</v>
      </c>
      <c r="AF148" s="301" t="s">
        <v>99</v>
      </c>
      <c r="AG148" s="301" t="s">
        <v>36</v>
      </c>
      <c r="AH148" s="301" t="s">
        <v>84</v>
      </c>
      <c r="AI148" s="308" t="s">
        <v>149</v>
      </c>
    </row>
    <row r="149" spans="2:35" s="301" customFormat="1" ht="22.5" customHeight="1">
      <c r="B149" s="302"/>
      <c r="D149" s="298" t="s">
        <v>557</v>
      </c>
      <c r="F149" s="314" t="s">
        <v>623</v>
      </c>
      <c r="H149" s="315">
        <v>13.803</v>
      </c>
      <c r="I149" s="307"/>
      <c r="AD149" s="308" t="s">
        <v>557</v>
      </c>
      <c r="AE149" s="308" t="s">
        <v>99</v>
      </c>
      <c r="AF149" s="301" t="s">
        <v>99</v>
      </c>
      <c r="AG149" s="301" t="s">
        <v>6</v>
      </c>
      <c r="AH149" s="301" t="s">
        <v>84</v>
      </c>
      <c r="AI149" s="308" t="s">
        <v>149</v>
      </c>
    </row>
    <row r="150" spans="2:47" s="278" customFormat="1" ht="29.85" customHeight="1">
      <c r="B150" s="279"/>
      <c r="D150" s="286" t="s">
        <v>78</v>
      </c>
      <c r="E150" s="287" t="s">
        <v>154</v>
      </c>
      <c r="F150" s="287" t="s">
        <v>624</v>
      </c>
      <c r="I150" s="282"/>
      <c r="J150" s="288">
        <f>AU150</f>
        <v>0</v>
      </c>
      <c r="AB150" s="280" t="s">
        <v>84</v>
      </c>
      <c r="AD150" s="284" t="s">
        <v>78</v>
      </c>
      <c r="AE150" s="284" t="s">
        <v>84</v>
      </c>
      <c r="AI150" s="280" t="s">
        <v>149</v>
      </c>
      <c r="AU150" s="285">
        <f>SUM(AU151:AU153)</f>
        <v>0</v>
      </c>
    </row>
    <row r="151" spans="2:49" s="204" customFormat="1" ht="22.5" customHeight="1">
      <c r="B151" s="289"/>
      <c r="C151" s="290" t="s">
        <v>11</v>
      </c>
      <c r="D151" s="290" t="s">
        <v>150</v>
      </c>
      <c r="E151" s="291" t="s">
        <v>625</v>
      </c>
      <c r="F151" s="292" t="s">
        <v>626</v>
      </c>
      <c r="G151" s="293" t="s">
        <v>162</v>
      </c>
      <c r="H151" s="294">
        <v>1.68</v>
      </c>
      <c r="I151" s="295"/>
      <c r="J151" s="296">
        <f>ROUND(I151*H151,2)</f>
        <v>0</v>
      </c>
      <c r="K151" s="292" t="s">
        <v>553</v>
      </c>
      <c r="AB151" s="193" t="s">
        <v>154</v>
      </c>
      <c r="AD151" s="193" t="s">
        <v>150</v>
      </c>
      <c r="AE151" s="193" t="s">
        <v>99</v>
      </c>
      <c r="AI151" s="193" t="s">
        <v>149</v>
      </c>
      <c r="AO151" s="297" t="e">
        <f>IF(#REF!="základní",J151,0)</f>
        <v>#REF!</v>
      </c>
      <c r="AP151" s="297" t="e">
        <f>IF(#REF!="snížená",J151,0)</f>
        <v>#REF!</v>
      </c>
      <c r="AQ151" s="297" t="e">
        <f>IF(#REF!="zákl. přenesená",J151,0)</f>
        <v>#REF!</v>
      </c>
      <c r="AR151" s="297" t="e">
        <f>IF(#REF!="sníž. přenesená",J151,0)</f>
        <v>#REF!</v>
      </c>
      <c r="AS151" s="297" t="e">
        <f>IF(#REF!="nulová",J151,0)</f>
        <v>#REF!</v>
      </c>
      <c r="AT151" s="193" t="s">
        <v>84</v>
      </c>
      <c r="AU151" s="297">
        <f>ROUND(I151*H151,2)</f>
        <v>0</v>
      </c>
      <c r="AV151" s="193" t="s">
        <v>154</v>
      </c>
      <c r="AW151" s="193" t="s">
        <v>627</v>
      </c>
    </row>
    <row r="152" spans="2:31" s="204" customFormat="1" ht="22.5" customHeight="1">
      <c r="B152" s="205"/>
      <c r="D152" s="298" t="s">
        <v>555</v>
      </c>
      <c r="F152" s="299" t="s">
        <v>628</v>
      </c>
      <c r="I152" s="300"/>
      <c r="AD152" s="193" t="s">
        <v>555</v>
      </c>
      <c r="AE152" s="193" t="s">
        <v>99</v>
      </c>
    </row>
    <row r="153" spans="2:35" s="301" customFormat="1" ht="22.5" customHeight="1">
      <c r="B153" s="302"/>
      <c r="D153" s="298" t="s">
        <v>557</v>
      </c>
      <c r="E153" s="308" t="s">
        <v>22</v>
      </c>
      <c r="F153" s="314" t="s">
        <v>629</v>
      </c>
      <c r="H153" s="315">
        <v>1.68</v>
      </c>
      <c r="I153" s="307"/>
      <c r="AD153" s="308" t="s">
        <v>557</v>
      </c>
      <c r="AE153" s="308" t="s">
        <v>99</v>
      </c>
      <c r="AF153" s="301" t="s">
        <v>99</v>
      </c>
      <c r="AG153" s="301" t="s">
        <v>36</v>
      </c>
      <c r="AH153" s="301" t="s">
        <v>84</v>
      </c>
      <c r="AI153" s="308" t="s">
        <v>149</v>
      </c>
    </row>
    <row r="154" spans="2:47" s="278" customFormat="1" ht="29.85" customHeight="1">
      <c r="B154" s="279"/>
      <c r="D154" s="286" t="s">
        <v>78</v>
      </c>
      <c r="E154" s="287" t="s">
        <v>167</v>
      </c>
      <c r="F154" s="287" t="s">
        <v>630</v>
      </c>
      <c r="I154" s="282"/>
      <c r="J154" s="288">
        <f>AU154</f>
        <v>0</v>
      </c>
      <c r="AB154" s="280" t="s">
        <v>84</v>
      </c>
      <c r="AD154" s="284" t="s">
        <v>78</v>
      </c>
      <c r="AE154" s="284" t="s">
        <v>84</v>
      </c>
      <c r="AI154" s="280" t="s">
        <v>149</v>
      </c>
      <c r="AU154" s="285">
        <f>SUM(AU155:AU160)</f>
        <v>0</v>
      </c>
    </row>
    <row r="155" spans="2:49" s="204" customFormat="1" ht="22.5" customHeight="1">
      <c r="B155" s="289"/>
      <c r="C155" s="290" t="s">
        <v>213</v>
      </c>
      <c r="D155" s="290" t="s">
        <v>150</v>
      </c>
      <c r="E155" s="291" t="s">
        <v>631</v>
      </c>
      <c r="F155" s="292" t="s">
        <v>632</v>
      </c>
      <c r="G155" s="293" t="s">
        <v>153</v>
      </c>
      <c r="H155" s="294">
        <v>15.6</v>
      </c>
      <c r="I155" s="295"/>
      <c r="J155" s="296">
        <f>ROUND(I155*H155,2)</f>
        <v>0</v>
      </c>
      <c r="K155" s="292" t="s">
        <v>553</v>
      </c>
      <c r="AB155" s="193" t="s">
        <v>154</v>
      </c>
      <c r="AD155" s="193" t="s">
        <v>150</v>
      </c>
      <c r="AE155" s="193" t="s">
        <v>99</v>
      </c>
      <c r="AI155" s="193" t="s">
        <v>149</v>
      </c>
      <c r="AO155" s="297" t="e">
        <f>IF(#REF!="základní",J155,0)</f>
        <v>#REF!</v>
      </c>
      <c r="AP155" s="297" t="e">
        <f>IF(#REF!="snížená",J155,0)</f>
        <v>#REF!</v>
      </c>
      <c r="AQ155" s="297" t="e">
        <f>IF(#REF!="zákl. přenesená",J155,0)</f>
        <v>#REF!</v>
      </c>
      <c r="AR155" s="297" t="e">
        <f>IF(#REF!="sníž. přenesená",J155,0)</f>
        <v>#REF!</v>
      </c>
      <c r="AS155" s="297" t="e">
        <f>IF(#REF!="nulová",J155,0)</f>
        <v>#REF!</v>
      </c>
      <c r="AT155" s="193" t="s">
        <v>84</v>
      </c>
      <c r="AU155" s="297">
        <f>ROUND(I155*H155,2)</f>
        <v>0</v>
      </c>
      <c r="AV155" s="193" t="s">
        <v>154</v>
      </c>
      <c r="AW155" s="193" t="s">
        <v>633</v>
      </c>
    </row>
    <row r="156" spans="2:31" s="204" customFormat="1" ht="30" customHeight="1">
      <c r="B156" s="205"/>
      <c r="D156" s="303" t="s">
        <v>555</v>
      </c>
      <c r="F156" s="330" t="s">
        <v>634</v>
      </c>
      <c r="I156" s="300"/>
      <c r="AD156" s="193" t="s">
        <v>555</v>
      </c>
      <c r="AE156" s="193" t="s">
        <v>99</v>
      </c>
    </row>
    <row r="157" spans="2:49" s="204" customFormat="1" ht="31.5" customHeight="1">
      <c r="B157" s="289"/>
      <c r="C157" s="290" t="s">
        <v>219</v>
      </c>
      <c r="D157" s="290" t="s">
        <v>150</v>
      </c>
      <c r="E157" s="291" t="s">
        <v>635</v>
      </c>
      <c r="F157" s="292" t="s">
        <v>636</v>
      </c>
      <c r="G157" s="293" t="s">
        <v>153</v>
      </c>
      <c r="H157" s="294">
        <v>15.6</v>
      </c>
      <c r="I157" s="295"/>
      <c r="J157" s="296">
        <f>ROUND(I157*H157,2)</f>
        <v>0</v>
      </c>
      <c r="K157" s="292" t="s">
        <v>553</v>
      </c>
      <c r="AB157" s="193" t="s">
        <v>154</v>
      </c>
      <c r="AD157" s="193" t="s">
        <v>150</v>
      </c>
      <c r="AE157" s="193" t="s">
        <v>99</v>
      </c>
      <c r="AI157" s="193" t="s">
        <v>149</v>
      </c>
      <c r="AO157" s="297" t="e">
        <f>IF(#REF!="základní",J157,0)</f>
        <v>#REF!</v>
      </c>
      <c r="AP157" s="297" t="e">
        <f>IF(#REF!="snížená",J157,0)</f>
        <v>#REF!</v>
      </c>
      <c r="AQ157" s="297" t="e">
        <f>IF(#REF!="zákl. přenesená",J157,0)</f>
        <v>#REF!</v>
      </c>
      <c r="AR157" s="297" t="e">
        <f>IF(#REF!="sníž. přenesená",J157,0)</f>
        <v>#REF!</v>
      </c>
      <c r="AS157" s="297" t="e">
        <f>IF(#REF!="nulová",J157,0)</f>
        <v>#REF!</v>
      </c>
      <c r="AT157" s="193" t="s">
        <v>84</v>
      </c>
      <c r="AU157" s="297">
        <f>ROUND(I157*H157,2)</f>
        <v>0</v>
      </c>
      <c r="AV157" s="193" t="s">
        <v>154</v>
      </c>
      <c r="AW157" s="193" t="s">
        <v>637</v>
      </c>
    </row>
    <row r="158" spans="2:31" s="204" customFormat="1" ht="30" customHeight="1">
      <c r="B158" s="205"/>
      <c r="D158" s="303" t="s">
        <v>555</v>
      </c>
      <c r="F158" s="330" t="s">
        <v>638</v>
      </c>
      <c r="I158" s="300"/>
      <c r="AD158" s="193" t="s">
        <v>555</v>
      </c>
      <c r="AE158" s="193" t="s">
        <v>99</v>
      </c>
    </row>
    <row r="159" spans="2:49" s="204" customFormat="1" ht="22.5" customHeight="1">
      <c r="B159" s="289"/>
      <c r="C159" s="290" t="s">
        <v>223</v>
      </c>
      <c r="D159" s="290" t="s">
        <v>150</v>
      </c>
      <c r="E159" s="291" t="s">
        <v>639</v>
      </c>
      <c r="F159" s="292" t="s">
        <v>640</v>
      </c>
      <c r="G159" s="293" t="s">
        <v>153</v>
      </c>
      <c r="H159" s="294">
        <v>15.6</v>
      </c>
      <c r="I159" s="295"/>
      <c r="J159" s="296">
        <f>ROUND(I159*H159,2)</f>
        <v>0</v>
      </c>
      <c r="K159" s="292" t="s">
        <v>553</v>
      </c>
      <c r="AB159" s="193" t="s">
        <v>154</v>
      </c>
      <c r="AD159" s="193" t="s">
        <v>150</v>
      </c>
      <c r="AE159" s="193" t="s">
        <v>99</v>
      </c>
      <c r="AI159" s="193" t="s">
        <v>149</v>
      </c>
      <c r="AO159" s="297" t="e">
        <f>IF(#REF!="základní",J159,0)</f>
        <v>#REF!</v>
      </c>
      <c r="AP159" s="297" t="e">
        <f>IF(#REF!="snížená",J159,0)</f>
        <v>#REF!</v>
      </c>
      <c r="AQ159" s="297" t="e">
        <f>IF(#REF!="zákl. přenesená",J159,0)</f>
        <v>#REF!</v>
      </c>
      <c r="AR159" s="297" t="e">
        <f>IF(#REF!="sníž. přenesená",J159,0)</f>
        <v>#REF!</v>
      </c>
      <c r="AS159" s="297" t="e">
        <f>IF(#REF!="nulová",J159,0)</f>
        <v>#REF!</v>
      </c>
      <c r="AT159" s="193" t="s">
        <v>84</v>
      </c>
      <c r="AU159" s="297">
        <f>ROUND(I159*H159,2)</f>
        <v>0</v>
      </c>
      <c r="AV159" s="193" t="s">
        <v>154</v>
      </c>
      <c r="AW159" s="193" t="s">
        <v>641</v>
      </c>
    </row>
    <row r="160" spans="2:31" s="204" customFormat="1" ht="22.5" customHeight="1">
      <c r="B160" s="205"/>
      <c r="D160" s="298" t="s">
        <v>555</v>
      </c>
      <c r="F160" s="299" t="s">
        <v>642</v>
      </c>
      <c r="I160" s="300"/>
      <c r="AD160" s="193" t="s">
        <v>555</v>
      </c>
      <c r="AE160" s="193" t="s">
        <v>99</v>
      </c>
    </row>
    <row r="161" spans="2:47" s="278" customFormat="1" ht="29.85" customHeight="1">
      <c r="B161" s="279"/>
      <c r="D161" s="286" t="s">
        <v>78</v>
      </c>
      <c r="E161" s="287" t="s">
        <v>179</v>
      </c>
      <c r="F161" s="287" t="s">
        <v>643</v>
      </c>
      <c r="I161" s="282"/>
      <c r="J161" s="288">
        <f>AU161</f>
        <v>0</v>
      </c>
      <c r="AB161" s="280" t="s">
        <v>84</v>
      </c>
      <c r="AD161" s="284" t="s">
        <v>78</v>
      </c>
      <c r="AE161" s="284" t="s">
        <v>84</v>
      </c>
      <c r="AI161" s="280" t="s">
        <v>149</v>
      </c>
      <c r="AU161" s="285">
        <f>SUM(AU162:AU204)</f>
        <v>0</v>
      </c>
    </row>
    <row r="162" spans="2:49" s="204" customFormat="1" ht="22.5" customHeight="1">
      <c r="B162" s="289"/>
      <c r="C162" s="290" t="s">
        <v>227</v>
      </c>
      <c r="D162" s="290" t="s">
        <v>150</v>
      </c>
      <c r="E162" s="291" t="s">
        <v>644</v>
      </c>
      <c r="F162" s="292" t="s">
        <v>645</v>
      </c>
      <c r="G162" s="293" t="s">
        <v>646</v>
      </c>
      <c r="H162" s="294">
        <v>1</v>
      </c>
      <c r="I162" s="295"/>
      <c r="J162" s="296">
        <f>ROUND(I162*H162,2)</f>
        <v>0</v>
      </c>
      <c r="K162" s="292" t="s">
        <v>22</v>
      </c>
      <c r="AB162" s="193" t="s">
        <v>154</v>
      </c>
      <c r="AD162" s="193" t="s">
        <v>150</v>
      </c>
      <c r="AE162" s="193" t="s">
        <v>99</v>
      </c>
      <c r="AI162" s="193" t="s">
        <v>149</v>
      </c>
      <c r="AO162" s="297" t="e">
        <f>IF(#REF!="základní",J162,0)</f>
        <v>#REF!</v>
      </c>
      <c r="AP162" s="297" t="e">
        <f>IF(#REF!="snížená",J162,0)</f>
        <v>#REF!</v>
      </c>
      <c r="AQ162" s="297" t="e">
        <f>IF(#REF!="zákl. přenesená",J162,0)</f>
        <v>#REF!</v>
      </c>
      <c r="AR162" s="297" t="e">
        <f>IF(#REF!="sníž. přenesená",J162,0)</f>
        <v>#REF!</v>
      </c>
      <c r="AS162" s="297" t="e">
        <f>IF(#REF!="nulová",J162,0)</f>
        <v>#REF!</v>
      </c>
      <c r="AT162" s="193" t="s">
        <v>84</v>
      </c>
      <c r="AU162" s="297">
        <f>ROUND(I162*H162,2)</f>
        <v>0</v>
      </c>
      <c r="AV162" s="193" t="s">
        <v>154</v>
      </c>
      <c r="AW162" s="193" t="s">
        <v>647</v>
      </c>
    </row>
    <row r="163" spans="2:31" s="204" customFormat="1" ht="22.5" customHeight="1">
      <c r="B163" s="205"/>
      <c r="D163" s="303" t="s">
        <v>555</v>
      </c>
      <c r="F163" s="330" t="s">
        <v>645</v>
      </c>
      <c r="I163" s="300"/>
      <c r="AD163" s="193" t="s">
        <v>555</v>
      </c>
      <c r="AE163" s="193" t="s">
        <v>99</v>
      </c>
    </row>
    <row r="164" spans="2:49" s="204" customFormat="1" ht="22.5" customHeight="1">
      <c r="B164" s="289"/>
      <c r="C164" s="290" t="s">
        <v>231</v>
      </c>
      <c r="D164" s="290" t="s">
        <v>150</v>
      </c>
      <c r="E164" s="291" t="s">
        <v>648</v>
      </c>
      <c r="F164" s="292" t="s">
        <v>649</v>
      </c>
      <c r="G164" s="293" t="s">
        <v>646</v>
      </c>
      <c r="H164" s="294">
        <v>1</v>
      </c>
      <c r="I164" s="295"/>
      <c r="J164" s="296">
        <f>ROUND(I164*H164,2)</f>
        <v>0</v>
      </c>
      <c r="K164" s="292" t="s">
        <v>22</v>
      </c>
      <c r="AB164" s="193" t="s">
        <v>154</v>
      </c>
      <c r="AD164" s="193" t="s">
        <v>150</v>
      </c>
      <c r="AE164" s="193" t="s">
        <v>99</v>
      </c>
      <c r="AI164" s="193" t="s">
        <v>149</v>
      </c>
      <c r="AO164" s="297" t="e">
        <f>IF(#REF!="základní",J164,0)</f>
        <v>#REF!</v>
      </c>
      <c r="AP164" s="297" t="e">
        <f>IF(#REF!="snížená",J164,0)</f>
        <v>#REF!</v>
      </c>
      <c r="AQ164" s="297" t="e">
        <f>IF(#REF!="zákl. přenesená",J164,0)</f>
        <v>#REF!</v>
      </c>
      <c r="AR164" s="297" t="e">
        <f>IF(#REF!="sníž. přenesená",J164,0)</f>
        <v>#REF!</v>
      </c>
      <c r="AS164" s="297" t="e">
        <f>IF(#REF!="nulová",J164,0)</f>
        <v>#REF!</v>
      </c>
      <c r="AT164" s="193" t="s">
        <v>84</v>
      </c>
      <c r="AU164" s="297">
        <f>ROUND(I164*H164,2)</f>
        <v>0</v>
      </c>
      <c r="AV164" s="193" t="s">
        <v>154</v>
      </c>
      <c r="AW164" s="193" t="s">
        <v>650</v>
      </c>
    </row>
    <row r="165" spans="2:31" s="204" customFormat="1" ht="22.5" customHeight="1">
      <c r="B165" s="205"/>
      <c r="D165" s="303" t="s">
        <v>555</v>
      </c>
      <c r="F165" s="330" t="s">
        <v>649</v>
      </c>
      <c r="I165" s="300"/>
      <c r="AD165" s="193" t="s">
        <v>555</v>
      </c>
      <c r="AE165" s="193" t="s">
        <v>99</v>
      </c>
    </row>
    <row r="166" spans="2:49" s="204" customFormat="1" ht="22.5" customHeight="1">
      <c r="B166" s="289"/>
      <c r="C166" s="290" t="s">
        <v>10</v>
      </c>
      <c r="D166" s="290" t="s">
        <v>150</v>
      </c>
      <c r="E166" s="291" t="s">
        <v>651</v>
      </c>
      <c r="F166" s="292" t="s">
        <v>652</v>
      </c>
      <c r="G166" s="293" t="s">
        <v>646</v>
      </c>
      <c r="H166" s="294">
        <v>1</v>
      </c>
      <c r="I166" s="295"/>
      <c r="J166" s="296">
        <f>ROUND(I166*H166,2)</f>
        <v>0</v>
      </c>
      <c r="K166" s="292" t="s">
        <v>22</v>
      </c>
      <c r="AB166" s="193" t="s">
        <v>154</v>
      </c>
      <c r="AD166" s="193" t="s">
        <v>150</v>
      </c>
      <c r="AE166" s="193" t="s">
        <v>99</v>
      </c>
      <c r="AI166" s="193" t="s">
        <v>149</v>
      </c>
      <c r="AO166" s="297" t="e">
        <f>IF(#REF!="základní",J166,0)</f>
        <v>#REF!</v>
      </c>
      <c r="AP166" s="297" t="e">
        <f>IF(#REF!="snížená",J166,0)</f>
        <v>#REF!</v>
      </c>
      <c r="AQ166" s="297" t="e">
        <f>IF(#REF!="zákl. přenesená",J166,0)</f>
        <v>#REF!</v>
      </c>
      <c r="AR166" s="297" t="e">
        <f>IF(#REF!="sníž. přenesená",J166,0)</f>
        <v>#REF!</v>
      </c>
      <c r="AS166" s="297" t="e">
        <f>IF(#REF!="nulová",J166,0)</f>
        <v>#REF!</v>
      </c>
      <c r="AT166" s="193" t="s">
        <v>84</v>
      </c>
      <c r="AU166" s="297">
        <f>ROUND(I166*H166,2)</f>
        <v>0</v>
      </c>
      <c r="AV166" s="193" t="s">
        <v>154</v>
      </c>
      <c r="AW166" s="193" t="s">
        <v>653</v>
      </c>
    </row>
    <row r="167" spans="2:31" s="204" customFormat="1" ht="22.5" customHeight="1">
      <c r="B167" s="205"/>
      <c r="D167" s="303" t="s">
        <v>555</v>
      </c>
      <c r="F167" s="330" t="s">
        <v>652</v>
      </c>
      <c r="I167" s="300"/>
      <c r="AD167" s="193" t="s">
        <v>555</v>
      </c>
      <c r="AE167" s="193" t="s">
        <v>99</v>
      </c>
    </row>
    <row r="168" spans="2:49" s="204" customFormat="1" ht="22.5" customHeight="1">
      <c r="B168" s="289"/>
      <c r="C168" s="290" t="s">
        <v>238</v>
      </c>
      <c r="D168" s="290" t="s">
        <v>150</v>
      </c>
      <c r="E168" s="291" t="s">
        <v>654</v>
      </c>
      <c r="F168" s="292" t="s">
        <v>655</v>
      </c>
      <c r="G168" s="293" t="s">
        <v>211</v>
      </c>
      <c r="H168" s="294">
        <v>23</v>
      </c>
      <c r="I168" s="295"/>
      <c r="J168" s="296">
        <f>ROUND(I168*H168,2)</f>
        <v>0</v>
      </c>
      <c r="K168" s="292" t="s">
        <v>553</v>
      </c>
      <c r="AB168" s="193" t="s">
        <v>213</v>
      </c>
      <c r="AD168" s="193" t="s">
        <v>150</v>
      </c>
      <c r="AE168" s="193" t="s">
        <v>99</v>
      </c>
      <c r="AI168" s="193" t="s">
        <v>149</v>
      </c>
      <c r="AO168" s="297" t="e">
        <f>IF(#REF!="základní",J168,0)</f>
        <v>#REF!</v>
      </c>
      <c r="AP168" s="297" t="e">
        <f>IF(#REF!="snížená",J168,0)</f>
        <v>#REF!</v>
      </c>
      <c r="AQ168" s="297" t="e">
        <f>IF(#REF!="zákl. přenesená",J168,0)</f>
        <v>#REF!</v>
      </c>
      <c r="AR168" s="297" t="e">
        <f>IF(#REF!="sníž. přenesená",J168,0)</f>
        <v>#REF!</v>
      </c>
      <c r="AS168" s="297" t="e">
        <f>IF(#REF!="nulová",J168,0)</f>
        <v>#REF!</v>
      </c>
      <c r="AT168" s="193" t="s">
        <v>84</v>
      </c>
      <c r="AU168" s="297">
        <f>ROUND(I168*H168,2)</f>
        <v>0</v>
      </c>
      <c r="AV168" s="193" t="s">
        <v>213</v>
      </c>
      <c r="AW168" s="193" t="s">
        <v>656</v>
      </c>
    </row>
    <row r="169" spans="2:31" s="204" customFormat="1" ht="22.5" customHeight="1">
      <c r="B169" s="205"/>
      <c r="D169" s="298" t="s">
        <v>555</v>
      </c>
      <c r="F169" s="299" t="s">
        <v>657</v>
      </c>
      <c r="I169" s="300"/>
      <c r="AD169" s="193" t="s">
        <v>555</v>
      </c>
      <c r="AE169" s="193" t="s">
        <v>99</v>
      </c>
    </row>
    <row r="170" spans="2:35" s="301" customFormat="1" ht="22.5" customHeight="1">
      <c r="B170" s="302"/>
      <c r="D170" s="303" t="s">
        <v>557</v>
      </c>
      <c r="E170" s="304" t="s">
        <v>22</v>
      </c>
      <c r="F170" s="305" t="s">
        <v>658</v>
      </c>
      <c r="H170" s="306">
        <v>23</v>
      </c>
      <c r="I170" s="307"/>
      <c r="AD170" s="308" t="s">
        <v>557</v>
      </c>
      <c r="AE170" s="308" t="s">
        <v>99</v>
      </c>
      <c r="AF170" s="301" t="s">
        <v>99</v>
      </c>
      <c r="AG170" s="301" t="s">
        <v>36</v>
      </c>
      <c r="AH170" s="301" t="s">
        <v>84</v>
      </c>
      <c r="AI170" s="308" t="s">
        <v>149</v>
      </c>
    </row>
    <row r="171" spans="2:49" s="204" customFormat="1" ht="31.5" customHeight="1">
      <c r="B171" s="289"/>
      <c r="C171" s="290" t="s">
        <v>242</v>
      </c>
      <c r="D171" s="290" t="s">
        <v>150</v>
      </c>
      <c r="E171" s="291" t="s">
        <v>659</v>
      </c>
      <c r="F171" s="292" t="s">
        <v>660</v>
      </c>
      <c r="G171" s="293" t="s">
        <v>211</v>
      </c>
      <c r="H171" s="294">
        <v>5</v>
      </c>
      <c r="I171" s="295"/>
      <c r="J171" s="296">
        <f>ROUND(I171*H171,2)</f>
        <v>0</v>
      </c>
      <c r="K171" s="292" t="s">
        <v>553</v>
      </c>
      <c r="AB171" s="193" t="s">
        <v>154</v>
      </c>
      <c r="AD171" s="193" t="s">
        <v>150</v>
      </c>
      <c r="AE171" s="193" t="s">
        <v>99</v>
      </c>
      <c r="AI171" s="193" t="s">
        <v>149</v>
      </c>
      <c r="AO171" s="297" t="e">
        <f>IF(#REF!="základní",J171,0)</f>
        <v>#REF!</v>
      </c>
      <c r="AP171" s="297" t="e">
        <f>IF(#REF!="snížená",J171,0)</f>
        <v>#REF!</v>
      </c>
      <c r="AQ171" s="297" t="e">
        <f>IF(#REF!="zákl. přenesená",J171,0)</f>
        <v>#REF!</v>
      </c>
      <c r="AR171" s="297" t="e">
        <f>IF(#REF!="sníž. přenesená",J171,0)</f>
        <v>#REF!</v>
      </c>
      <c r="AS171" s="297" t="e">
        <f>IF(#REF!="nulová",J171,0)</f>
        <v>#REF!</v>
      </c>
      <c r="AT171" s="193" t="s">
        <v>84</v>
      </c>
      <c r="AU171" s="297">
        <f>ROUND(I171*H171,2)</f>
        <v>0</v>
      </c>
      <c r="AV171" s="193" t="s">
        <v>154</v>
      </c>
      <c r="AW171" s="193" t="s">
        <v>661</v>
      </c>
    </row>
    <row r="172" spans="2:31" s="204" customFormat="1" ht="30" customHeight="1">
      <c r="B172" s="205"/>
      <c r="D172" s="303" t="s">
        <v>555</v>
      </c>
      <c r="F172" s="330" t="s">
        <v>662</v>
      </c>
      <c r="I172" s="300"/>
      <c r="AD172" s="193" t="s">
        <v>555</v>
      </c>
      <c r="AE172" s="193" t="s">
        <v>99</v>
      </c>
    </row>
    <row r="173" spans="2:49" s="204" customFormat="1" ht="22.5" customHeight="1">
      <c r="B173" s="289"/>
      <c r="C173" s="323" t="s">
        <v>246</v>
      </c>
      <c r="D173" s="323" t="s">
        <v>214</v>
      </c>
      <c r="E173" s="324" t="s">
        <v>663</v>
      </c>
      <c r="F173" s="325" t="s">
        <v>664</v>
      </c>
      <c r="G173" s="326" t="s">
        <v>211</v>
      </c>
      <c r="H173" s="327">
        <v>5</v>
      </c>
      <c r="I173" s="328"/>
      <c r="J173" s="329">
        <f>ROUND(I173*H173,2)</f>
        <v>0</v>
      </c>
      <c r="K173" s="325" t="s">
        <v>553</v>
      </c>
      <c r="AB173" s="193" t="s">
        <v>179</v>
      </c>
      <c r="AD173" s="193" t="s">
        <v>214</v>
      </c>
      <c r="AE173" s="193" t="s">
        <v>99</v>
      </c>
      <c r="AI173" s="193" t="s">
        <v>149</v>
      </c>
      <c r="AO173" s="297" t="e">
        <f>IF(#REF!="základní",J173,0)</f>
        <v>#REF!</v>
      </c>
      <c r="AP173" s="297" t="e">
        <f>IF(#REF!="snížená",J173,0)</f>
        <v>#REF!</v>
      </c>
      <c r="AQ173" s="297" t="e">
        <f>IF(#REF!="zákl. přenesená",J173,0)</f>
        <v>#REF!</v>
      </c>
      <c r="AR173" s="297" t="e">
        <f>IF(#REF!="sníž. přenesená",J173,0)</f>
        <v>#REF!</v>
      </c>
      <c r="AS173" s="297" t="e">
        <f>IF(#REF!="nulová",J173,0)</f>
        <v>#REF!</v>
      </c>
      <c r="AT173" s="193" t="s">
        <v>84</v>
      </c>
      <c r="AU173" s="297">
        <f>ROUND(I173*H173,2)</f>
        <v>0</v>
      </c>
      <c r="AV173" s="193" t="s">
        <v>154</v>
      </c>
      <c r="AW173" s="193" t="s">
        <v>665</v>
      </c>
    </row>
    <row r="174" spans="2:31" s="204" customFormat="1" ht="30" customHeight="1">
      <c r="B174" s="205"/>
      <c r="D174" s="303" t="s">
        <v>555</v>
      </c>
      <c r="F174" s="330" t="s">
        <v>666</v>
      </c>
      <c r="I174" s="300"/>
      <c r="AD174" s="193" t="s">
        <v>555</v>
      </c>
      <c r="AE174" s="193" t="s">
        <v>99</v>
      </c>
    </row>
    <row r="175" spans="2:49" s="204" customFormat="1" ht="31.5" customHeight="1">
      <c r="B175" s="289"/>
      <c r="C175" s="290" t="s">
        <v>250</v>
      </c>
      <c r="D175" s="290" t="s">
        <v>150</v>
      </c>
      <c r="E175" s="291" t="s">
        <v>667</v>
      </c>
      <c r="F175" s="292" t="s">
        <v>668</v>
      </c>
      <c r="G175" s="293" t="s">
        <v>265</v>
      </c>
      <c r="H175" s="294">
        <v>1</v>
      </c>
      <c r="I175" s="295"/>
      <c r="J175" s="296">
        <f>ROUND(I175*H175,2)</f>
        <v>0</v>
      </c>
      <c r="K175" s="292" t="s">
        <v>553</v>
      </c>
      <c r="AB175" s="193" t="s">
        <v>154</v>
      </c>
      <c r="AD175" s="193" t="s">
        <v>150</v>
      </c>
      <c r="AE175" s="193" t="s">
        <v>99</v>
      </c>
      <c r="AI175" s="193" t="s">
        <v>149</v>
      </c>
      <c r="AO175" s="297" t="e">
        <f>IF(#REF!="základní",J175,0)</f>
        <v>#REF!</v>
      </c>
      <c r="AP175" s="297" t="e">
        <f>IF(#REF!="snížená",J175,0)</f>
        <v>#REF!</v>
      </c>
      <c r="AQ175" s="297" t="e">
        <f>IF(#REF!="zákl. přenesená",J175,0)</f>
        <v>#REF!</v>
      </c>
      <c r="AR175" s="297" t="e">
        <f>IF(#REF!="sníž. přenesená",J175,0)</f>
        <v>#REF!</v>
      </c>
      <c r="AS175" s="297" t="e">
        <f>IF(#REF!="nulová",J175,0)</f>
        <v>#REF!</v>
      </c>
      <c r="AT175" s="193" t="s">
        <v>84</v>
      </c>
      <c r="AU175" s="297">
        <f>ROUND(I175*H175,2)</f>
        <v>0</v>
      </c>
      <c r="AV175" s="193" t="s">
        <v>154</v>
      </c>
      <c r="AW175" s="193" t="s">
        <v>669</v>
      </c>
    </row>
    <row r="176" spans="2:31" s="204" customFormat="1" ht="30" customHeight="1">
      <c r="B176" s="205"/>
      <c r="D176" s="303" t="s">
        <v>555</v>
      </c>
      <c r="F176" s="330" t="s">
        <v>670</v>
      </c>
      <c r="I176" s="300"/>
      <c r="AD176" s="193" t="s">
        <v>555</v>
      </c>
      <c r="AE176" s="193" t="s">
        <v>99</v>
      </c>
    </row>
    <row r="177" spans="2:49" s="204" customFormat="1" ht="22.5" customHeight="1">
      <c r="B177" s="289"/>
      <c r="C177" s="323" t="s">
        <v>254</v>
      </c>
      <c r="D177" s="323" t="s">
        <v>214</v>
      </c>
      <c r="E177" s="324" t="s">
        <v>671</v>
      </c>
      <c r="F177" s="325" t="s">
        <v>672</v>
      </c>
      <c r="G177" s="326" t="s">
        <v>265</v>
      </c>
      <c r="H177" s="327">
        <v>1</v>
      </c>
      <c r="I177" s="328"/>
      <c r="J177" s="329">
        <f>ROUND(I177*H177,2)</f>
        <v>0</v>
      </c>
      <c r="K177" s="325" t="s">
        <v>553</v>
      </c>
      <c r="AB177" s="193" t="s">
        <v>179</v>
      </c>
      <c r="AD177" s="193" t="s">
        <v>214</v>
      </c>
      <c r="AE177" s="193" t="s">
        <v>99</v>
      </c>
      <c r="AI177" s="193" t="s">
        <v>149</v>
      </c>
      <c r="AO177" s="297" t="e">
        <f>IF(#REF!="základní",J177,0)</f>
        <v>#REF!</v>
      </c>
      <c r="AP177" s="297" t="e">
        <f>IF(#REF!="snížená",J177,0)</f>
        <v>#REF!</v>
      </c>
      <c r="AQ177" s="297" t="e">
        <f>IF(#REF!="zákl. přenesená",J177,0)</f>
        <v>#REF!</v>
      </c>
      <c r="AR177" s="297" t="e">
        <f>IF(#REF!="sníž. přenesená",J177,0)</f>
        <v>#REF!</v>
      </c>
      <c r="AS177" s="297" t="e">
        <f>IF(#REF!="nulová",J177,0)</f>
        <v>#REF!</v>
      </c>
      <c r="AT177" s="193" t="s">
        <v>84</v>
      </c>
      <c r="AU177" s="297">
        <f>ROUND(I177*H177,2)</f>
        <v>0</v>
      </c>
      <c r="AV177" s="193" t="s">
        <v>154</v>
      </c>
      <c r="AW177" s="193" t="s">
        <v>673</v>
      </c>
    </row>
    <row r="178" spans="2:31" s="204" customFormat="1" ht="30" customHeight="1">
      <c r="B178" s="205"/>
      <c r="D178" s="303" t="s">
        <v>555</v>
      </c>
      <c r="F178" s="330" t="s">
        <v>674</v>
      </c>
      <c r="I178" s="300"/>
      <c r="AD178" s="193" t="s">
        <v>555</v>
      </c>
      <c r="AE178" s="193" t="s">
        <v>99</v>
      </c>
    </row>
    <row r="179" spans="2:49" s="204" customFormat="1" ht="22.5" customHeight="1">
      <c r="B179" s="289"/>
      <c r="C179" s="323" t="s">
        <v>258</v>
      </c>
      <c r="D179" s="323" t="s">
        <v>214</v>
      </c>
      <c r="E179" s="324" t="s">
        <v>675</v>
      </c>
      <c r="F179" s="325" t="s">
        <v>676</v>
      </c>
      <c r="G179" s="326" t="s">
        <v>265</v>
      </c>
      <c r="H179" s="327">
        <v>1</v>
      </c>
      <c r="I179" s="328"/>
      <c r="J179" s="329">
        <f>ROUND(I179*H179,2)</f>
        <v>0</v>
      </c>
      <c r="K179" s="325" t="s">
        <v>553</v>
      </c>
      <c r="AB179" s="193" t="s">
        <v>179</v>
      </c>
      <c r="AD179" s="193" t="s">
        <v>214</v>
      </c>
      <c r="AE179" s="193" t="s">
        <v>99</v>
      </c>
      <c r="AI179" s="193" t="s">
        <v>149</v>
      </c>
      <c r="AO179" s="297" t="e">
        <f>IF(#REF!="základní",J179,0)</f>
        <v>#REF!</v>
      </c>
      <c r="AP179" s="297" t="e">
        <f>IF(#REF!="snížená",J179,0)</f>
        <v>#REF!</v>
      </c>
      <c r="AQ179" s="297" t="e">
        <f>IF(#REF!="zákl. přenesená",J179,0)</f>
        <v>#REF!</v>
      </c>
      <c r="AR179" s="297" t="e">
        <f>IF(#REF!="sníž. přenesená",J179,0)</f>
        <v>#REF!</v>
      </c>
      <c r="AS179" s="297" t="e">
        <f>IF(#REF!="nulová",J179,0)</f>
        <v>#REF!</v>
      </c>
      <c r="AT179" s="193" t="s">
        <v>84</v>
      </c>
      <c r="AU179" s="297">
        <f>ROUND(I179*H179,2)</f>
        <v>0</v>
      </c>
      <c r="AV179" s="193" t="s">
        <v>154</v>
      </c>
      <c r="AW179" s="193" t="s">
        <v>677</v>
      </c>
    </row>
    <row r="180" spans="2:31" s="204" customFormat="1" ht="30" customHeight="1">
      <c r="B180" s="205"/>
      <c r="D180" s="303" t="s">
        <v>555</v>
      </c>
      <c r="F180" s="330" t="s">
        <v>678</v>
      </c>
      <c r="I180" s="300"/>
      <c r="AD180" s="193" t="s">
        <v>555</v>
      </c>
      <c r="AE180" s="193" t="s">
        <v>99</v>
      </c>
    </row>
    <row r="181" spans="2:49" s="204" customFormat="1" ht="22.5" customHeight="1">
      <c r="B181" s="289"/>
      <c r="C181" s="323" t="s">
        <v>262</v>
      </c>
      <c r="D181" s="323" t="s">
        <v>214</v>
      </c>
      <c r="E181" s="324" t="s">
        <v>679</v>
      </c>
      <c r="F181" s="325" t="s">
        <v>680</v>
      </c>
      <c r="G181" s="326" t="s">
        <v>265</v>
      </c>
      <c r="H181" s="327">
        <v>1</v>
      </c>
      <c r="I181" s="328"/>
      <c r="J181" s="329">
        <f>ROUND(I181*H181,2)</f>
        <v>0</v>
      </c>
      <c r="K181" s="325" t="s">
        <v>553</v>
      </c>
      <c r="AB181" s="193" t="s">
        <v>179</v>
      </c>
      <c r="AD181" s="193" t="s">
        <v>214</v>
      </c>
      <c r="AE181" s="193" t="s">
        <v>99</v>
      </c>
      <c r="AI181" s="193" t="s">
        <v>149</v>
      </c>
      <c r="AO181" s="297" t="e">
        <f>IF(#REF!="základní",J181,0)</f>
        <v>#REF!</v>
      </c>
      <c r="AP181" s="297" t="e">
        <f>IF(#REF!="snížená",J181,0)</f>
        <v>#REF!</v>
      </c>
      <c r="AQ181" s="297" t="e">
        <f>IF(#REF!="zákl. přenesená",J181,0)</f>
        <v>#REF!</v>
      </c>
      <c r="AR181" s="297" t="e">
        <f>IF(#REF!="sníž. přenesená",J181,0)</f>
        <v>#REF!</v>
      </c>
      <c r="AS181" s="297" t="e">
        <f>IF(#REF!="nulová",J181,0)</f>
        <v>#REF!</v>
      </c>
      <c r="AT181" s="193" t="s">
        <v>84</v>
      </c>
      <c r="AU181" s="297">
        <f>ROUND(I181*H181,2)</f>
        <v>0</v>
      </c>
      <c r="AV181" s="193" t="s">
        <v>154</v>
      </c>
      <c r="AW181" s="193" t="s">
        <v>681</v>
      </c>
    </row>
    <row r="182" spans="2:31" s="204" customFormat="1" ht="30" customHeight="1">
      <c r="B182" s="205"/>
      <c r="D182" s="303" t="s">
        <v>555</v>
      </c>
      <c r="F182" s="330" t="s">
        <v>682</v>
      </c>
      <c r="I182" s="300"/>
      <c r="AD182" s="193" t="s">
        <v>555</v>
      </c>
      <c r="AE182" s="193" t="s">
        <v>99</v>
      </c>
    </row>
    <row r="183" spans="2:49" s="204" customFormat="1" ht="22.5" customHeight="1">
      <c r="B183" s="289"/>
      <c r="C183" s="290" t="s">
        <v>267</v>
      </c>
      <c r="D183" s="290" t="s">
        <v>150</v>
      </c>
      <c r="E183" s="291" t="s">
        <v>683</v>
      </c>
      <c r="F183" s="292" t="s">
        <v>684</v>
      </c>
      <c r="G183" s="293" t="s">
        <v>265</v>
      </c>
      <c r="H183" s="294">
        <v>1</v>
      </c>
      <c r="I183" s="295"/>
      <c r="J183" s="296">
        <f>ROUND(I183*H183,2)</f>
        <v>0</v>
      </c>
      <c r="K183" s="292" t="s">
        <v>553</v>
      </c>
      <c r="AB183" s="193" t="s">
        <v>154</v>
      </c>
      <c r="AD183" s="193" t="s">
        <v>150</v>
      </c>
      <c r="AE183" s="193" t="s">
        <v>99</v>
      </c>
      <c r="AI183" s="193" t="s">
        <v>149</v>
      </c>
      <c r="AO183" s="297" t="e">
        <f>IF(#REF!="základní",J183,0)</f>
        <v>#REF!</v>
      </c>
      <c r="AP183" s="297" t="e">
        <f>IF(#REF!="snížená",J183,0)</f>
        <v>#REF!</v>
      </c>
      <c r="AQ183" s="297" t="e">
        <f>IF(#REF!="zákl. přenesená",J183,0)</f>
        <v>#REF!</v>
      </c>
      <c r="AR183" s="297" t="e">
        <f>IF(#REF!="sníž. přenesená",J183,0)</f>
        <v>#REF!</v>
      </c>
      <c r="AS183" s="297" t="e">
        <f>IF(#REF!="nulová",J183,0)</f>
        <v>#REF!</v>
      </c>
      <c r="AT183" s="193" t="s">
        <v>84</v>
      </c>
      <c r="AU183" s="297">
        <f>ROUND(I183*H183,2)</f>
        <v>0</v>
      </c>
      <c r="AV183" s="193" t="s">
        <v>154</v>
      </c>
      <c r="AW183" s="193" t="s">
        <v>685</v>
      </c>
    </row>
    <row r="184" spans="2:31" s="204" customFormat="1" ht="30" customHeight="1">
      <c r="B184" s="205"/>
      <c r="D184" s="303" t="s">
        <v>555</v>
      </c>
      <c r="F184" s="330" t="s">
        <v>686</v>
      </c>
      <c r="I184" s="300"/>
      <c r="AD184" s="193" t="s">
        <v>555</v>
      </c>
      <c r="AE184" s="193" t="s">
        <v>99</v>
      </c>
    </row>
    <row r="185" spans="2:49" s="204" customFormat="1" ht="22.5" customHeight="1">
      <c r="B185" s="289"/>
      <c r="C185" s="290" t="s">
        <v>271</v>
      </c>
      <c r="D185" s="290" t="s">
        <v>150</v>
      </c>
      <c r="E185" s="291" t="s">
        <v>687</v>
      </c>
      <c r="F185" s="292" t="s">
        <v>688</v>
      </c>
      <c r="G185" s="293" t="s">
        <v>265</v>
      </c>
      <c r="H185" s="294">
        <v>1</v>
      </c>
      <c r="I185" s="295"/>
      <c r="J185" s="296">
        <f>ROUND(I185*H185,2)</f>
        <v>0</v>
      </c>
      <c r="K185" s="292" t="s">
        <v>553</v>
      </c>
      <c r="AB185" s="193" t="s">
        <v>154</v>
      </c>
      <c r="AD185" s="193" t="s">
        <v>150</v>
      </c>
      <c r="AE185" s="193" t="s">
        <v>99</v>
      </c>
      <c r="AI185" s="193" t="s">
        <v>149</v>
      </c>
      <c r="AO185" s="297" t="e">
        <f>IF(#REF!="základní",J185,0)</f>
        <v>#REF!</v>
      </c>
      <c r="AP185" s="297" t="e">
        <f>IF(#REF!="snížená",J185,0)</f>
        <v>#REF!</v>
      </c>
      <c r="AQ185" s="297" t="e">
        <f>IF(#REF!="zákl. přenesená",J185,0)</f>
        <v>#REF!</v>
      </c>
      <c r="AR185" s="297" t="e">
        <f>IF(#REF!="sníž. přenesená",J185,0)</f>
        <v>#REF!</v>
      </c>
      <c r="AS185" s="297" t="e">
        <f>IF(#REF!="nulová",J185,0)</f>
        <v>#REF!</v>
      </c>
      <c r="AT185" s="193" t="s">
        <v>84</v>
      </c>
      <c r="AU185" s="297">
        <f>ROUND(I185*H185,2)</f>
        <v>0</v>
      </c>
      <c r="AV185" s="193" t="s">
        <v>154</v>
      </c>
      <c r="AW185" s="193" t="s">
        <v>689</v>
      </c>
    </row>
    <row r="186" spans="2:31" s="204" customFormat="1" ht="30" customHeight="1">
      <c r="B186" s="205"/>
      <c r="D186" s="303" t="s">
        <v>555</v>
      </c>
      <c r="F186" s="330" t="s">
        <v>690</v>
      </c>
      <c r="I186" s="300"/>
      <c r="AD186" s="193" t="s">
        <v>555</v>
      </c>
      <c r="AE186" s="193" t="s">
        <v>99</v>
      </c>
    </row>
    <row r="187" spans="2:49" s="204" customFormat="1" ht="22.5" customHeight="1">
      <c r="B187" s="289"/>
      <c r="C187" s="290" t="s">
        <v>275</v>
      </c>
      <c r="D187" s="290" t="s">
        <v>150</v>
      </c>
      <c r="E187" s="291" t="s">
        <v>691</v>
      </c>
      <c r="F187" s="292" t="s">
        <v>692</v>
      </c>
      <c r="G187" s="293" t="s">
        <v>265</v>
      </c>
      <c r="H187" s="294">
        <v>1</v>
      </c>
      <c r="I187" s="295"/>
      <c r="J187" s="296">
        <f>ROUND(I187*H187,2)</f>
        <v>0</v>
      </c>
      <c r="K187" s="292" t="s">
        <v>553</v>
      </c>
      <c r="AB187" s="193" t="s">
        <v>154</v>
      </c>
      <c r="AD187" s="193" t="s">
        <v>150</v>
      </c>
      <c r="AE187" s="193" t="s">
        <v>99</v>
      </c>
      <c r="AI187" s="193" t="s">
        <v>149</v>
      </c>
      <c r="AO187" s="297" t="e">
        <f>IF(#REF!="základní",J187,0)</f>
        <v>#REF!</v>
      </c>
      <c r="AP187" s="297" t="e">
        <f>IF(#REF!="snížená",J187,0)</f>
        <v>#REF!</v>
      </c>
      <c r="AQ187" s="297" t="e">
        <f>IF(#REF!="zákl. přenesená",J187,0)</f>
        <v>#REF!</v>
      </c>
      <c r="AR187" s="297" t="e">
        <f>IF(#REF!="sníž. přenesená",J187,0)</f>
        <v>#REF!</v>
      </c>
      <c r="AS187" s="297" t="e">
        <f>IF(#REF!="nulová",J187,0)</f>
        <v>#REF!</v>
      </c>
      <c r="AT187" s="193" t="s">
        <v>84</v>
      </c>
      <c r="AU187" s="297">
        <f>ROUND(I187*H187,2)</f>
        <v>0</v>
      </c>
      <c r="AV187" s="193" t="s">
        <v>154</v>
      </c>
      <c r="AW187" s="193" t="s">
        <v>693</v>
      </c>
    </row>
    <row r="188" spans="2:31" s="204" customFormat="1" ht="30" customHeight="1">
      <c r="B188" s="205"/>
      <c r="D188" s="303" t="s">
        <v>555</v>
      </c>
      <c r="F188" s="330" t="s">
        <v>694</v>
      </c>
      <c r="I188" s="300"/>
      <c r="AD188" s="193" t="s">
        <v>555</v>
      </c>
      <c r="AE188" s="193" t="s">
        <v>99</v>
      </c>
    </row>
    <row r="189" spans="2:49" s="204" customFormat="1" ht="22.5" customHeight="1">
      <c r="B189" s="289"/>
      <c r="C189" s="290" t="s">
        <v>279</v>
      </c>
      <c r="D189" s="290" t="s">
        <v>150</v>
      </c>
      <c r="E189" s="291" t="s">
        <v>695</v>
      </c>
      <c r="F189" s="292" t="s">
        <v>696</v>
      </c>
      <c r="G189" s="293" t="s">
        <v>265</v>
      </c>
      <c r="H189" s="294">
        <v>1</v>
      </c>
      <c r="I189" s="295"/>
      <c r="J189" s="296">
        <f>ROUND(I189*H189,2)</f>
        <v>0</v>
      </c>
      <c r="K189" s="292" t="s">
        <v>553</v>
      </c>
      <c r="AB189" s="193" t="s">
        <v>154</v>
      </c>
      <c r="AD189" s="193" t="s">
        <v>150</v>
      </c>
      <c r="AE189" s="193" t="s">
        <v>99</v>
      </c>
      <c r="AI189" s="193" t="s">
        <v>149</v>
      </c>
      <c r="AO189" s="297" t="e">
        <f>IF(#REF!="základní",J189,0)</f>
        <v>#REF!</v>
      </c>
      <c r="AP189" s="297" t="e">
        <f>IF(#REF!="snížená",J189,0)</f>
        <v>#REF!</v>
      </c>
      <c r="AQ189" s="297" t="e">
        <f>IF(#REF!="zákl. přenesená",J189,0)</f>
        <v>#REF!</v>
      </c>
      <c r="AR189" s="297" t="e">
        <f>IF(#REF!="sníž. přenesená",J189,0)</f>
        <v>#REF!</v>
      </c>
      <c r="AS189" s="297" t="e">
        <f>IF(#REF!="nulová",J189,0)</f>
        <v>#REF!</v>
      </c>
      <c r="AT189" s="193" t="s">
        <v>84</v>
      </c>
      <c r="AU189" s="297">
        <f>ROUND(I189*H189,2)</f>
        <v>0</v>
      </c>
      <c r="AV189" s="193" t="s">
        <v>154</v>
      </c>
      <c r="AW189" s="193" t="s">
        <v>697</v>
      </c>
    </row>
    <row r="190" spans="2:31" s="204" customFormat="1" ht="30" customHeight="1">
      <c r="B190" s="205"/>
      <c r="D190" s="303" t="s">
        <v>555</v>
      </c>
      <c r="F190" s="330" t="s">
        <v>698</v>
      </c>
      <c r="I190" s="300"/>
      <c r="AD190" s="193" t="s">
        <v>555</v>
      </c>
      <c r="AE190" s="193" t="s">
        <v>99</v>
      </c>
    </row>
    <row r="191" spans="2:49" s="204" customFormat="1" ht="22.5" customHeight="1">
      <c r="B191" s="289"/>
      <c r="C191" s="290" t="s">
        <v>283</v>
      </c>
      <c r="D191" s="290" t="s">
        <v>150</v>
      </c>
      <c r="E191" s="291" t="s">
        <v>699</v>
      </c>
      <c r="F191" s="292" t="s">
        <v>700</v>
      </c>
      <c r="G191" s="293" t="s">
        <v>265</v>
      </c>
      <c r="H191" s="294">
        <v>1</v>
      </c>
      <c r="I191" s="295"/>
      <c r="J191" s="296">
        <f>ROUND(I191*H191,2)</f>
        <v>0</v>
      </c>
      <c r="K191" s="292" t="s">
        <v>553</v>
      </c>
      <c r="AB191" s="193" t="s">
        <v>154</v>
      </c>
      <c r="AD191" s="193" t="s">
        <v>150</v>
      </c>
      <c r="AE191" s="193" t="s">
        <v>99</v>
      </c>
      <c r="AI191" s="193" t="s">
        <v>149</v>
      </c>
      <c r="AO191" s="297" t="e">
        <f>IF(#REF!="základní",J191,0)</f>
        <v>#REF!</v>
      </c>
      <c r="AP191" s="297" t="e">
        <f>IF(#REF!="snížená",J191,0)</f>
        <v>#REF!</v>
      </c>
      <c r="AQ191" s="297" t="e">
        <f>IF(#REF!="zákl. přenesená",J191,0)</f>
        <v>#REF!</v>
      </c>
      <c r="AR191" s="297" t="e">
        <f>IF(#REF!="sníž. přenesená",J191,0)</f>
        <v>#REF!</v>
      </c>
      <c r="AS191" s="297" t="e">
        <f>IF(#REF!="nulová",J191,0)</f>
        <v>#REF!</v>
      </c>
      <c r="AT191" s="193" t="s">
        <v>84</v>
      </c>
      <c r="AU191" s="297">
        <f>ROUND(I191*H191,2)</f>
        <v>0</v>
      </c>
      <c r="AV191" s="193" t="s">
        <v>154</v>
      </c>
      <c r="AW191" s="193" t="s">
        <v>701</v>
      </c>
    </row>
    <row r="192" spans="2:31" s="204" customFormat="1" ht="22.5" customHeight="1">
      <c r="B192" s="205"/>
      <c r="D192" s="303" t="s">
        <v>555</v>
      </c>
      <c r="F192" s="330" t="s">
        <v>702</v>
      </c>
      <c r="I192" s="300"/>
      <c r="AD192" s="193" t="s">
        <v>555</v>
      </c>
      <c r="AE192" s="193" t="s">
        <v>99</v>
      </c>
    </row>
    <row r="193" spans="2:49" s="204" customFormat="1" ht="22.5" customHeight="1">
      <c r="B193" s="289"/>
      <c r="C193" s="323" t="s">
        <v>287</v>
      </c>
      <c r="D193" s="323" t="s">
        <v>214</v>
      </c>
      <c r="E193" s="324" t="s">
        <v>703</v>
      </c>
      <c r="F193" s="325" t="s">
        <v>704</v>
      </c>
      <c r="G193" s="326" t="s">
        <v>265</v>
      </c>
      <c r="H193" s="327">
        <v>1</v>
      </c>
      <c r="I193" s="328"/>
      <c r="J193" s="329">
        <f>ROUND(I193*H193,2)</f>
        <v>0</v>
      </c>
      <c r="K193" s="325" t="s">
        <v>553</v>
      </c>
      <c r="AB193" s="193" t="s">
        <v>179</v>
      </c>
      <c r="AD193" s="193" t="s">
        <v>214</v>
      </c>
      <c r="AE193" s="193" t="s">
        <v>99</v>
      </c>
      <c r="AI193" s="193" t="s">
        <v>149</v>
      </c>
      <c r="AO193" s="297" t="e">
        <f>IF(#REF!="základní",J193,0)</f>
        <v>#REF!</v>
      </c>
      <c r="AP193" s="297" t="e">
        <f>IF(#REF!="snížená",J193,0)</f>
        <v>#REF!</v>
      </c>
      <c r="AQ193" s="297" t="e">
        <f>IF(#REF!="zákl. přenesená",J193,0)</f>
        <v>#REF!</v>
      </c>
      <c r="AR193" s="297" t="e">
        <f>IF(#REF!="sníž. přenesená",J193,0)</f>
        <v>#REF!</v>
      </c>
      <c r="AS193" s="297" t="e">
        <f>IF(#REF!="nulová",J193,0)</f>
        <v>#REF!</v>
      </c>
      <c r="AT193" s="193" t="s">
        <v>84</v>
      </c>
      <c r="AU193" s="297">
        <f>ROUND(I193*H193,2)</f>
        <v>0</v>
      </c>
      <c r="AV193" s="193" t="s">
        <v>154</v>
      </c>
      <c r="AW193" s="193" t="s">
        <v>705</v>
      </c>
    </row>
    <row r="194" spans="2:31" s="204" customFormat="1" ht="30" customHeight="1">
      <c r="B194" s="205"/>
      <c r="D194" s="303" t="s">
        <v>555</v>
      </c>
      <c r="F194" s="330" t="s">
        <v>706</v>
      </c>
      <c r="I194" s="300"/>
      <c r="AD194" s="193" t="s">
        <v>555</v>
      </c>
      <c r="AE194" s="193" t="s">
        <v>99</v>
      </c>
    </row>
    <row r="195" spans="2:49" s="204" customFormat="1" ht="22.5" customHeight="1">
      <c r="B195" s="289"/>
      <c r="C195" s="323" t="s">
        <v>291</v>
      </c>
      <c r="D195" s="323" t="s">
        <v>214</v>
      </c>
      <c r="E195" s="324" t="s">
        <v>707</v>
      </c>
      <c r="F195" s="325" t="s">
        <v>708</v>
      </c>
      <c r="G195" s="326" t="s">
        <v>265</v>
      </c>
      <c r="H195" s="327">
        <v>1</v>
      </c>
      <c r="I195" s="328"/>
      <c r="J195" s="329">
        <f>ROUND(I195*H195,2)</f>
        <v>0</v>
      </c>
      <c r="K195" s="325" t="s">
        <v>22</v>
      </c>
      <c r="AB195" s="193" t="s">
        <v>179</v>
      </c>
      <c r="AD195" s="193" t="s">
        <v>214</v>
      </c>
      <c r="AE195" s="193" t="s">
        <v>99</v>
      </c>
      <c r="AI195" s="193" t="s">
        <v>149</v>
      </c>
      <c r="AO195" s="297" t="e">
        <f>IF(#REF!="základní",J195,0)</f>
        <v>#REF!</v>
      </c>
      <c r="AP195" s="297" t="e">
        <f>IF(#REF!="snížená",J195,0)</f>
        <v>#REF!</v>
      </c>
      <c r="AQ195" s="297" t="e">
        <f>IF(#REF!="zákl. přenesená",J195,0)</f>
        <v>#REF!</v>
      </c>
      <c r="AR195" s="297" t="e">
        <f>IF(#REF!="sníž. přenesená",J195,0)</f>
        <v>#REF!</v>
      </c>
      <c r="AS195" s="297" t="e">
        <f>IF(#REF!="nulová",J195,0)</f>
        <v>#REF!</v>
      </c>
      <c r="AT195" s="193" t="s">
        <v>84</v>
      </c>
      <c r="AU195" s="297">
        <f>ROUND(I195*H195,2)</f>
        <v>0</v>
      </c>
      <c r="AV195" s="193" t="s">
        <v>154</v>
      </c>
      <c r="AW195" s="193" t="s">
        <v>709</v>
      </c>
    </row>
    <row r="196" spans="2:31" s="204" customFormat="1" ht="22.5" customHeight="1">
      <c r="B196" s="205"/>
      <c r="D196" s="303" t="s">
        <v>555</v>
      </c>
      <c r="F196" s="330" t="s">
        <v>708</v>
      </c>
      <c r="I196" s="300"/>
      <c r="AD196" s="193" t="s">
        <v>555</v>
      </c>
      <c r="AE196" s="193" t="s">
        <v>99</v>
      </c>
    </row>
    <row r="197" spans="2:49" s="204" customFormat="1" ht="22.5" customHeight="1">
      <c r="B197" s="289"/>
      <c r="C197" s="290" t="s">
        <v>295</v>
      </c>
      <c r="D197" s="290" t="s">
        <v>150</v>
      </c>
      <c r="E197" s="291" t="s">
        <v>710</v>
      </c>
      <c r="F197" s="292" t="s">
        <v>711</v>
      </c>
      <c r="G197" s="293" t="s">
        <v>265</v>
      </c>
      <c r="H197" s="294">
        <v>1</v>
      </c>
      <c r="I197" s="295"/>
      <c r="J197" s="296">
        <f>ROUND(I197*H197,2)</f>
        <v>0</v>
      </c>
      <c r="K197" s="292" t="s">
        <v>553</v>
      </c>
      <c r="AB197" s="193" t="s">
        <v>154</v>
      </c>
      <c r="AD197" s="193" t="s">
        <v>150</v>
      </c>
      <c r="AE197" s="193" t="s">
        <v>99</v>
      </c>
      <c r="AI197" s="193" t="s">
        <v>149</v>
      </c>
      <c r="AO197" s="297" t="e">
        <f>IF(#REF!="základní",J197,0)</f>
        <v>#REF!</v>
      </c>
      <c r="AP197" s="297" t="e">
        <f>IF(#REF!="snížená",J197,0)</f>
        <v>#REF!</v>
      </c>
      <c r="AQ197" s="297" t="e">
        <f>IF(#REF!="zákl. přenesená",J197,0)</f>
        <v>#REF!</v>
      </c>
      <c r="AR197" s="297" t="e">
        <f>IF(#REF!="sníž. přenesená",J197,0)</f>
        <v>#REF!</v>
      </c>
      <c r="AS197" s="297" t="e">
        <f>IF(#REF!="nulová",J197,0)</f>
        <v>#REF!</v>
      </c>
      <c r="AT197" s="193" t="s">
        <v>84</v>
      </c>
      <c r="AU197" s="297">
        <f>ROUND(I197*H197,2)</f>
        <v>0</v>
      </c>
      <c r="AV197" s="193" t="s">
        <v>154</v>
      </c>
      <c r="AW197" s="193" t="s">
        <v>712</v>
      </c>
    </row>
    <row r="198" spans="2:31" s="204" customFormat="1" ht="22.5" customHeight="1">
      <c r="B198" s="205"/>
      <c r="D198" s="303" t="s">
        <v>555</v>
      </c>
      <c r="F198" s="330" t="s">
        <v>711</v>
      </c>
      <c r="I198" s="300"/>
      <c r="AD198" s="193" t="s">
        <v>555</v>
      </c>
      <c r="AE198" s="193" t="s">
        <v>99</v>
      </c>
    </row>
    <row r="199" spans="2:49" s="204" customFormat="1" ht="22.5" customHeight="1">
      <c r="B199" s="289"/>
      <c r="C199" s="323" t="s">
        <v>299</v>
      </c>
      <c r="D199" s="323" t="s">
        <v>214</v>
      </c>
      <c r="E199" s="324" t="s">
        <v>713</v>
      </c>
      <c r="F199" s="325" t="s">
        <v>714</v>
      </c>
      <c r="G199" s="326" t="s">
        <v>265</v>
      </c>
      <c r="H199" s="327">
        <v>1</v>
      </c>
      <c r="I199" s="328"/>
      <c r="J199" s="329">
        <f>ROUND(I199*H199,2)</f>
        <v>0</v>
      </c>
      <c r="K199" s="325" t="s">
        <v>553</v>
      </c>
      <c r="AB199" s="193" t="s">
        <v>179</v>
      </c>
      <c r="AD199" s="193" t="s">
        <v>214</v>
      </c>
      <c r="AE199" s="193" t="s">
        <v>99</v>
      </c>
      <c r="AI199" s="193" t="s">
        <v>149</v>
      </c>
      <c r="AO199" s="297" t="e">
        <f>IF(#REF!="základní",J199,0)</f>
        <v>#REF!</v>
      </c>
      <c r="AP199" s="297" t="e">
        <f>IF(#REF!="snížená",J199,0)</f>
        <v>#REF!</v>
      </c>
      <c r="AQ199" s="297" t="e">
        <f>IF(#REF!="zákl. přenesená",J199,0)</f>
        <v>#REF!</v>
      </c>
      <c r="AR199" s="297" t="e">
        <f>IF(#REF!="sníž. přenesená",J199,0)</f>
        <v>#REF!</v>
      </c>
      <c r="AS199" s="297" t="e">
        <f>IF(#REF!="nulová",J199,0)</f>
        <v>#REF!</v>
      </c>
      <c r="AT199" s="193" t="s">
        <v>84</v>
      </c>
      <c r="AU199" s="297">
        <f>ROUND(I199*H199,2)</f>
        <v>0</v>
      </c>
      <c r="AV199" s="193" t="s">
        <v>154</v>
      </c>
      <c r="AW199" s="193" t="s">
        <v>715</v>
      </c>
    </row>
    <row r="200" spans="2:31" s="204" customFormat="1" ht="22.5" customHeight="1">
      <c r="B200" s="205"/>
      <c r="D200" s="303" t="s">
        <v>555</v>
      </c>
      <c r="F200" s="330" t="s">
        <v>716</v>
      </c>
      <c r="I200" s="300"/>
      <c r="AD200" s="193" t="s">
        <v>555</v>
      </c>
      <c r="AE200" s="193" t="s">
        <v>99</v>
      </c>
    </row>
    <row r="201" spans="2:49" s="204" customFormat="1" ht="22.5" customHeight="1">
      <c r="B201" s="289"/>
      <c r="C201" s="290" t="s">
        <v>303</v>
      </c>
      <c r="D201" s="290" t="s">
        <v>150</v>
      </c>
      <c r="E201" s="291" t="s">
        <v>717</v>
      </c>
      <c r="F201" s="292" t="s">
        <v>718</v>
      </c>
      <c r="G201" s="293" t="s">
        <v>211</v>
      </c>
      <c r="H201" s="294">
        <v>5</v>
      </c>
      <c r="I201" s="295"/>
      <c r="J201" s="296">
        <f>ROUND(I201*H201,2)</f>
        <v>0</v>
      </c>
      <c r="K201" s="292" t="s">
        <v>553</v>
      </c>
      <c r="AB201" s="193" t="s">
        <v>154</v>
      </c>
      <c r="AD201" s="193" t="s">
        <v>150</v>
      </c>
      <c r="AE201" s="193" t="s">
        <v>99</v>
      </c>
      <c r="AI201" s="193" t="s">
        <v>149</v>
      </c>
      <c r="AO201" s="297" t="e">
        <f>IF(#REF!="základní",J201,0)</f>
        <v>#REF!</v>
      </c>
      <c r="AP201" s="297" t="e">
        <f>IF(#REF!="snížená",J201,0)</f>
        <v>#REF!</v>
      </c>
      <c r="AQ201" s="297" t="e">
        <f>IF(#REF!="zákl. přenesená",J201,0)</f>
        <v>#REF!</v>
      </c>
      <c r="AR201" s="297" t="e">
        <f>IF(#REF!="sníž. přenesená",J201,0)</f>
        <v>#REF!</v>
      </c>
      <c r="AS201" s="297" t="e">
        <f>IF(#REF!="nulová",J201,0)</f>
        <v>#REF!</v>
      </c>
      <c r="AT201" s="193" t="s">
        <v>84</v>
      </c>
      <c r="AU201" s="297">
        <f>ROUND(I201*H201,2)</f>
        <v>0</v>
      </c>
      <c r="AV201" s="193" t="s">
        <v>154</v>
      </c>
      <c r="AW201" s="193" t="s">
        <v>719</v>
      </c>
    </row>
    <row r="202" spans="2:31" s="204" customFormat="1" ht="22.5" customHeight="1">
      <c r="B202" s="205"/>
      <c r="D202" s="303" t="s">
        <v>555</v>
      </c>
      <c r="F202" s="330" t="s">
        <v>720</v>
      </c>
      <c r="I202" s="300"/>
      <c r="AD202" s="193" t="s">
        <v>555</v>
      </c>
      <c r="AE202" s="193" t="s">
        <v>99</v>
      </c>
    </row>
    <row r="203" spans="2:49" s="204" customFormat="1" ht="22.5" customHeight="1">
      <c r="B203" s="289"/>
      <c r="C203" s="290" t="s">
        <v>307</v>
      </c>
      <c r="D203" s="290" t="s">
        <v>150</v>
      </c>
      <c r="E203" s="291" t="s">
        <v>721</v>
      </c>
      <c r="F203" s="292" t="s">
        <v>722</v>
      </c>
      <c r="G203" s="293" t="s">
        <v>211</v>
      </c>
      <c r="H203" s="294">
        <v>5</v>
      </c>
      <c r="I203" s="295"/>
      <c r="J203" s="296">
        <f>ROUND(I203*H203,2)</f>
        <v>0</v>
      </c>
      <c r="K203" s="292" t="s">
        <v>553</v>
      </c>
      <c r="AB203" s="193" t="s">
        <v>154</v>
      </c>
      <c r="AD203" s="193" t="s">
        <v>150</v>
      </c>
      <c r="AE203" s="193" t="s">
        <v>99</v>
      </c>
      <c r="AI203" s="193" t="s">
        <v>149</v>
      </c>
      <c r="AO203" s="297" t="e">
        <f>IF(#REF!="základní",J203,0)</f>
        <v>#REF!</v>
      </c>
      <c r="AP203" s="297" t="e">
        <f>IF(#REF!="snížená",J203,0)</f>
        <v>#REF!</v>
      </c>
      <c r="AQ203" s="297" t="e">
        <f>IF(#REF!="zákl. přenesená",J203,0)</f>
        <v>#REF!</v>
      </c>
      <c r="AR203" s="297" t="e">
        <f>IF(#REF!="sníž. přenesená",J203,0)</f>
        <v>#REF!</v>
      </c>
      <c r="AS203" s="297" t="e">
        <f>IF(#REF!="nulová",J203,0)</f>
        <v>#REF!</v>
      </c>
      <c r="AT203" s="193" t="s">
        <v>84</v>
      </c>
      <c r="AU203" s="297">
        <f>ROUND(I203*H203,2)</f>
        <v>0</v>
      </c>
      <c r="AV203" s="193" t="s">
        <v>154</v>
      </c>
      <c r="AW203" s="193" t="s">
        <v>723</v>
      </c>
    </row>
    <row r="204" spans="2:31" s="204" customFormat="1" ht="22.5" customHeight="1">
      <c r="B204" s="205"/>
      <c r="D204" s="298" t="s">
        <v>555</v>
      </c>
      <c r="F204" s="299" t="s">
        <v>724</v>
      </c>
      <c r="I204" s="300"/>
      <c r="AD204" s="193" t="s">
        <v>555</v>
      </c>
      <c r="AE204" s="193" t="s">
        <v>99</v>
      </c>
    </row>
    <row r="205" spans="2:47" s="278" customFormat="1" ht="29.85" customHeight="1">
      <c r="B205" s="279"/>
      <c r="D205" s="286" t="s">
        <v>78</v>
      </c>
      <c r="E205" s="287" t="s">
        <v>183</v>
      </c>
      <c r="F205" s="287" t="s">
        <v>725</v>
      </c>
      <c r="I205" s="282"/>
      <c r="J205" s="288">
        <f>AU205</f>
        <v>0</v>
      </c>
      <c r="AB205" s="280" t="s">
        <v>84</v>
      </c>
      <c r="AD205" s="284" t="s">
        <v>78</v>
      </c>
      <c r="AE205" s="284" t="s">
        <v>84</v>
      </c>
      <c r="AI205" s="280" t="s">
        <v>149</v>
      </c>
      <c r="AU205" s="285">
        <f>SUM(AU206:AU208)</f>
        <v>0</v>
      </c>
    </row>
    <row r="206" spans="2:49" s="204" customFormat="1" ht="22.5" customHeight="1">
      <c r="B206" s="289"/>
      <c r="C206" s="290" t="s">
        <v>311</v>
      </c>
      <c r="D206" s="290" t="s">
        <v>150</v>
      </c>
      <c r="E206" s="291" t="s">
        <v>726</v>
      </c>
      <c r="F206" s="292" t="s">
        <v>727</v>
      </c>
      <c r="G206" s="293" t="s">
        <v>211</v>
      </c>
      <c r="H206" s="294">
        <v>52</v>
      </c>
      <c r="I206" s="295"/>
      <c r="J206" s="296">
        <f>ROUND(I206*H206,2)</f>
        <v>0</v>
      </c>
      <c r="K206" s="292" t="s">
        <v>553</v>
      </c>
      <c r="AB206" s="193" t="s">
        <v>154</v>
      </c>
      <c r="AD206" s="193" t="s">
        <v>150</v>
      </c>
      <c r="AE206" s="193" t="s">
        <v>99</v>
      </c>
      <c r="AI206" s="193" t="s">
        <v>149</v>
      </c>
      <c r="AO206" s="297" t="e">
        <f>IF(#REF!="základní",J206,0)</f>
        <v>#REF!</v>
      </c>
      <c r="AP206" s="297" t="e">
        <f>IF(#REF!="snížená",J206,0)</f>
        <v>#REF!</v>
      </c>
      <c r="AQ206" s="297" t="e">
        <f>IF(#REF!="zákl. přenesená",J206,0)</f>
        <v>#REF!</v>
      </c>
      <c r="AR206" s="297" t="e">
        <f>IF(#REF!="sníž. přenesená",J206,0)</f>
        <v>#REF!</v>
      </c>
      <c r="AS206" s="297" t="e">
        <f>IF(#REF!="nulová",J206,0)</f>
        <v>#REF!</v>
      </c>
      <c r="AT206" s="193" t="s">
        <v>84</v>
      </c>
      <c r="AU206" s="297">
        <f>ROUND(I206*H206,2)</f>
        <v>0</v>
      </c>
      <c r="AV206" s="193" t="s">
        <v>154</v>
      </c>
      <c r="AW206" s="193" t="s">
        <v>728</v>
      </c>
    </row>
    <row r="207" spans="2:31" s="204" customFormat="1" ht="22.5" customHeight="1">
      <c r="B207" s="205"/>
      <c r="D207" s="298" t="s">
        <v>555</v>
      </c>
      <c r="F207" s="299" t="s">
        <v>729</v>
      </c>
      <c r="I207" s="300"/>
      <c r="AD207" s="193" t="s">
        <v>555</v>
      </c>
      <c r="AE207" s="193" t="s">
        <v>99</v>
      </c>
    </row>
    <row r="208" spans="2:35" s="301" customFormat="1" ht="22.5" customHeight="1">
      <c r="B208" s="302"/>
      <c r="D208" s="298" t="s">
        <v>557</v>
      </c>
      <c r="E208" s="308" t="s">
        <v>22</v>
      </c>
      <c r="F208" s="314" t="s">
        <v>730</v>
      </c>
      <c r="H208" s="315">
        <v>52</v>
      </c>
      <c r="I208" s="307"/>
      <c r="AD208" s="308" t="s">
        <v>557</v>
      </c>
      <c r="AE208" s="308" t="s">
        <v>99</v>
      </c>
      <c r="AF208" s="301" t="s">
        <v>99</v>
      </c>
      <c r="AG208" s="301" t="s">
        <v>36</v>
      </c>
      <c r="AH208" s="301" t="s">
        <v>84</v>
      </c>
      <c r="AI208" s="308" t="s">
        <v>149</v>
      </c>
    </row>
    <row r="209" spans="2:47" s="278" customFormat="1" ht="29.85" customHeight="1">
      <c r="B209" s="279"/>
      <c r="D209" s="286" t="s">
        <v>78</v>
      </c>
      <c r="E209" s="287" t="s">
        <v>731</v>
      </c>
      <c r="F209" s="287" t="s">
        <v>732</v>
      </c>
      <c r="I209" s="282"/>
      <c r="J209" s="288">
        <f>AU209</f>
        <v>0</v>
      </c>
      <c r="AB209" s="280" t="s">
        <v>84</v>
      </c>
      <c r="AD209" s="284" t="s">
        <v>78</v>
      </c>
      <c r="AE209" s="284" t="s">
        <v>84</v>
      </c>
      <c r="AI209" s="280" t="s">
        <v>149</v>
      </c>
      <c r="AU209" s="285">
        <f>SUM(AU210:AU218)</f>
        <v>0</v>
      </c>
    </row>
    <row r="210" spans="2:49" s="204" customFormat="1" ht="22.5" customHeight="1">
      <c r="B210" s="289"/>
      <c r="C210" s="290" t="s">
        <v>315</v>
      </c>
      <c r="D210" s="290" t="s">
        <v>150</v>
      </c>
      <c r="E210" s="291" t="s">
        <v>733</v>
      </c>
      <c r="F210" s="292" t="s">
        <v>734</v>
      </c>
      <c r="G210" s="293" t="s">
        <v>186</v>
      </c>
      <c r="H210" s="294">
        <v>11.06</v>
      </c>
      <c r="I210" s="295"/>
      <c r="J210" s="296">
        <f>ROUND(I210*H210,2)</f>
        <v>0</v>
      </c>
      <c r="K210" s="292" t="s">
        <v>553</v>
      </c>
      <c r="AB210" s="193" t="s">
        <v>154</v>
      </c>
      <c r="AD210" s="193" t="s">
        <v>150</v>
      </c>
      <c r="AE210" s="193" t="s">
        <v>99</v>
      </c>
      <c r="AI210" s="193" t="s">
        <v>149</v>
      </c>
      <c r="AO210" s="297" t="e">
        <f>IF(#REF!="základní",J210,0)</f>
        <v>#REF!</v>
      </c>
      <c r="AP210" s="297" t="e">
        <f>IF(#REF!="snížená",J210,0)</f>
        <v>#REF!</v>
      </c>
      <c r="AQ210" s="297" t="e">
        <f>IF(#REF!="zákl. přenesená",J210,0)</f>
        <v>#REF!</v>
      </c>
      <c r="AR210" s="297" t="e">
        <f>IF(#REF!="sníž. přenesená",J210,0)</f>
        <v>#REF!</v>
      </c>
      <c r="AS210" s="297" t="e">
        <f>IF(#REF!="nulová",J210,0)</f>
        <v>#REF!</v>
      </c>
      <c r="AT210" s="193" t="s">
        <v>84</v>
      </c>
      <c r="AU210" s="297">
        <f>ROUND(I210*H210,2)</f>
        <v>0</v>
      </c>
      <c r="AV210" s="193" t="s">
        <v>154</v>
      </c>
      <c r="AW210" s="193" t="s">
        <v>735</v>
      </c>
    </row>
    <row r="211" spans="2:31" s="204" customFormat="1" ht="22.5" customHeight="1">
      <c r="B211" s="205"/>
      <c r="D211" s="303" t="s">
        <v>555</v>
      </c>
      <c r="F211" s="330" t="s">
        <v>736</v>
      </c>
      <c r="I211" s="300"/>
      <c r="AD211" s="193" t="s">
        <v>555</v>
      </c>
      <c r="AE211" s="193" t="s">
        <v>99</v>
      </c>
    </row>
    <row r="212" spans="2:49" s="204" customFormat="1" ht="22.5" customHeight="1">
      <c r="B212" s="289"/>
      <c r="C212" s="290" t="s">
        <v>319</v>
      </c>
      <c r="D212" s="290" t="s">
        <v>150</v>
      </c>
      <c r="E212" s="291" t="s">
        <v>737</v>
      </c>
      <c r="F212" s="292" t="s">
        <v>738</v>
      </c>
      <c r="G212" s="293" t="s">
        <v>186</v>
      </c>
      <c r="H212" s="294">
        <v>99.54</v>
      </c>
      <c r="I212" s="295"/>
      <c r="J212" s="296">
        <f>ROUND(I212*H212,2)</f>
        <v>0</v>
      </c>
      <c r="K212" s="292" t="s">
        <v>553</v>
      </c>
      <c r="AB212" s="193" t="s">
        <v>154</v>
      </c>
      <c r="AD212" s="193" t="s">
        <v>150</v>
      </c>
      <c r="AE212" s="193" t="s">
        <v>99</v>
      </c>
      <c r="AI212" s="193" t="s">
        <v>149</v>
      </c>
      <c r="AO212" s="297" t="e">
        <f>IF(#REF!="základní",J212,0)</f>
        <v>#REF!</v>
      </c>
      <c r="AP212" s="297" t="e">
        <f>IF(#REF!="snížená",J212,0)</f>
        <v>#REF!</v>
      </c>
      <c r="AQ212" s="297" t="e">
        <f>IF(#REF!="zákl. přenesená",J212,0)</f>
        <v>#REF!</v>
      </c>
      <c r="AR212" s="297" t="e">
        <f>IF(#REF!="sníž. přenesená",J212,0)</f>
        <v>#REF!</v>
      </c>
      <c r="AS212" s="297" t="e">
        <f>IF(#REF!="nulová",J212,0)</f>
        <v>#REF!</v>
      </c>
      <c r="AT212" s="193" t="s">
        <v>84</v>
      </c>
      <c r="AU212" s="297">
        <f>ROUND(I212*H212,2)</f>
        <v>0</v>
      </c>
      <c r="AV212" s="193" t="s">
        <v>154</v>
      </c>
      <c r="AW212" s="193" t="s">
        <v>739</v>
      </c>
    </row>
    <row r="213" spans="2:31" s="204" customFormat="1" ht="30" customHeight="1">
      <c r="B213" s="205"/>
      <c r="D213" s="298" t="s">
        <v>555</v>
      </c>
      <c r="F213" s="299" t="s">
        <v>740</v>
      </c>
      <c r="I213" s="300"/>
      <c r="AD213" s="193" t="s">
        <v>555</v>
      </c>
      <c r="AE213" s="193" t="s">
        <v>99</v>
      </c>
    </row>
    <row r="214" spans="2:35" s="301" customFormat="1" ht="22.5" customHeight="1">
      <c r="B214" s="302"/>
      <c r="D214" s="303" t="s">
        <v>557</v>
      </c>
      <c r="F214" s="305" t="s">
        <v>741</v>
      </c>
      <c r="H214" s="306">
        <v>99.54</v>
      </c>
      <c r="I214" s="307"/>
      <c r="AD214" s="308" t="s">
        <v>557</v>
      </c>
      <c r="AE214" s="308" t="s">
        <v>99</v>
      </c>
      <c r="AF214" s="301" t="s">
        <v>99</v>
      </c>
      <c r="AG214" s="301" t="s">
        <v>6</v>
      </c>
      <c r="AH214" s="301" t="s">
        <v>84</v>
      </c>
      <c r="AI214" s="308" t="s">
        <v>149</v>
      </c>
    </row>
    <row r="215" spans="2:49" s="204" customFormat="1" ht="22.5" customHeight="1">
      <c r="B215" s="289"/>
      <c r="C215" s="290" t="s">
        <v>323</v>
      </c>
      <c r="D215" s="290" t="s">
        <v>150</v>
      </c>
      <c r="E215" s="291" t="s">
        <v>742</v>
      </c>
      <c r="F215" s="292" t="s">
        <v>743</v>
      </c>
      <c r="G215" s="293" t="s">
        <v>186</v>
      </c>
      <c r="H215" s="294">
        <v>11.06</v>
      </c>
      <c r="I215" s="295"/>
      <c r="J215" s="296">
        <f>ROUND(I215*H215,2)</f>
        <v>0</v>
      </c>
      <c r="K215" s="292" t="s">
        <v>553</v>
      </c>
      <c r="AB215" s="193" t="s">
        <v>154</v>
      </c>
      <c r="AD215" s="193" t="s">
        <v>150</v>
      </c>
      <c r="AE215" s="193" t="s">
        <v>99</v>
      </c>
      <c r="AI215" s="193" t="s">
        <v>149</v>
      </c>
      <c r="AO215" s="297" t="e">
        <f>IF(#REF!="základní",J215,0)</f>
        <v>#REF!</v>
      </c>
      <c r="AP215" s="297" t="e">
        <f>IF(#REF!="snížená",J215,0)</f>
        <v>#REF!</v>
      </c>
      <c r="AQ215" s="297" t="e">
        <f>IF(#REF!="zákl. přenesená",J215,0)</f>
        <v>#REF!</v>
      </c>
      <c r="AR215" s="297" t="e">
        <f>IF(#REF!="sníž. přenesená",J215,0)</f>
        <v>#REF!</v>
      </c>
      <c r="AS215" s="297" t="e">
        <f>IF(#REF!="nulová",J215,0)</f>
        <v>#REF!</v>
      </c>
      <c r="AT215" s="193" t="s">
        <v>84</v>
      </c>
      <c r="AU215" s="297">
        <f>ROUND(I215*H215,2)</f>
        <v>0</v>
      </c>
      <c r="AV215" s="193" t="s">
        <v>154</v>
      </c>
      <c r="AW215" s="193" t="s">
        <v>744</v>
      </c>
    </row>
    <row r="216" spans="2:31" s="204" customFormat="1" ht="22.5" customHeight="1">
      <c r="B216" s="205"/>
      <c r="D216" s="303" t="s">
        <v>555</v>
      </c>
      <c r="F216" s="330" t="s">
        <v>745</v>
      </c>
      <c r="I216" s="300"/>
      <c r="AD216" s="193" t="s">
        <v>555</v>
      </c>
      <c r="AE216" s="193" t="s">
        <v>99</v>
      </c>
    </row>
    <row r="217" spans="2:49" s="204" customFormat="1" ht="22.5" customHeight="1">
      <c r="B217" s="289"/>
      <c r="C217" s="290" t="s">
        <v>327</v>
      </c>
      <c r="D217" s="290" t="s">
        <v>150</v>
      </c>
      <c r="E217" s="291" t="s">
        <v>388</v>
      </c>
      <c r="F217" s="292" t="s">
        <v>389</v>
      </c>
      <c r="G217" s="293" t="s">
        <v>186</v>
      </c>
      <c r="H217" s="294">
        <v>11.06</v>
      </c>
      <c r="I217" s="295"/>
      <c r="J217" s="296">
        <f>ROUND(I217*H217,2)</f>
        <v>0</v>
      </c>
      <c r="K217" s="292" t="s">
        <v>553</v>
      </c>
      <c r="AB217" s="193" t="s">
        <v>154</v>
      </c>
      <c r="AD217" s="193" t="s">
        <v>150</v>
      </c>
      <c r="AE217" s="193" t="s">
        <v>99</v>
      </c>
      <c r="AI217" s="193" t="s">
        <v>149</v>
      </c>
      <c r="AO217" s="297" t="e">
        <f>IF(#REF!="základní",J217,0)</f>
        <v>#REF!</v>
      </c>
      <c r="AP217" s="297" t="e">
        <f>IF(#REF!="snížená",J217,0)</f>
        <v>#REF!</v>
      </c>
      <c r="AQ217" s="297" t="e">
        <f>IF(#REF!="zákl. přenesená",J217,0)</f>
        <v>#REF!</v>
      </c>
      <c r="AR217" s="297" t="e">
        <f>IF(#REF!="sníž. přenesená",J217,0)</f>
        <v>#REF!</v>
      </c>
      <c r="AS217" s="297" t="e">
        <f>IF(#REF!="nulová",J217,0)</f>
        <v>#REF!</v>
      </c>
      <c r="AT217" s="193" t="s">
        <v>84</v>
      </c>
      <c r="AU217" s="297">
        <f>ROUND(I217*H217,2)</f>
        <v>0</v>
      </c>
      <c r="AV217" s="193" t="s">
        <v>154</v>
      </c>
      <c r="AW217" s="193" t="s">
        <v>746</v>
      </c>
    </row>
    <row r="218" spans="2:31" s="204" customFormat="1" ht="22.5" customHeight="1">
      <c r="B218" s="205"/>
      <c r="D218" s="298" t="s">
        <v>555</v>
      </c>
      <c r="F218" s="299" t="s">
        <v>747</v>
      </c>
      <c r="I218" s="300"/>
      <c r="AD218" s="193" t="s">
        <v>555</v>
      </c>
      <c r="AE218" s="193" t="s">
        <v>99</v>
      </c>
    </row>
    <row r="219" spans="2:47" s="278" customFormat="1" ht="29.85" customHeight="1">
      <c r="B219" s="279"/>
      <c r="D219" s="286" t="s">
        <v>78</v>
      </c>
      <c r="E219" s="287" t="s">
        <v>748</v>
      </c>
      <c r="F219" s="287" t="s">
        <v>749</v>
      </c>
      <c r="I219" s="282"/>
      <c r="J219" s="288">
        <f>AU219</f>
        <v>0</v>
      </c>
      <c r="AB219" s="280" t="s">
        <v>84</v>
      </c>
      <c r="AD219" s="284" t="s">
        <v>78</v>
      </c>
      <c r="AE219" s="284" t="s">
        <v>84</v>
      </c>
      <c r="AI219" s="280" t="s">
        <v>149</v>
      </c>
      <c r="AU219" s="285">
        <f>SUM(AU220:AU225)</f>
        <v>0</v>
      </c>
    </row>
    <row r="220" spans="2:49" s="204" customFormat="1" ht="31.5" customHeight="1">
      <c r="B220" s="289"/>
      <c r="C220" s="290" t="s">
        <v>331</v>
      </c>
      <c r="D220" s="290" t="s">
        <v>150</v>
      </c>
      <c r="E220" s="291" t="s">
        <v>396</v>
      </c>
      <c r="F220" s="292" t="s">
        <v>397</v>
      </c>
      <c r="G220" s="293" t="s">
        <v>186</v>
      </c>
      <c r="H220" s="294">
        <v>4.115</v>
      </c>
      <c r="I220" s="295"/>
      <c r="J220" s="296">
        <f>ROUND(I220*H220,2)</f>
        <v>0</v>
      </c>
      <c r="K220" s="292" t="s">
        <v>553</v>
      </c>
      <c r="AB220" s="193" t="s">
        <v>154</v>
      </c>
      <c r="AD220" s="193" t="s">
        <v>150</v>
      </c>
      <c r="AE220" s="193" t="s">
        <v>99</v>
      </c>
      <c r="AI220" s="193" t="s">
        <v>149</v>
      </c>
      <c r="AO220" s="297" t="e">
        <f>IF(#REF!="základní",J220,0)</f>
        <v>#REF!</v>
      </c>
      <c r="AP220" s="297" t="e">
        <f>IF(#REF!="snížená",J220,0)</f>
        <v>#REF!</v>
      </c>
      <c r="AQ220" s="297" t="e">
        <f>IF(#REF!="zákl. přenesená",J220,0)</f>
        <v>#REF!</v>
      </c>
      <c r="AR220" s="297" t="e">
        <f>IF(#REF!="sníž. přenesená",J220,0)</f>
        <v>#REF!</v>
      </c>
      <c r="AS220" s="297" t="e">
        <f>IF(#REF!="nulová",J220,0)</f>
        <v>#REF!</v>
      </c>
      <c r="AT220" s="193" t="s">
        <v>84</v>
      </c>
      <c r="AU220" s="297">
        <f>ROUND(I220*H220,2)</f>
        <v>0</v>
      </c>
      <c r="AV220" s="193" t="s">
        <v>154</v>
      </c>
      <c r="AW220" s="193" t="s">
        <v>750</v>
      </c>
    </row>
    <row r="221" spans="2:31" s="204" customFormat="1" ht="30" customHeight="1">
      <c r="B221" s="205"/>
      <c r="D221" s="303" t="s">
        <v>555</v>
      </c>
      <c r="F221" s="330" t="s">
        <v>751</v>
      </c>
      <c r="I221" s="300"/>
      <c r="AD221" s="193" t="s">
        <v>555</v>
      </c>
      <c r="AE221" s="193" t="s">
        <v>99</v>
      </c>
    </row>
    <row r="222" spans="2:49" s="204" customFormat="1" ht="22.5" customHeight="1">
      <c r="B222" s="289"/>
      <c r="C222" s="290" t="s">
        <v>335</v>
      </c>
      <c r="D222" s="290" t="s">
        <v>150</v>
      </c>
      <c r="E222" s="291" t="s">
        <v>752</v>
      </c>
      <c r="F222" s="292" t="s">
        <v>753</v>
      </c>
      <c r="G222" s="293" t="s">
        <v>186</v>
      </c>
      <c r="H222" s="294">
        <v>1.302</v>
      </c>
      <c r="I222" s="295"/>
      <c r="J222" s="296">
        <f>ROUND(I222*H222,2)</f>
        <v>0</v>
      </c>
      <c r="K222" s="292" t="s">
        <v>553</v>
      </c>
      <c r="AB222" s="193" t="s">
        <v>154</v>
      </c>
      <c r="AD222" s="193" t="s">
        <v>150</v>
      </c>
      <c r="AE222" s="193" t="s">
        <v>99</v>
      </c>
      <c r="AI222" s="193" t="s">
        <v>149</v>
      </c>
      <c r="AO222" s="297" t="e">
        <f>IF(#REF!="základní",J222,0)</f>
        <v>#REF!</v>
      </c>
      <c r="AP222" s="297" t="e">
        <f>IF(#REF!="snížená",J222,0)</f>
        <v>#REF!</v>
      </c>
      <c r="AQ222" s="297" t="e">
        <f>IF(#REF!="zákl. přenesená",J222,0)</f>
        <v>#REF!</v>
      </c>
      <c r="AR222" s="297" t="e">
        <f>IF(#REF!="sníž. přenesená",J222,0)</f>
        <v>#REF!</v>
      </c>
      <c r="AS222" s="297" t="e">
        <f>IF(#REF!="nulová",J222,0)</f>
        <v>#REF!</v>
      </c>
      <c r="AT222" s="193" t="s">
        <v>84</v>
      </c>
      <c r="AU222" s="297">
        <f>ROUND(I222*H222,2)</f>
        <v>0</v>
      </c>
      <c r="AV222" s="193" t="s">
        <v>154</v>
      </c>
      <c r="AW222" s="193" t="s">
        <v>754</v>
      </c>
    </row>
    <row r="223" spans="2:31" s="204" customFormat="1" ht="30" customHeight="1">
      <c r="B223" s="205"/>
      <c r="D223" s="303" t="s">
        <v>555</v>
      </c>
      <c r="F223" s="330" t="s">
        <v>755</v>
      </c>
      <c r="I223" s="300"/>
      <c r="AD223" s="193" t="s">
        <v>555</v>
      </c>
      <c r="AE223" s="193" t="s">
        <v>99</v>
      </c>
    </row>
    <row r="224" spans="2:49" s="204" customFormat="1" ht="31.5" customHeight="1">
      <c r="B224" s="289"/>
      <c r="C224" s="290" t="s">
        <v>339</v>
      </c>
      <c r="D224" s="290" t="s">
        <v>150</v>
      </c>
      <c r="E224" s="291" t="s">
        <v>756</v>
      </c>
      <c r="F224" s="292" t="s">
        <v>757</v>
      </c>
      <c r="G224" s="293" t="s">
        <v>186</v>
      </c>
      <c r="H224" s="294">
        <v>1.302</v>
      </c>
      <c r="I224" s="295"/>
      <c r="J224" s="296">
        <f>ROUND(I224*H224,2)</f>
        <v>0</v>
      </c>
      <c r="K224" s="292" t="s">
        <v>553</v>
      </c>
      <c r="AB224" s="193" t="s">
        <v>154</v>
      </c>
      <c r="AD224" s="193" t="s">
        <v>150</v>
      </c>
      <c r="AE224" s="193" t="s">
        <v>99</v>
      </c>
      <c r="AI224" s="193" t="s">
        <v>149</v>
      </c>
      <c r="AO224" s="297" t="e">
        <f>IF(#REF!="základní",J224,0)</f>
        <v>#REF!</v>
      </c>
      <c r="AP224" s="297" t="e">
        <f>IF(#REF!="snížená",J224,0)</f>
        <v>#REF!</v>
      </c>
      <c r="AQ224" s="297" t="e">
        <f>IF(#REF!="zákl. přenesená",J224,0)</f>
        <v>#REF!</v>
      </c>
      <c r="AR224" s="297" t="e">
        <f>IF(#REF!="sníž. přenesená",J224,0)</f>
        <v>#REF!</v>
      </c>
      <c r="AS224" s="297" t="e">
        <f>IF(#REF!="nulová",J224,0)</f>
        <v>#REF!</v>
      </c>
      <c r="AT224" s="193" t="s">
        <v>84</v>
      </c>
      <c r="AU224" s="297">
        <f>ROUND(I224*H224,2)</f>
        <v>0</v>
      </c>
      <c r="AV224" s="193" t="s">
        <v>154</v>
      </c>
      <c r="AW224" s="193" t="s">
        <v>758</v>
      </c>
    </row>
    <row r="225" spans="2:31" s="204" customFormat="1" ht="30" customHeight="1">
      <c r="B225" s="205"/>
      <c r="D225" s="298" t="s">
        <v>555</v>
      </c>
      <c r="F225" s="299" t="s">
        <v>759</v>
      </c>
      <c r="I225" s="300"/>
      <c r="AD225" s="193" t="s">
        <v>555</v>
      </c>
      <c r="AE225" s="193" t="s">
        <v>99</v>
      </c>
    </row>
    <row r="226" spans="2:47" s="278" customFormat="1" ht="37.35" customHeight="1">
      <c r="B226" s="279"/>
      <c r="D226" s="280" t="s">
        <v>78</v>
      </c>
      <c r="E226" s="281" t="s">
        <v>128</v>
      </c>
      <c r="F226" s="281" t="s">
        <v>760</v>
      </c>
      <c r="I226" s="282"/>
      <c r="J226" s="283">
        <f>AU226</f>
        <v>0</v>
      </c>
      <c r="AB226" s="280" t="s">
        <v>167</v>
      </c>
      <c r="AD226" s="284" t="s">
        <v>78</v>
      </c>
      <c r="AE226" s="284" t="s">
        <v>79</v>
      </c>
      <c r="AI226" s="280" t="s">
        <v>149</v>
      </c>
      <c r="AU226" s="285">
        <f>AU227+AU230</f>
        <v>0</v>
      </c>
    </row>
    <row r="227" spans="2:47" s="278" customFormat="1" ht="19.9" customHeight="1">
      <c r="B227" s="279"/>
      <c r="D227" s="286" t="s">
        <v>78</v>
      </c>
      <c r="E227" s="287" t="s">
        <v>761</v>
      </c>
      <c r="F227" s="287" t="s">
        <v>762</v>
      </c>
      <c r="I227" s="282"/>
      <c r="J227" s="288">
        <f>AU227</f>
        <v>0</v>
      </c>
      <c r="AB227" s="280" t="s">
        <v>167</v>
      </c>
      <c r="AD227" s="284" t="s">
        <v>78</v>
      </c>
      <c r="AE227" s="284" t="s">
        <v>84</v>
      </c>
      <c r="AI227" s="280" t="s">
        <v>149</v>
      </c>
      <c r="AU227" s="285">
        <f>SUM(AU228:AU229)</f>
        <v>0</v>
      </c>
    </row>
    <row r="228" spans="2:49" s="204" customFormat="1" ht="22.5" customHeight="1">
      <c r="B228" s="289"/>
      <c r="C228" s="290" t="s">
        <v>343</v>
      </c>
      <c r="D228" s="290" t="s">
        <v>150</v>
      </c>
      <c r="E228" s="291" t="s">
        <v>763</v>
      </c>
      <c r="F228" s="292" t="s">
        <v>764</v>
      </c>
      <c r="G228" s="293" t="s">
        <v>646</v>
      </c>
      <c r="H228" s="294">
        <v>1</v>
      </c>
      <c r="I228" s="295"/>
      <c r="J228" s="296">
        <f>ROUND(I228*H228,2)</f>
        <v>0</v>
      </c>
      <c r="K228" s="292" t="s">
        <v>553</v>
      </c>
      <c r="AB228" s="193" t="s">
        <v>765</v>
      </c>
      <c r="AD228" s="193" t="s">
        <v>150</v>
      </c>
      <c r="AE228" s="193" t="s">
        <v>99</v>
      </c>
      <c r="AI228" s="193" t="s">
        <v>149</v>
      </c>
      <c r="AO228" s="297" t="e">
        <f>IF(#REF!="základní",J228,0)</f>
        <v>#REF!</v>
      </c>
      <c r="AP228" s="297" t="e">
        <f>IF(#REF!="snížená",J228,0)</f>
        <v>#REF!</v>
      </c>
      <c r="AQ228" s="297" t="e">
        <f>IF(#REF!="zákl. přenesená",J228,0)</f>
        <v>#REF!</v>
      </c>
      <c r="AR228" s="297" t="e">
        <f>IF(#REF!="sníž. přenesená",J228,0)</f>
        <v>#REF!</v>
      </c>
      <c r="AS228" s="297" t="e">
        <f>IF(#REF!="nulová",J228,0)</f>
        <v>#REF!</v>
      </c>
      <c r="AT228" s="193" t="s">
        <v>84</v>
      </c>
      <c r="AU228" s="297">
        <f>ROUND(I228*H228,2)</f>
        <v>0</v>
      </c>
      <c r="AV228" s="193" t="s">
        <v>765</v>
      </c>
      <c r="AW228" s="193" t="s">
        <v>766</v>
      </c>
    </row>
    <row r="229" spans="2:31" s="204" customFormat="1" ht="30" customHeight="1">
      <c r="B229" s="205"/>
      <c r="D229" s="298" t="s">
        <v>555</v>
      </c>
      <c r="F229" s="299" t="s">
        <v>767</v>
      </c>
      <c r="I229" s="300"/>
      <c r="AD229" s="193" t="s">
        <v>555</v>
      </c>
      <c r="AE229" s="193" t="s">
        <v>99</v>
      </c>
    </row>
    <row r="230" spans="2:47" s="278" customFormat="1" ht="29.85" customHeight="1">
      <c r="B230" s="279"/>
      <c r="D230" s="286" t="s">
        <v>78</v>
      </c>
      <c r="E230" s="287" t="s">
        <v>768</v>
      </c>
      <c r="F230" s="287" t="s">
        <v>769</v>
      </c>
      <c r="I230" s="282"/>
      <c r="J230" s="288">
        <f>AU230</f>
        <v>0</v>
      </c>
      <c r="AB230" s="280" t="s">
        <v>167</v>
      </c>
      <c r="AD230" s="284" t="s">
        <v>78</v>
      </c>
      <c r="AE230" s="284" t="s">
        <v>84</v>
      </c>
      <c r="AI230" s="280" t="s">
        <v>149</v>
      </c>
      <c r="AU230" s="285">
        <f>SUM(AU231:AU234)</f>
        <v>0</v>
      </c>
    </row>
    <row r="231" spans="2:49" s="204" customFormat="1" ht="22.5" customHeight="1">
      <c r="B231" s="289"/>
      <c r="C231" s="290" t="s">
        <v>347</v>
      </c>
      <c r="D231" s="290" t="s">
        <v>150</v>
      </c>
      <c r="E231" s="291" t="s">
        <v>770</v>
      </c>
      <c r="F231" s="292" t="s">
        <v>771</v>
      </c>
      <c r="G231" s="293" t="s">
        <v>646</v>
      </c>
      <c r="H231" s="294">
        <v>1</v>
      </c>
      <c r="I231" s="295"/>
      <c r="J231" s="296">
        <f>ROUND(I231*H231,2)</f>
        <v>0</v>
      </c>
      <c r="K231" s="292" t="s">
        <v>553</v>
      </c>
      <c r="AB231" s="193" t="s">
        <v>765</v>
      </c>
      <c r="AD231" s="193" t="s">
        <v>150</v>
      </c>
      <c r="AE231" s="193" t="s">
        <v>99</v>
      </c>
      <c r="AI231" s="193" t="s">
        <v>149</v>
      </c>
      <c r="AO231" s="297" t="e">
        <f>IF(#REF!="základní",J231,0)</f>
        <v>#REF!</v>
      </c>
      <c r="AP231" s="297" t="e">
        <f>IF(#REF!="snížená",J231,0)</f>
        <v>#REF!</v>
      </c>
      <c r="AQ231" s="297" t="e">
        <f>IF(#REF!="zákl. přenesená",J231,0)</f>
        <v>#REF!</v>
      </c>
      <c r="AR231" s="297" t="e">
        <f>IF(#REF!="sníž. přenesená",J231,0)</f>
        <v>#REF!</v>
      </c>
      <c r="AS231" s="297" t="e">
        <f>IF(#REF!="nulová",J231,0)</f>
        <v>#REF!</v>
      </c>
      <c r="AT231" s="193" t="s">
        <v>84</v>
      </c>
      <c r="AU231" s="297">
        <f>ROUND(I231*H231,2)</f>
        <v>0</v>
      </c>
      <c r="AV231" s="193" t="s">
        <v>765</v>
      </c>
      <c r="AW231" s="193" t="s">
        <v>772</v>
      </c>
    </row>
    <row r="232" spans="2:31" s="204" customFormat="1" ht="22.5" customHeight="1">
      <c r="B232" s="205"/>
      <c r="D232" s="303" t="s">
        <v>555</v>
      </c>
      <c r="F232" s="330" t="s">
        <v>773</v>
      </c>
      <c r="I232" s="300"/>
      <c r="AD232" s="193" t="s">
        <v>555</v>
      </c>
      <c r="AE232" s="193" t="s">
        <v>99</v>
      </c>
    </row>
    <row r="233" spans="2:49" s="204" customFormat="1" ht="22.5" customHeight="1">
      <c r="B233" s="289"/>
      <c r="C233" s="290" t="s">
        <v>351</v>
      </c>
      <c r="D233" s="290" t="s">
        <v>150</v>
      </c>
      <c r="E233" s="291" t="s">
        <v>774</v>
      </c>
      <c r="F233" s="292" t="s">
        <v>775</v>
      </c>
      <c r="G233" s="293" t="s">
        <v>646</v>
      </c>
      <c r="H233" s="294">
        <v>1</v>
      </c>
      <c r="I233" s="295"/>
      <c r="J233" s="296">
        <f>ROUND(I233*H233,2)</f>
        <v>0</v>
      </c>
      <c r="K233" s="292" t="s">
        <v>22</v>
      </c>
      <c r="AB233" s="193" t="s">
        <v>765</v>
      </c>
      <c r="AD233" s="193" t="s">
        <v>150</v>
      </c>
      <c r="AE233" s="193" t="s">
        <v>99</v>
      </c>
      <c r="AI233" s="193" t="s">
        <v>149</v>
      </c>
      <c r="AO233" s="297" t="e">
        <f>IF(#REF!="základní",J233,0)</f>
        <v>#REF!</v>
      </c>
      <c r="AP233" s="297" t="e">
        <f>IF(#REF!="snížená",J233,0)</f>
        <v>#REF!</v>
      </c>
      <c r="AQ233" s="297" t="e">
        <f>IF(#REF!="zákl. přenesená",J233,0)</f>
        <v>#REF!</v>
      </c>
      <c r="AR233" s="297" t="e">
        <f>IF(#REF!="sníž. přenesená",J233,0)</f>
        <v>#REF!</v>
      </c>
      <c r="AS233" s="297" t="e">
        <f>IF(#REF!="nulová",J233,0)</f>
        <v>#REF!</v>
      </c>
      <c r="AT233" s="193" t="s">
        <v>84</v>
      </c>
      <c r="AU233" s="297">
        <f>ROUND(I233*H233,2)</f>
        <v>0</v>
      </c>
      <c r="AV233" s="193" t="s">
        <v>765</v>
      </c>
      <c r="AW233" s="193" t="s">
        <v>776</v>
      </c>
    </row>
    <row r="234" spans="2:31" s="204" customFormat="1" ht="22.5" customHeight="1">
      <c r="B234" s="205"/>
      <c r="D234" s="298" t="s">
        <v>555</v>
      </c>
      <c r="F234" s="299" t="s">
        <v>777</v>
      </c>
      <c r="I234" s="300"/>
      <c r="AD234" s="193" t="s">
        <v>555</v>
      </c>
      <c r="AE234" s="193" t="s">
        <v>99</v>
      </c>
    </row>
    <row r="235" spans="2:11" s="204" customFormat="1" ht="6.95" customHeight="1">
      <c r="B235" s="235"/>
      <c r="C235" s="236"/>
      <c r="D235" s="236"/>
      <c r="E235" s="236"/>
      <c r="F235" s="236"/>
      <c r="G235" s="236"/>
      <c r="H235" s="236"/>
      <c r="I235" s="237"/>
      <c r="J235" s="236"/>
      <c r="K235" s="236"/>
    </row>
    <row r="236" ht="13.5">
      <c r="AD236" s="331"/>
    </row>
  </sheetData>
  <mergeCells count="8">
    <mergeCell ref="E47:H47"/>
    <mergeCell ref="E77:H77"/>
    <mergeCell ref="E79:H79"/>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6" tooltip="Soupis prací" display="3) Soupis prací"/>
  </hyperlinks>
  <printOptions/>
  <pageMargins left="0.31496062992125984" right="0.31496062992125984" top="0.3937007874015748" bottom="0.3937007874015748" header="0.31496062992125984" footer="0.31496062992125984"/>
  <pageSetup fitToHeight="4" fitToWidth="1"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workbookViewId="0" topLeftCell="A1">
      <selection activeCell="C10" sqref="C10"/>
    </sheetView>
  </sheetViews>
  <sheetFormatPr defaultColWidth="14.66015625" defaultRowHeight="13.5"/>
  <cols>
    <col min="1" max="1" width="15.5" style="169" customWidth="1"/>
    <col min="2" max="2" width="90" style="169" customWidth="1"/>
    <col min="3" max="3" width="25.33203125" style="169" customWidth="1"/>
    <col min="4" max="4" width="10.83203125" style="169" customWidth="1"/>
    <col min="5" max="5" width="12.33203125" style="169" customWidth="1"/>
    <col min="6" max="6" width="16.5" style="169" customWidth="1"/>
    <col min="7" max="7" width="18.83203125" style="504" customWidth="1"/>
    <col min="8" max="11" width="14.66015625" style="169" customWidth="1"/>
    <col min="12" max="12" width="19.5" style="169" customWidth="1"/>
    <col min="13" max="16384" width="14.66015625" style="169" customWidth="1"/>
  </cols>
  <sheetData>
    <row r="1" spans="2:3" ht="18.75">
      <c r="B1" s="332" t="s">
        <v>135</v>
      </c>
      <c r="C1" s="333"/>
    </row>
    <row r="2" ht="47.25">
      <c r="B2" s="334" t="s">
        <v>778</v>
      </c>
    </row>
    <row r="3" ht="15.75">
      <c r="B3" s="334"/>
    </row>
    <row r="4" ht="20.25" customHeight="1">
      <c r="B4" s="334" t="s">
        <v>779</v>
      </c>
    </row>
    <row r="5" ht="16.5">
      <c r="B5" s="335"/>
    </row>
    <row r="6" ht="19.5" thickBot="1">
      <c r="B6" s="336"/>
    </row>
    <row r="7" spans="1:7" ht="14.1" customHeight="1" thickBot="1">
      <c r="A7" s="337" t="s">
        <v>780</v>
      </c>
      <c r="B7" s="338" t="s">
        <v>781</v>
      </c>
      <c r="C7" s="338" t="s">
        <v>782</v>
      </c>
      <c r="D7" s="339" t="s">
        <v>783</v>
      </c>
      <c r="E7" s="340" t="s">
        <v>784</v>
      </c>
      <c r="F7" s="341" t="s">
        <v>785</v>
      </c>
      <c r="G7" s="509" t="s">
        <v>786</v>
      </c>
    </row>
    <row r="8" spans="1:7" s="508" customFormat="1" ht="16.5" customHeight="1">
      <c r="A8" s="505"/>
      <c r="B8" s="496" t="s">
        <v>1037</v>
      </c>
      <c r="C8" s="517"/>
      <c r="D8" s="517"/>
      <c r="E8" s="518"/>
      <c r="F8" s="519"/>
      <c r="G8" s="520">
        <f>SUM(G11+G36+G45)</f>
        <v>0</v>
      </c>
    </row>
    <row r="9" spans="1:7" ht="16.5" customHeight="1">
      <c r="A9" s="342"/>
      <c r="B9" s="344"/>
      <c r="C9" s="344"/>
      <c r="D9" s="344"/>
      <c r="E9" s="345"/>
      <c r="F9" s="347"/>
      <c r="G9" s="510"/>
    </row>
    <row r="10" spans="1:7" ht="16.5" customHeight="1">
      <c r="A10" s="342"/>
      <c r="B10" s="344"/>
      <c r="C10" s="344"/>
      <c r="D10" s="344"/>
      <c r="E10" s="348"/>
      <c r="F10" s="346"/>
      <c r="G10" s="510"/>
    </row>
    <row r="11" spans="1:7" ht="16.5" customHeight="1" thickBot="1">
      <c r="A11" s="342">
        <v>2100</v>
      </c>
      <c r="B11" s="343" t="s">
        <v>787</v>
      </c>
      <c r="C11" s="344"/>
      <c r="D11" s="344"/>
      <c r="E11" s="345"/>
      <c r="F11" s="347"/>
      <c r="G11" s="511">
        <f>SUM(G12:G33)</f>
        <v>0</v>
      </c>
    </row>
    <row r="12" spans="1:7" ht="51.75" customHeight="1">
      <c r="A12" s="349">
        <f aca="true" t="shared" si="0" ref="A12:A32">A11+1</f>
        <v>2101</v>
      </c>
      <c r="B12" s="350" t="s">
        <v>788</v>
      </c>
      <c r="C12" s="351" t="s">
        <v>789</v>
      </c>
      <c r="D12" s="352" t="s">
        <v>217</v>
      </c>
      <c r="E12" s="353">
        <v>1</v>
      </c>
      <c r="F12" s="354"/>
      <c r="G12" s="500">
        <f aca="true" t="shared" si="1" ref="G12:G33">E12*F12</f>
        <v>0</v>
      </c>
    </row>
    <row r="13" spans="1:7" ht="15" customHeight="1">
      <c r="A13" s="355">
        <f t="shared" si="0"/>
        <v>2102</v>
      </c>
      <c r="B13" s="356" t="s">
        <v>790</v>
      </c>
      <c r="C13" s="357" t="s">
        <v>791</v>
      </c>
      <c r="D13" s="358" t="s">
        <v>217</v>
      </c>
      <c r="E13" s="359">
        <v>4</v>
      </c>
      <c r="F13" s="360"/>
      <c r="G13" s="501">
        <f t="shared" si="1"/>
        <v>0</v>
      </c>
    </row>
    <row r="14" spans="1:7" ht="18" customHeight="1">
      <c r="A14" s="355">
        <f t="shared" si="0"/>
        <v>2103</v>
      </c>
      <c r="B14" s="356" t="s">
        <v>792</v>
      </c>
      <c r="C14" s="357" t="s">
        <v>793</v>
      </c>
      <c r="D14" s="358" t="s">
        <v>217</v>
      </c>
      <c r="E14" s="359">
        <v>2</v>
      </c>
      <c r="F14" s="360"/>
      <c r="G14" s="501">
        <f t="shared" si="1"/>
        <v>0</v>
      </c>
    </row>
    <row r="15" spans="1:7" ht="40.5" customHeight="1">
      <c r="A15" s="355">
        <f t="shared" si="0"/>
        <v>2104</v>
      </c>
      <c r="B15" s="356" t="s">
        <v>794</v>
      </c>
      <c r="C15" s="357" t="s">
        <v>795</v>
      </c>
      <c r="D15" s="358" t="s">
        <v>217</v>
      </c>
      <c r="E15" s="359">
        <v>1</v>
      </c>
      <c r="F15" s="360"/>
      <c r="G15" s="501">
        <f t="shared" si="1"/>
        <v>0</v>
      </c>
    </row>
    <row r="16" spans="1:7" ht="51.75" customHeight="1">
      <c r="A16" s="355">
        <f t="shared" si="0"/>
        <v>2105</v>
      </c>
      <c r="B16" s="361" t="s">
        <v>796</v>
      </c>
      <c r="C16" s="362" t="s">
        <v>797</v>
      </c>
      <c r="D16" s="363" t="s">
        <v>217</v>
      </c>
      <c r="E16" s="364">
        <v>1</v>
      </c>
      <c r="F16" s="365"/>
      <c r="G16" s="501">
        <f t="shared" si="1"/>
        <v>0</v>
      </c>
    </row>
    <row r="17" spans="1:7" ht="15" customHeight="1">
      <c r="A17" s="355">
        <f t="shared" si="0"/>
        <v>2106</v>
      </c>
      <c r="B17" s="361" t="s">
        <v>798</v>
      </c>
      <c r="C17" s="362" t="s">
        <v>799</v>
      </c>
      <c r="D17" s="363" t="s">
        <v>217</v>
      </c>
      <c r="E17" s="364">
        <v>1</v>
      </c>
      <c r="F17" s="365"/>
      <c r="G17" s="501">
        <f t="shared" si="1"/>
        <v>0</v>
      </c>
    </row>
    <row r="18" spans="1:7" ht="13.5">
      <c r="A18" s="355">
        <f t="shared" si="0"/>
        <v>2107</v>
      </c>
      <c r="B18" s="361" t="s">
        <v>800</v>
      </c>
      <c r="C18" s="362"/>
      <c r="D18" s="363" t="s">
        <v>217</v>
      </c>
      <c r="E18" s="364">
        <v>26</v>
      </c>
      <c r="F18" s="365"/>
      <c r="G18" s="501">
        <f t="shared" si="1"/>
        <v>0</v>
      </c>
    </row>
    <row r="19" spans="1:7" ht="13.5">
      <c r="A19" s="355">
        <f t="shared" si="0"/>
        <v>2108</v>
      </c>
      <c r="B19" s="361" t="s">
        <v>801</v>
      </c>
      <c r="C19" s="362"/>
      <c r="D19" s="363" t="s">
        <v>217</v>
      </c>
      <c r="E19" s="364">
        <v>3</v>
      </c>
      <c r="F19" s="365"/>
      <c r="G19" s="501">
        <f t="shared" si="1"/>
        <v>0</v>
      </c>
    </row>
    <row r="20" spans="1:7" ht="13.5">
      <c r="A20" s="355">
        <f t="shared" si="0"/>
        <v>2109</v>
      </c>
      <c r="B20" s="361" t="s">
        <v>802</v>
      </c>
      <c r="C20" s="362" t="s">
        <v>803</v>
      </c>
      <c r="D20" s="363" t="s">
        <v>217</v>
      </c>
      <c r="E20" s="364">
        <v>5</v>
      </c>
      <c r="F20" s="365"/>
      <c r="G20" s="501">
        <f t="shared" si="1"/>
        <v>0</v>
      </c>
    </row>
    <row r="21" spans="1:7" ht="68.25">
      <c r="A21" s="355">
        <f t="shared" si="0"/>
        <v>2110</v>
      </c>
      <c r="B21" s="361" t="s">
        <v>804</v>
      </c>
      <c r="C21" s="362" t="s">
        <v>805</v>
      </c>
      <c r="D21" s="363" t="s">
        <v>217</v>
      </c>
      <c r="E21" s="364">
        <v>9</v>
      </c>
      <c r="F21" s="365"/>
      <c r="G21" s="501">
        <f t="shared" si="1"/>
        <v>0</v>
      </c>
    </row>
    <row r="22" spans="1:7" ht="79.5" customHeight="1">
      <c r="A22" s="355">
        <f t="shared" si="0"/>
        <v>2111</v>
      </c>
      <c r="B22" s="361" t="s">
        <v>806</v>
      </c>
      <c r="C22" s="362" t="s">
        <v>807</v>
      </c>
      <c r="D22" s="363" t="s">
        <v>217</v>
      </c>
      <c r="E22" s="364">
        <v>5</v>
      </c>
      <c r="F22" s="365"/>
      <c r="G22" s="501">
        <f t="shared" si="1"/>
        <v>0</v>
      </c>
    </row>
    <row r="23" spans="1:7" ht="27">
      <c r="A23" s="355">
        <f t="shared" si="0"/>
        <v>2112</v>
      </c>
      <c r="B23" s="361" t="s">
        <v>808</v>
      </c>
      <c r="C23" s="362" t="s">
        <v>809</v>
      </c>
      <c r="D23" s="363" t="s">
        <v>217</v>
      </c>
      <c r="E23" s="366">
        <v>1</v>
      </c>
      <c r="F23" s="365"/>
      <c r="G23" s="501">
        <f t="shared" si="1"/>
        <v>0</v>
      </c>
    </row>
    <row r="24" spans="1:7" ht="54">
      <c r="A24" s="355">
        <f t="shared" si="0"/>
        <v>2113</v>
      </c>
      <c r="B24" s="361" t="s">
        <v>810</v>
      </c>
      <c r="C24" s="362" t="s">
        <v>811</v>
      </c>
      <c r="D24" s="363" t="s">
        <v>217</v>
      </c>
      <c r="E24" s="364">
        <v>1</v>
      </c>
      <c r="F24" s="365"/>
      <c r="G24" s="501">
        <f t="shared" si="1"/>
        <v>0</v>
      </c>
    </row>
    <row r="25" spans="1:7" ht="13.5">
      <c r="A25" s="355">
        <f t="shared" si="0"/>
        <v>2114</v>
      </c>
      <c r="B25" s="367" t="s">
        <v>812</v>
      </c>
      <c r="C25" s="368" t="s">
        <v>813</v>
      </c>
      <c r="D25" s="363" t="s">
        <v>217</v>
      </c>
      <c r="E25" s="364">
        <v>25</v>
      </c>
      <c r="F25" s="365"/>
      <c r="G25" s="501">
        <f t="shared" si="1"/>
        <v>0</v>
      </c>
    </row>
    <row r="26" spans="1:7" ht="13.5">
      <c r="A26" s="355">
        <f t="shared" si="0"/>
        <v>2115</v>
      </c>
      <c r="B26" s="367" t="s">
        <v>814</v>
      </c>
      <c r="C26" s="362" t="s">
        <v>815</v>
      </c>
      <c r="D26" s="363" t="s">
        <v>217</v>
      </c>
      <c r="E26" s="364">
        <v>4</v>
      </c>
      <c r="F26" s="365"/>
      <c r="G26" s="501">
        <f t="shared" si="1"/>
        <v>0</v>
      </c>
    </row>
    <row r="27" spans="1:7" ht="13.5">
      <c r="A27" s="355">
        <f t="shared" si="0"/>
        <v>2116</v>
      </c>
      <c r="B27" s="369" t="s">
        <v>816</v>
      </c>
      <c r="C27" s="362" t="s">
        <v>817</v>
      </c>
      <c r="D27" s="363" t="s">
        <v>211</v>
      </c>
      <c r="E27" s="364">
        <v>120</v>
      </c>
      <c r="F27" s="365"/>
      <c r="G27" s="501">
        <f t="shared" si="1"/>
        <v>0</v>
      </c>
    </row>
    <row r="28" spans="1:7" ht="13.5">
      <c r="A28" s="355">
        <f t="shared" si="0"/>
        <v>2117</v>
      </c>
      <c r="B28" s="369" t="s">
        <v>818</v>
      </c>
      <c r="C28" s="362" t="s">
        <v>819</v>
      </c>
      <c r="D28" s="363" t="s">
        <v>211</v>
      </c>
      <c r="E28" s="364">
        <v>160</v>
      </c>
      <c r="F28" s="365"/>
      <c r="G28" s="501">
        <f t="shared" si="1"/>
        <v>0</v>
      </c>
    </row>
    <row r="29" spans="1:7" ht="15" customHeight="1">
      <c r="A29" s="355">
        <f t="shared" si="0"/>
        <v>2118</v>
      </c>
      <c r="B29" s="370" t="s">
        <v>820</v>
      </c>
      <c r="C29" s="362" t="s">
        <v>821</v>
      </c>
      <c r="D29" s="363" t="s">
        <v>211</v>
      </c>
      <c r="E29" s="364">
        <v>150</v>
      </c>
      <c r="F29" s="365"/>
      <c r="G29" s="501">
        <f t="shared" si="1"/>
        <v>0</v>
      </c>
    </row>
    <row r="30" spans="1:7" ht="13.5">
      <c r="A30" s="355">
        <f t="shared" si="0"/>
        <v>2119</v>
      </c>
      <c r="B30" s="370" t="s">
        <v>822</v>
      </c>
      <c r="C30" s="362"/>
      <c r="D30" s="363" t="s">
        <v>211</v>
      </c>
      <c r="E30" s="364">
        <v>75</v>
      </c>
      <c r="F30" s="365"/>
      <c r="G30" s="501">
        <f t="shared" si="1"/>
        <v>0</v>
      </c>
    </row>
    <row r="31" spans="1:7" ht="14.25">
      <c r="A31" s="355">
        <f t="shared" si="0"/>
        <v>2120</v>
      </c>
      <c r="B31" s="367" t="s">
        <v>823</v>
      </c>
      <c r="C31" s="362" t="s">
        <v>824</v>
      </c>
      <c r="D31" s="363" t="s">
        <v>211</v>
      </c>
      <c r="E31" s="364">
        <v>950</v>
      </c>
      <c r="F31" s="365"/>
      <c r="G31" s="501">
        <f t="shared" si="1"/>
        <v>0</v>
      </c>
    </row>
    <row r="32" spans="1:7" ht="13.5">
      <c r="A32" s="355">
        <f t="shared" si="0"/>
        <v>2121</v>
      </c>
      <c r="B32" s="367" t="s">
        <v>825</v>
      </c>
      <c r="C32" s="362"/>
      <c r="D32" s="363" t="s">
        <v>826</v>
      </c>
      <c r="E32" s="364">
        <v>1</v>
      </c>
      <c r="F32" s="365"/>
      <c r="G32" s="501">
        <f t="shared" si="1"/>
        <v>0</v>
      </c>
    </row>
    <row r="33" spans="1:7" ht="14.25" thickBot="1">
      <c r="A33" s="371">
        <f>A32+1</f>
        <v>2122</v>
      </c>
      <c r="B33" s="372" t="s">
        <v>827</v>
      </c>
      <c r="C33" s="373"/>
      <c r="D33" s="374" t="s">
        <v>826</v>
      </c>
      <c r="E33" s="375">
        <v>1</v>
      </c>
      <c r="F33" s="376"/>
      <c r="G33" s="512">
        <f t="shared" si="1"/>
        <v>0</v>
      </c>
    </row>
    <row r="34" spans="1:7" ht="16.5" customHeight="1">
      <c r="A34" s="377"/>
      <c r="B34" s="344"/>
      <c r="C34" s="344"/>
      <c r="D34" s="344"/>
      <c r="E34" s="345"/>
      <c r="F34" s="346"/>
      <c r="G34" s="510"/>
    </row>
    <row r="35" spans="1:7" ht="16.5" customHeight="1">
      <c r="A35" s="377"/>
      <c r="B35" s="344"/>
      <c r="C35" s="344"/>
      <c r="D35" s="344"/>
      <c r="E35" s="345"/>
      <c r="F35" s="346"/>
      <c r="G35" s="510"/>
    </row>
    <row r="36" spans="1:7" ht="16.5" customHeight="1" thickBot="1">
      <c r="A36" s="342">
        <v>2200</v>
      </c>
      <c r="B36" s="343" t="s">
        <v>828</v>
      </c>
      <c r="C36" s="344"/>
      <c r="D36" s="344"/>
      <c r="E36" s="345"/>
      <c r="F36" s="346"/>
      <c r="G36" s="511">
        <f>SUM(G37:G42)</f>
        <v>0</v>
      </c>
    </row>
    <row r="37" spans="1:7" ht="92.25" customHeight="1">
      <c r="A37" s="378">
        <f aca="true" t="shared" si="2" ref="A37:A39">A36+1</f>
        <v>2201</v>
      </c>
      <c r="B37" s="350" t="s">
        <v>829</v>
      </c>
      <c r="C37" s="351" t="s">
        <v>830</v>
      </c>
      <c r="D37" s="352" t="s">
        <v>217</v>
      </c>
      <c r="E37" s="379">
        <v>1</v>
      </c>
      <c r="F37" s="354"/>
      <c r="G37" s="500">
        <f>E37*F37</f>
        <v>0</v>
      </c>
    </row>
    <row r="38" spans="1:7" ht="108" customHeight="1">
      <c r="A38" s="355">
        <f t="shared" si="2"/>
        <v>2202</v>
      </c>
      <c r="B38" s="356" t="s">
        <v>831</v>
      </c>
      <c r="C38" s="357" t="s">
        <v>832</v>
      </c>
      <c r="D38" s="358" t="s">
        <v>217</v>
      </c>
      <c r="E38" s="380">
        <v>3</v>
      </c>
      <c r="F38" s="360"/>
      <c r="G38" s="501">
        <f aca="true" t="shared" si="3" ref="G38:G40">E38*F38</f>
        <v>0</v>
      </c>
    </row>
    <row r="39" spans="1:7" ht="108" customHeight="1">
      <c r="A39" s="355">
        <f t="shared" si="2"/>
        <v>2203</v>
      </c>
      <c r="B39" s="381" t="s">
        <v>833</v>
      </c>
      <c r="C39" s="357" t="s">
        <v>834</v>
      </c>
      <c r="D39" s="358" t="s">
        <v>217</v>
      </c>
      <c r="E39" s="380">
        <v>1</v>
      </c>
      <c r="F39" s="360"/>
      <c r="G39" s="501">
        <f t="shared" si="3"/>
        <v>0</v>
      </c>
    </row>
    <row r="40" spans="1:7" ht="15.75" customHeight="1">
      <c r="A40" s="355">
        <f>A38+1</f>
        <v>2203</v>
      </c>
      <c r="B40" s="361" t="s">
        <v>835</v>
      </c>
      <c r="C40" s="357" t="s">
        <v>836</v>
      </c>
      <c r="D40" s="358" t="s">
        <v>217</v>
      </c>
      <c r="E40" s="380">
        <v>1</v>
      </c>
      <c r="F40" s="360"/>
      <c r="G40" s="501">
        <f t="shared" si="3"/>
        <v>0</v>
      </c>
    </row>
    <row r="41" spans="1:7" ht="16.5" customHeight="1">
      <c r="A41" s="355">
        <f>A40+1</f>
        <v>2204</v>
      </c>
      <c r="B41" s="361" t="s">
        <v>837</v>
      </c>
      <c r="C41" s="362"/>
      <c r="D41" s="363" t="s">
        <v>211</v>
      </c>
      <c r="E41" s="382">
        <v>150</v>
      </c>
      <c r="F41" s="365"/>
      <c r="G41" s="501">
        <f>E41*F41</f>
        <v>0</v>
      </c>
    </row>
    <row r="42" spans="1:7" ht="16.5" customHeight="1" thickBot="1">
      <c r="A42" s="371">
        <f>A41+1</f>
        <v>2205</v>
      </c>
      <c r="B42" s="383" t="s">
        <v>838</v>
      </c>
      <c r="C42" s="373"/>
      <c r="D42" s="374" t="s">
        <v>839</v>
      </c>
      <c r="E42" s="384">
        <v>1</v>
      </c>
      <c r="F42" s="376"/>
      <c r="G42" s="512">
        <f>E42*F42</f>
        <v>0</v>
      </c>
    </row>
    <row r="43" spans="1:7" ht="16.5" customHeight="1">
      <c r="A43" s="385"/>
      <c r="B43" s="344"/>
      <c r="C43" s="344"/>
      <c r="D43" s="344"/>
      <c r="E43" s="345"/>
      <c r="F43" s="346"/>
      <c r="G43" s="513"/>
    </row>
    <row r="44" spans="1:7" ht="16.5" customHeight="1">
      <c r="A44" s="385"/>
      <c r="B44" s="344"/>
      <c r="C44" s="344"/>
      <c r="D44" s="344"/>
      <c r="E44" s="345"/>
      <c r="F44" s="346"/>
      <c r="G44" s="513"/>
    </row>
    <row r="45" spans="1:7" ht="16.5" customHeight="1" thickBot="1">
      <c r="A45" s="386">
        <v>2300</v>
      </c>
      <c r="B45" s="343" t="s">
        <v>840</v>
      </c>
      <c r="C45" s="344"/>
      <c r="D45" s="344"/>
      <c r="E45" s="345"/>
      <c r="F45" s="346"/>
      <c r="G45" s="514">
        <f>SUM(G46:G53)</f>
        <v>0</v>
      </c>
    </row>
    <row r="46" spans="1:7" ht="16.5" customHeight="1">
      <c r="A46" s="378">
        <f aca="true" t="shared" si="4" ref="A46:A52">A45+1</f>
        <v>2301</v>
      </c>
      <c r="B46" s="350" t="s">
        <v>841</v>
      </c>
      <c r="C46" s="350"/>
      <c r="D46" s="352" t="s">
        <v>217</v>
      </c>
      <c r="E46" s="379">
        <v>1</v>
      </c>
      <c r="F46" s="354"/>
      <c r="G46" s="500">
        <f>E46*F46</f>
        <v>0</v>
      </c>
    </row>
    <row r="47" spans="1:7" ht="16.5" customHeight="1">
      <c r="A47" s="355">
        <f t="shared" si="4"/>
        <v>2302</v>
      </c>
      <c r="B47" s="356" t="s">
        <v>842</v>
      </c>
      <c r="C47" s="356"/>
      <c r="D47" s="358" t="s">
        <v>217</v>
      </c>
      <c r="E47" s="380">
        <v>2</v>
      </c>
      <c r="F47" s="360"/>
      <c r="G47" s="501">
        <f aca="true" t="shared" si="5" ref="G47:G50">E47*F47</f>
        <v>0</v>
      </c>
    </row>
    <row r="48" spans="1:7" ht="16.5" customHeight="1">
      <c r="A48" s="355">
        <f t="shared" si="4"/>
        <v>2303</v>
      </c>
      <c r="B48" s="356" t="s">
        <v>843</v>
      </c>
      <c r="C48" s="356" t="s">
        <v>844</v>
      </c>
      <c r="D48" s="358" t="s">
        <v>217</v>
      </c>
      <c r="E48" s="380">
        <v>2</v>
      </c>
      <c r="F48" s="360"/>
      <c r="G48" s="501">
        <f t="shared" si="5"/>
        <v>0</v>
      </c>
    </row>
    <row r="49" spans="1:7" ht="16.5" customHeight="1">
      <c r="A49" s="355">
        <f t="shared" si="4"/>
        <v>2304</v>
      </c>
      <c r="B49" s="356" t="s">
        <v>845</v>
      </c>
      <c r="C49" s="356"/>
      <c r="D49" s="358" t="s">
        <v>217</v>
      </c>
      <c r="E49" s="380">
        <v>4</v>
      </c>
      <c r="F49" s="360"/>
      <c r="G49" s="501">
        <f t="shared" si="5"/>
        <v>0</v>
      </c>
    </row>
    <row r="50" spans="1:7" ht="16.5" customHeight="1">
      <c r="A50" s="355">
        <f t="shared" si="4"/>
        <v>2305</v>
      </c>
      <c r="B50" s="356" t="s">
        <v>846</v>
      </c>
      <c r="C50" s="356"/>
      <c r="D50" s="358" t="s">
        <v>847</v>
      </c>
      <c r="E50" s="380">
        <v>1</v>
      </c>
      <c r="F50" s="360"/>
      <c r="G50" s="501">
        <f t="shared" si="5"/>
        <v>0</v>
      </c>
    </row>
    <row r="51" spans="1:7" ht="16.5" customHeight="1">
      <c r="A51" s="355">
        <f t="shared" si="4"/>
        <v>2306</v>
      </c>
      <c r="B51" s="361" t="s">
        <v>848</v>
      </c>
      <c r="C51" s="361" t="s">
        <v>849</v>
      </c>
      <c r="D51" s="363" t="s">
        <v>217</v>
      </c>
      <c r="E51" s="382">
        <v>1</v>
      </c>
      <c r="F51" s="365"/>
      <c r="G51" s="501">
        <f>E51*F51</f>
        <v>0</v>
      </c>
    </row>
    <row r="52" spans="1:7" ht="16.5" customHeight="1">
      <c r="A52" s="355">
        <f t="shared" si="4"/>
        <v>2307</v>
      </c>
      <c r="B52" s="387" t="s">
        <v>850</v>
      </c>
      <c r="C52" s="388"/>
      <c r="D52" s="389" t="s">
        <v>217</v>
      </c>
      <c r="E52" s="390">
        <v>1</v>
      </c>
      <c r="F52" s="391"/>
      <c r="G52" s="515">
        <f>E52*F52</f>
        <v>0</v>
      </c>
    </row>
    <row r="53" spans="1:7" ht="16.5" customHeight="1" thickBot="1">
      <c r="A53" s="392">
        <f>A52+1</f>
        <v>2308</v>
      </c>
      <c r="B53" s="393" t="s">
        <v>851</v>
      </c>
      <c r="C53" s="393"/>
      <c r="D53" s="394" t="s">
        <v>217</v>
      </c>
      <c r="E53" s="395">
        <v>1</v>
      </c>
      <c r="F53" s="396"/>
      <c r="G53" s="502">
        <f>E53*F53</f>
        <v>0</v>
      </c>
    </row>
    <row r="54" spans="1:7" ht="16.5" customHeight="1">
      <c r="A54" s="377"/>
      <c r="B54" s="344"/>
      <c r="C54" s="344"/>
      <c r="D54" s="344"/>
      <c r="E54" s="345"/>
      <c r="F54" s="346"/>
      <c r="G54" s="510"/>
    </row>
    <row r="55" spans="1:7" ht="16.5" customHeight="1">
      <c r="A55" s="377"/>
      <c r="B55" s="344"/>
      <c r="C55" s="344"/>
      <c r="D55" s="344"/>
      <c r="E55" s="345"/>
      <c r="F55" s="346"/>
      <c r="G55" s="510"/>
    </row>
    <row r="56" spans="1:7" ht="16.5" customHeight="1">
      <c r="A56" s="377"/>
      <c r="B56" s="344"/>
      <c r="C56" s="344"/>
      <c r="D56" s="344"/>
      <c r="E56" s="348"/>
      <c r="F56" s="346"/>
      <c r="G56" s="503"/>
    </row>
    <row r="57" spans="1:7" ht="13.5">
      <c r="A57" s="397"/>
      <c r="B57" s="397"/>
      <c r="C57" s="397"/>
      <c r="D57" s="397"/>
      <c r="E57" s="397"/>
      <c r="F57" s="397"/>
      <c r="G57" s="516"/>
    </row>
    <row r="58" spans="1:7" ht="409.5" customHeight="1">
      <c r="A58" s="397"/>
      <c r="B58" s="615" t="s">
        <v>852</v>
      </c>
      <c r="C58" s="615"/>
      <c r="D58" s="615"/>
      <c r="E58" s="615"/>
      <c r="F58" s="615"/>
      <c r="G58" s="615"/>
    </row>
    <row r="59" spans="1:7" ht="13.5">
      <c r="A59" s="397"/>
      <c r="B59" s="397"/>
      <c r="C59" s="397"/>
      <c r="D59" s="397"/>
      <c r="E59" s="397"/>
      <c r="F59" s="397"/>
      <c r="G59" s="516"/>
    </row>
    <row r="60" spans="1:7" ht="13.5">
      <c r="A60" s="397"/>
      <c r="B60" s="397"/>
      <c r="C60" s="397"/>
      <c r="D60" s="397"/>
      <c r="E60" s="397"/>
      <c r="F60" s="397"/>
      <c r="G60" s="516"/>
    </row>
    <row r="61" spans="1:7" ht="13.5">
      <c r="A61" s="397"/>
      <c r="B61" s="397"/>
      <c r="C61" s="397"/>
      <c r="D61" s="397"/>
      <c r="E61" s="397"/>
      <c r="F61" s="397"/>
      <c r="G61" s="516"/>
    </row>
    <row r="62" spans="1:7" ht="13.5">
      <c r="A62" s="397"/>
      <c r="B62" s="397"/>
      <c r="C62" s="397"/>
      <c r="D62" s="397"/>
      <c r="E62" s="397"/>
      <c r="F62" s="397"/>
      <c r="G62" s="516"/>
    </row>
  </sheetData>
  <mergeCells count="1">
    <mergeCell ref="B58:G58"/>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workbookViewId="0" topLeftCell="A52">
      <selection activeCell="A65" sqref="A65:A66"/>
    </sheetView>
  </sheetViews>
  <sheetFormatPr defaultColWidth="14.66015625" defaultRowHeight="13.5"/>
  <cols>
    <col min="1" max="1" width="15.5" style="169" customWidth="1"/>
    <col min="2" max="2" width="90" style="169" customWidth="1"/>
    <col min="3" max="3" width="25.33203125" style="169" customWidth="1"/>
    <col min="4" max="4" width="10.83203125" style="169" customWidth="1"/>
    <col min="5" max="5" width="12.33203125" style="169" customWidth="1"/>
    <col min="6" max="6" width="16.5" style="169" customWidth="1"/>
    <col min="7" max="7" width="18.83203125" style="504" customWidth="1"/>
    <col min="8" max="11" width="14.66015625" style="169" customWidth="1"/>
    <col min="12" max="12" width="19.5" style="169" customWidth="1"/>
    <col min="13" max="16384" width="14.66015625" style="169" customWidth="1"/>
  </cols>
  <sheetData>
    <row r="1" spans="1:7" ht="18.75">
      <c r="A1" s="398"/>
      <c r="B1" s="399" t="s">
        <v>135</v>
      </c>
      <c r="C1" s="400"/>
      <c r="D1" s="398"/>
      <c r="E1" s="398"/>
      <c r="F1" s="398"/>
      <c r="G1" s="497"/>
    </row>
    <row r="2" spans="1:7" ht="47.25">
      <c r="A2" s="398"/>
      <c r="B2" s="401" t="s">
        <v>778</v>
      </c>
      <c r="C2" s="398"/>
      <c r="D2" s="398"/>
      <c r="E2" s="398"/>
      <c r="F2" s="398"/>
      <c r="G2" s="497"/>
    </row>
    <row r="3" spans="1:7" ht="16.5">
      <c r="A3" s="398"/>
      <c r="B3" s="402"/>
      <c r="C3" s="398"/>
      <c r="D3" s="398"/>
      <c r="E3" s="398"/>
      <c r="F3" s="398"/>
      <c r="G3" s="497"/>
    </row>
    <row r="4" spans="1:7" ht="16.5">
      <c r="A4" s="398"/>
      <c r="B4" s="403" t="s">
        <v>853</v>
      </c>
      <c r="C4" s="398"/>
      <c r="D4" s="398"/>
      <c r="E4" s="398"/>
      <c r="F4" s="398"/>
      <c r="G4" s="497"/>
    </row>
    <row r="5" spans="1:7" ht="19.5" thickBot="1">
      <c r="A5" s="398"/>
      <c r="B5" s="404"/>
      <c r="C5" s="398"/>
      <c r="D5" s="398"/>
      <c r="E5" s="398"/>
      <c r="F5" s="398"/>
      <c r="G5" s="497"/>
    </row>
    <row r="6" spans="1:7" ht="14.1" customHeight="1" thickBot="1">
      <c r="A6" s="405" t="s">
        <v>780</v>
      </c>
      <c r="B6" s="406" t="s">
        <v>781</v>
      </c>
      <c r="C6" s="406" t="s">
        <v>782</v>
      </c>
      <c r="D6" s="407" t="s">
        <v>783</v>
      </c>
      <c r="E6" s="341" t="s">
        <v>784</v>
      </c>
      <c r="F6" s="341" t="s">
        <v>785</v>
      </c>
      <c r="G6" s="498" t="s">
        <v>854</v>
      </c>
    </row>
    <row r="7" spans="1:7" s="508" customFormat="1" ht="22.5" customHeight="1">
      <c r="A7" s="505"/>
      <c r="B7" s="506" t="s">
        <v>1037</v>
      </c>
      <c r="C7" s="505"/>
      <c r="D7" s="496"/>
      <c r="E7" s="496"/>
      <c r="F7" s="496"/>
      <c r="G7" s="507">
        <f>SUM(G8+H58)</f>
        <v>0</v>
      </c>
    </row>
    <row r="8" spans="1:7" ht="16.5" customHeight="1" thickBot="1">
      <c r="A8" s="342">
        <v>1100</v>
      </c>
      <c r="B8" s="343" t="s">
        <v>855</v>
      </c>
      <c r="C8" s="344"/>
      <c r="D8" s="344"/>
      <c r="E8" s="344"/>
      <c r="F8" s="346"/>
      <c r="G8" s="499">
        <f>SUM(G9:G35)</f>
        <v>0</v>
      </c>
    </row>
    <row r="9" spans="1:7" ht="16.5" customHeight="1">
      <c r="A9" s="378">
        <f>A8+1</f>
        <v>1101</v>
      </c>
      <c r="B9" s="408" t="s">
        <v>856</v>
      </c>
      <c r="C9" s="350" t="s">
        <v>857</v>
      </c>
      <c r="D9" s="409" t="s">
        <v>217</v>
      </c>
      <c r="E9" s="410">
        <v>4</v>
      </c>
      <c r="F9" s="411"/>
      <c r="G9" s="500">
        <f aca="true" t="shared" si="0" ref="G9:G13">E9*F9</f>
        <v>0</v>
      </c>
    </row>
    <row r="10" spans="1:7" ht="24" customHeight="1">
      <c r="A10" s="412">
        <f aca="true" t="shared" si="1" ref="A10:A55">A9+1</f>
        <v>1102</v>
      </c>
      <c r="B10" s="413" t="s">
        <v>858</v>
      </c>
      <c r="C10" s="356" t="s">
        <v>859</v>
      </c>
      <c r="D10" s="414" t="s">
        <v>217</v>
      </c>
      <c r="E10" s="415">
        <v>1</v>
      </c>
      <c r="F10" s="416"/>
      <c r="G10" s="501">
        <f t="shared" si="0"/>
        <v>0</v>
      </c>
    </row>
    <row r="11" spans="1:7" ht="16.5" customHeight="1">
      <c r="A11" s="412">
        <f t="shared" si="1"/>
        <v>1103</v>
      </c>
      <c r="B11" s="413" t="s">
        <v>860</v>
      </c>
      <c r="C11" s="356" t="s">
        <v>861</v>
      </c>
      <c r="D11" s="414" t="s">
        <v>217</v>
      </c>
      <c r="E11" s="415">
        <v>1</v>
      </c>
      <c r="F11" s="416"/>
      <c r="G11" s="501">
        <f t="shared" si="0"/>
        <v>0</v>
      </c>
    </row>
    <row r="12" spans="1:7" ht="16.5" customHeight="1">
      <c r="A12" s="412">
        <f t="shared" si="1"/>
        <v>1104</v>
      </c>
      <c r="B12" s="413" t="s">
        <v>862</v>
      </c>
      <c r="C12" s="356" t="s">
        <v>863</v>
      </c>
      <c r="D12" s="414" t="s">
        <v>217</v>
      </c>
      <c r="E12" s="415">
        <v>1</v>
      </c>
      <c r="F12" s="416"/>
      <c r="G12" s="501">
        <f t="shared" si="0"/>
        <v>0</v>
      </c>
    </row>
    <row r="13" spans="1:7" ht="16.5" customHeight="1">
      <c r="A13" s="412">
        <f t="shared" si="1"/>
        <v>1105</v>
      </c>
      <c r="B13" s="413" t="s">
        <v>864</v>
      </c>
      <c r="C13" s="356"/>
      <c r="D13" s="414" t="s">
        <v>217</v>
      </c>
      <c r="E13" s="415">
        <v>1</v>
      </c>
      <c r="F13" s="417"/>
      <c r="G13" s="501">
        <f t="shared" si="0"/>
        <v>0</v>
      </c>
    </row>
    <row r="14" spans="1:7" ht="16.5" customHeight="1">
      <c r="A14" s="412">
        <f t="shared" si="1"/>
        <v>1106</v>
      </c>
      <c r="B14" s="413" t="s">
        <v>865</v>
      </c>
      <c r="C14" s="356"/>
      <c r="D14" s="414" t="s">
        <v>217</v>
      </c>
      <c r="E14" s="415">
        <v>1</v>
      </c>
      <c r="F14" s="418"/>
      <c r="G14" s="501">
        <v>0</v>
      </c>
    </row>
    <row r="15" spans="1:7" ht="16.5" customHeight="1">
      <c r="A15" s="412">
        <f t="shared" si="1"/>
        <v>1107</v>
      </c>
      <c r="B15" s="419" t="s">
        <v>866</v>
      </c>
      <c r="C15" s="356"/>
      <c r="D15" s="414" t="s">
        <v>217</v>
      </c>
      <c r="E15" s="415">
        <v>4</v>
      </c>
      <c r="F15" s="420"/>
      <c r="G15" s="501">
        <f aca="true" t="shared" si="2" ref="G15:G35">E15*F15</f>
        <v>0</v>
      </c>
    </row>
    <row r="16" spans="1:7" ht="16.5" customHeight="1">
      <c r="A16" s="412">
        <f t="shared" si="1"/>
        <v>1108</v>
      </c>
      <c r="B16" s="421" t="s">
        <v>867</v>
      </c>
      <c r="C16" s="356"/>
      <c r="D16" s="414" t="s">
        <v>217</v>
      </c>
      <c r="E16" s="415">
        <v>4</v>
      </c>
      <c r="F16" s="417"/>
      <c r="G16" s="501">
        <f t="shared" si="2"/>
        <v>0</v>
      </c>
    </row>
    <row r="17" spans="1:7" ht="16.5" customHeight="1">
      <c r="A17" s="412">
        <f t="shared" si="1"/>
        <v>1109</v>
      </c>
      <c r="B17" s="421" t="s">
        <v>868</v>
      </c>
      <c r="C17" s="356"/>
      <c r="D17" s="414" t="s">
        <v>211</v>
      </c>
      <c r="E17" s="415">
        <v>65</v>
      </c>
      <c r="F17" s="416"/>
      <c r="G17" s="501">
        <f t="shared" si="2"/>
        <v>0</v>
      </c>
    </row>
    <row r="18" spans="1:7" ht="16.5" customHeight="1">
      <c r="A18" s="412">
        <f t="shared" si="1"/>
        <v>1110</v>
      </c>
      <c r="B18" s="421" t="s">
        <v>869</v>
      </c>
      <c r="C18" s="356"/>
      <c r="D18" s="414" t="s">
        <v>211</v>
      </c>
      <c r="E18" s="415">
        <v>65</v>
      </c>
      <c r="F18" s="416"/>
      <c r="G18" s="501">
        <f t="shared" si="2"/>
        <v>0</v>
      </c>
    </row>
    <row r="19" spans="1:7" ht="16.5" customHeight="1">
      <c r="A19" s="412">
        <f t="shared" si="1"/>
        <v>1111</v>
      </c>
      <c r="B19" s="421" t="s">
        <v>870</v>
      </c>
      <c r="C19" s="356"/>
      <c r="D19" s="414" t="s">
        <v>211</v>
      </c>
      <c r="E19" s="415">
        <v>25.5</v>
      </c>
      <c r="F19" s="416"/>
      <c r="G19" s="501">
        <f t="shared" si="2"/>
        <v>0</v>
      </c>
    </row>
    <row r="20" spans="1:7" ht="16.5" customHeight="1">
      <c r="A20" s="412">
        <f t="shared" si="1"/>
        <v>1112</v>
      </c>
      <c r="B20" s="421" t="s">
        <v>871</v>
      </c>
      <c r="C20" s="356"/>
      <c r="D20" s="414" t="s">
        <v>153</v>
      </c>
      <c r="E20" s="415">
        <v>35.25</v>
      </c>
      <c r="F20" s="416"/>
      <c r="G20" s="501">
        <f t="shared" si="2"/>
        <v>0</v>
      </c>
    </row>
    <row r="21" spans="1:7" ht="16.5" customHeight="1">
      <c r="A21" s="412">
        <f t="shared" si="1"/>
        <v>1113</v>
      </c>
      <c r="B21" s="421" t="s">
        <v>872</v>
      </c>
      <c r="C21" s="356"/>
      <c r="D21" s="414" t="s">
        <v>153</v>
      </c>
      <c r="E21" s="415">
        <v>12.5</v>
      </c>
      <c r="F21" s="416"/>
      <c r="G21" s="501">
        <f t="shared" si="2"/>
        <v>0</v>
      </c>
    </row>
    <row r="22" spans="1:7" ht="16.5" customHeight="1">
      <c r="A22" s="412">
        <f t="shared" si="1"/>
        <v>1114</v>
      </c>
      <c r="B22" s="421" t="s">
        <v>873</v>
      </c>
      <c r="C22" s="356"/>
      <c r="D22" s="414" t="s">
        <v>153</v>
      </c>
      <c r="E22" s="415">
        <v>35.25</v>
      </c>
      <c r="F22" s="416"/>
      <c r="G22" s="501">
        <f t="shared" si="2"/>
        <v>0</v>
      </c>
    </row>
    <row r="23" spans="1:7" ht="16.5" customHeight="1">
      <c r="A23" s="412">
        <f t="shared" si="1"/>
        <v>1115</v>
      </c>
      <c r="B23" s="421" t="s">
        <v>874</v>
      </c>
      <c r="C23" s="356"/>
      <c r="D23" s="414" t="s">
        <v>211</v>
      </c>
      <c r="E23" s="415">
        <v>262.5</v>
      </c>
      <c r="F23" s="416"/>
      <c r="G23" s="501">
        <f t="shared" si="2"/>
        <v>0</v>
      </c>
    </row>
    <row r="24" spans="1:7" ht="16.5" customHeight="1">
      <c r="A24" s="412">
        <f t="shared" si="1"/>
        <v>1116</v>
      </c>
      <c r="B24" s="421" t="s">
        <v>875</v>
      </c>
      <c r="C24" s="356"/>
      <c r="D24" s="414" t="s">
        <v>211</v>
      </c>
      <c r="E24" s="415">
        <v>250</v>
      </c>
      <c r="F24" s="416"/>
      <c r="G24" s="501">
        <f t="shared" si="2"/>
        <v>0</v>
      </c>
    </row>
    <row r="25" spans="1:7" ht="16.5" customHeight="1">
      <c r="A25" s="412">
        <f t="shared" si="1"/>
        <v>1117</v>
      </c>
      <c r="B25" s="421" t="s">
        <v>876</v>
      </c>
      <c r="C25" s="356"/>
      <c r="D25" s="414" t="s">
        <v>217</v>
      </c>
      <c r="E25" s="415">
        <v>5</v>
      </c>
      <c r="F25" s="416"/>
      <c r="G25" s="501">
        <f t="shared" si="2"/>
        <v>0</v>
      </c>
    </row>
    <row r="26" spans="1:7" ht="16.5" customHeight="1">
      <c r="A26" s="412">
        <f t="shared" si="1"/>
        <v>1118</v>
      </c>
      <c r="B26" s="421" t="s">
        <v>877</v>
      </c>
      <c r="C26" s="356"/>
      <c r="D26" s="414" t="s">
        <v>217</v>
      </c>
      <c r="E26" s="415">
        <v>1</v>
      </c>
      <c r="F26" s="416"/>
      <c r="G26" s="501">
        <f t="shared" si="2"/>
        <v>0</v>
      </c>
    </row>
    <row r="27" spans="1:7" ht="16.5" customHeight="1">
      <c r="A27" s="412">
        <f t="shared" si="1"/>
        <v>1119</v>
      </c>
      <c r="B27" s="421" t="s">
        <v>878</v>
      </c>
      <c r="C27" s="356" t="s">
        <v>879</v>
      </c>
      <c r="D27" s="414" t="s">
        <v>217</v>
      </c>
      <c r="E27" s="415">
        <v>8</v>
      </c>
      <c r="F27" s="416"/>
      <c r="G27" s="501">
        <f t="shared" si="2"/>
        <v>0</v>
      </c>
    </row>
    <row r="28" spans="1:7" ht="16.5" customHeight="1">
      <c r="A28" s="412">
        <f t="shared" si="1"/>
        <v>1120</v>
      </c>
      <c r="B28" s="421" t="s">
        <v>880</v>
      </c>
      <c r="C28" s="356"/>
      <c r="D28" s="414" t="s">
        <v>458</v>
      </c>
      <c r="E28" s="415">
        <v>65</v>
      </c>
      <c r="F28" s="416"/>
      <c r="G28" s="501">
        <f t="shared" si="2"/>
        <v>0</v>
      </c>
    </row>
    <row r="29" spans="1:7" ht="16.5" customHeight="1">
      <c r="A29" s="412">
        <f t="shared" si="1"/>
        <v>1121</v>
      </c>
      <c r="B29" s="421" t="s">
        <v>881</v>
      </c>
      <c r="C29" s="356" t="s">
        <v>882</v>
      </c>
      <c r="D29" s="414" t="s">
        <v>211</v>
      </c>
      <c r="E29" s="415">
        <v>10</v>
      </c>
      <c r="F29" s="416"/>
      <c r="G29" s="501">
        <f t="shared" si="2"/>
        <v>0</v>
      </c>
    </row>
    <row r="30" spans="1:7" ht="16.5" customHeight="1">
      <c r="A30" s="412">
        <f t="shared" si="1"/>
        <v>1122</v>
      </c>
      <c r="B30" s="421" t="s">
        <v>883</v>
      </c>
      <c r="C30" s="356" t="s">
        <v>884</v>
      </c>
      <c r="D30" s="414" t="s">
        <v>217</v>
      </c>
      <c r="E30" s="415">
        <v>1</v>
      </c>
      <c r="F30" s="416"/>
      <c r="G30" s="501">
        <f t="shared" si="2"/>
        <v>0</v>
      </c>
    </row>
    <row r="31" spans="1:7" ht="16.5" customHeight="1">
      <c r="A31" s="412">
        <f t="shared" si="1"/>
        <v>1123</v>
      </c>
      <c r="B31" s="421" t="s">
        <v>885</v>
      </c>
      <c r="C31" s="356"/>
      <c r="D31" s="414" t="s">
        <v>211</v>
      </c>
      <c r="E31" s="415">
        <v>65</v>
      </c>
      <c r="F31" s="416"/>
      <c r="G31" s="501">
        <f t="shared" si="2"/>
        <v>0</v>
      </c>
    </row>
    <row r="32" spans="1:7" ht="16.5" customHeight="1">
      <c r="A32" s="412">
        <f t="shared" si="1"/>
        <v>1124</v>
      </c>
      <c r="B32" s="421" t="s">
        <v>886</v>
      </c>
      <c r="C32" s="356" t="s">
        <v>887</v>
      </c>
      <c r="D32" s="414" t="s">
        <v>217</v>
      </c>
      <c r="E32" s="415">
        <v>8</v>
      </c>
      <c r="F32" s="416"/>
      <c r="G32" s="501">
        <f t="shared" si="2"/>
        <v>0</v>
      </c>
    </row>
    <row r="33" spans="1:7" ht="16.5" customHeight="1">
      <c r="A33" s="412">
        <f t="shared" si="1"/>
        <v>1125</v>
      </c>
      <c r="B33" s="421" t="s">
        <v>888</v>
      </c>
      <c r="C33" s="356" t="s">
        <v>889</v>
      </c>
      <c r="D33" s="414" t="s">
        <v>211</v>
      </c>
      <c r="E33" s="415">
        <v>220</v>
      </c>
      <c r="F33" s="416"/>
      <c r="G33" s="501">
        <f t="shared" si="2"/>
        <v>0</v>
      </c>
    </row>
    <row r="34" spans="1:7" ht="16.5" customHeight="1">
      <c r="A34" s="355">
        <f t="shared" si="1"/>
        <v>1126</v>
      </c>
      <c r="B34" s="421" t="s">
        <v>890</v>
      </c>
      <c r="C34" s="361"/>
      <c r="D34" s="422" t="s">
        <v>211</v>
      </c>
      <c r="E34" s="415">
        <v>65</v>
      </c>
      <c r="F34" s="416"/>
      <c r="G34" s="501">
        <f t="shared" si="2"/>
        <v>0</v>
      </c>
    </row>
    <row r="35" spans="1:7" ht="16.5" customHeight="1" thickBot="1">
      <c r="A35" s="371">
        <f t="shared" si="1"/>
        <v>1127</v>
      </c>
      <c r="B35" s="423" t="s">
        <v>891</v>
      </c>
      <c r="C35" s="383" t="s">
        <v>892</v>
      </c>
      <c r="D35" s="424" t="s">
        <v>211</v>
      </c>
      <c r="E35" s="425">
        <v>250</v>
      </c>
      <c r="F35" s="426"/>
      <c r="G35" s="502">
        <f t="shared" si="2"/>
        <v>0</v>
      </c>
    </row>
    <row r="36" spans="1:7" ht="16.5" customHeight="1">
      <c r="A36" s="427"/>
      <c r="B36" s="428"/>
      <c r="C36" s="344"/>
      <c r="D36" s="344"/>
      <c r="E36" s="429"/>
      <c r="F36" s="430"/>
      <c r="G36" s="503"/>
    </row>
    <row r="37" spans="1:7" ht="16.5" customHeight="1">
      <c r="A37" s="427"/>
      <c r="B37" s="428"/>
      <c r="C37" s="344"/>
      <c r="D37" s="344"/>
      <c r="E37" s="429"/>
      <c r="F37" s="430"/>
      <c r="G37" s="503"/>
    </row>
    <row r="38" spans="1:7" ht="16.5" customHeight="1">
      <c r="A38" s="427"/>
      <c r="B38" s="431"/>
      <c r="C38" s="344"/>
      <c r="D38" s="344"/>
      <c r="E38" s="432"/>
      <c r="F38" s="433"/>
      <c r="G38" s="503"/>
    </row>
    <row r="39" spans="1:7" ht="16.5" customHeight="1" thickBot="1">
      <c r="A39" s="427">
        <v>1200</v>
      </c>
      <c r="B39" s="343" t="s">
        <v>893</v>
      </c>
      <c r="C39" s="344"/>
      <c r="D39" s="344"/>
      <c r="E39" s="432"/>
      <c r="F39" s="433"/>
      <c r="G39" s="499">
        <f>SUM(G40:G58)</f>
        <v>0</v>
      </c>
    </row>
    <row r="40" spans="1:7" ht="62.25" customHeight="1">
      <c r="A40" s="349">
        <f t="shared" si="1"/>
        <v>1201</v>
      </c>
      <c r="B40" s="434" t="s">
        <v>894</v>
      </c>
      <c r="C40" s="350" t="s">
        <v>895</v>
      </c>
      <c r="D40" s="409" t="s">
        <v>217</v>
      </c>
      <c r="E40" s="435">
        <v>1</v>
      </c>
      <c r="F40" s="436"/>
      <c r="G40" s="500">
        <f aca="true" t="shared" si="3" ref="G40:G58">E40*F40</f>
        <v>0</v>
      </c>
    </row>
    <row r="41" spans="1:7" ht="16.5" customHeight="1">
      <c r="A41" s="412">
        <f t="shared" si="1"/>
        <v>1202</v>
      </c>
      <c r="B41" s="421" t="s">
        <v>896</v>
      </c>
      <c r="C41" s="356"/>
      <c r="D41" s="414" t="s">
        <v>217</v>
      </c>
      <c r="E41" s="437">
        <v>1</v>
      </c>
      <c r="F41" s="438"/>
      <c r="G41" s="501">
        <f t="shared" si="3"/>
        <v>0</v>
      </c>
    </row>
    <row r="42" spans="1:7" ht="24" customHeight="1">
      <c r="A42" s="412">
        <f t="shared" si="1"/>
        <v>1203</v>
      </c>
      <c r="B42" s="421" t="s">
        <v>897</v>
      </c>
      <c r="C42" s="356" t="s">
        <v>898</v>
      </c>
      <c r="D42" s="414" t="s">
        <v>217</v>
      </c>
      <c r="E42" s="437">
        <v>4</v>
      </c>
      <c r="F42" s="438"/>
      <c r="G42" s="501">
        <f t="shared" si="3"/>
        <v>0</v>
      </c>
    </row>
    <row r="43" spans="1:7" ht="28.5" customHeight="1">
      <c r="A43" s="412">
        <f t="shared" si="1"/>
        <v>1204</v>
      </c>
      <c r="B43" s="421" t="s">
        <v>899</v>
      </c>
      <c r="C43" s="356" t="s">
        <v>900</v>
      </c>
      <c r="D43" s="414" t="s">
        <v>217</v>
      </c>
      <c r="E43" s="437">
        <v>2</v>
      </c>
      <c r="F43" s="438"/>
      <c r="G43" s="501">
        <f t="shared" si="3"/>
        <v>0</v>
      </c>
    </row>
    <row r="44" spans="1:7" ht="16.5" customHeight="1">
      <c r="A44" s="412">
        <f t="shared" si="1"/>
        <v>1205</v>
      </c>
      <c r="B44" s="361" t="s">
        <v>901</v>
      </c>
      <c r="C44" s="361" t="s">
        <v>902</v>
      </c>
      <c r="D44" s="422" t="s">
        <v>217</v>
      </c>
      <c r="E44" s="437">
        <v>2</v>
      </c>
      <c r="F44" s="439"/>
      <c r="G44" s="501">
        <f t="shared" si="3"/>
        <v>0</v>
      </c>
    </row>
    <row r="45" spans="1:7" ht="15.75" customHeight="1">
      <c r="A45" s="412">
        <f t="shared" si="1"/>
        <v>1206</v>
      </c>
      <c r="B45" s="361" t="s">
        <v>903</v>
      </c>
      <c r="C45" s="361" t="s">
        <v>904</v>
      </c>
      <c r="D45" s="422" t="s">
        <v>217</v>
      </c>
      <c r="E45" s="437">
        <v>6</v>
      </c>
      <c r="F45" s="439"/>
      <c r="G45" s="501">
        <f t="shared" si="3"/>
        <v>0</v>
      </c>
    </row>
    <row r="46" spans="1:7" ht="16.5" customHeight="1">
      <c r="A46" s="412">
        <f t="shared" si="1"/>
        <v>1207</v>
      </c>
      <c r="B46" s="421" t="s">
        <v>905</v>
      </c>
      <c r="C46" s="356" t="s">
        <v>906</v>
      </c>
      <c r="D46" s="414" t="s">
        <v>217</v>
      </c>
      <c r="E46" s="437">
        <v>1</v>
      </c>
      <c r="F46" s="416"/>
      <c r="G46" s="501">
        <f t="shared" si="3"/>
        <v>0</v>
      </c>
    </row>
    <row r="47" spans="1:7" ht="16.5" customHeight="1">
      <c r="A47" s="412">
        <f t="shared" si="1"/>
        <v>1208</v>
      </c>
      <c r="B47" s="421" t="s">
        <v>907</v>
      </c>
      <c r="C47" s="356" t="s">
        <v>908</v>
      </c>
      <c r="D47" s="414" t="s">
        <v>217</v>
      </c>
      <c r="E47" s="437">
        <v>1</v>
      </c>
      <c r="F47" s="416"/>
      <c r="G47" s="501">
        <f t="shared" si="3"/>
        <v>0</v>
      </c>
    </row>
    <row r="48" spans="1:7" ht="16.5" customHeight="1">
      <c r="A48" s="412">
        <f t="shared" si="1"/>
        <v>1209</v>
      </c>
      <c r="B48" s="421" t="s">
        <v>909</v>
      </c>
      <c r="C48" s="356"/>
      <c r="D48" s="414" t="s">
        <v>211</v>
      </c>
      <c r="E48" s="437">
        <v>90</v>
      </c>
      <c r="F48" s="416"/>
      <c r="G48" s="501">
        <f t="shared" si="3"/>
        <v>0</v>
      </c>
    </row>
    <row r="49" spans="1:7" ht="16.5" customHeight="1">
      <c r="A49" s="412">
        <f t="shared" si="1"/>
        <v>1210</v>
      </c>
      <c r="B49" s="421" t="s">
        <v>910</v>
      </c>
      <c r="C49" s="356" t="s">
        <v>911</v>
      </c>
      <c r="D49" s="414" t="s">
        <v>211</v>
      </c>
      <c r="E49" s="437">
        <v>90</v>
      </c>
      <c r="F49" s="416"/>
      <c r="G49" s="501">
        <f t="shared" si="3"/>
        <v>0</v>
      </c>
    </row>
    <row r="50" spans="1:7" ht="16.5" customHeight="1">
      <c r="A50" s="412">
        <f t="shared" si="1"/>
        <v>1211</v>
      </c>
      <c r="B50" s="421" t="s">
        <v>912</v>
      </c>
      <c r="C50" s="356"/>
      <c r="D50" s="414" t="s">
        <v>211</v>
      </c>
      <c r="E50" s="437">
        <v>90</v>
      </c>
      <c r="F50" s="416"/>
      <c r="G50" s="501">
        <f t="shared" si="3"/>
        <v>0</v>
      </c>
    </row>
    <row r="51" spans="1:7" ht="16.5" customHeight="1">
      <c r="A51" s="412">
        <f t="shared" si="1"/>
        <v>1212</v>
      </c>
      <c r="B51" s="421" t="s">
        <v>888</v>
      </c>
      <c r="C51" s="356"/>
      <c r="D51" s="414" t="s">
        <v>211</v>
      </c>
      <c r="E51" s="437">
        <v>90</v>
      </c>
      <c r="F51" s="416"/>
      <c r="G51" s="501">
        <f t="shared" si="3"/>
        <v>0</v>
      </c>
    </row>
    <row r="52" spans="1:7" ht="16.5" customHeight="1">
      <c r="A52" s="412">
        <f t="shared" si="1"/>
        <v>1213</v>
      </c>
      <c r="B52" s="421" t="s">
        <v>913</v>
      </c>
      <c r="C52" s="356"/>
      <c r="D52" s="414" t="s">
        <v>211</v>
      </c>
      <c r="E52" s="437">
        <v>90</v>
      </c>
      <c r="F52" s="416"/>
      <c r="G52" s="501">
        <f t="shared" si="3"/>
        <v>0</v>
      </c>
    </row>
    <row r="53" spans="1:7" ht="16.5" customHeight="1">
      <c r="A53" s="412">
        <f t="shared" si="1"/>
        <v>1214</v>
      </c>
      <c r="B53" s="421" t="s">
        <v>914</v>
      </c>
      <c r="C53" s="356" t="s">
        <v>915</v>
      </c>
      <c r="D53" s="414" t="s">
        <v>211</v>
      </c>
      <c r="E53" s="437">
        <v>130</v>
      </c>
      <c r="F53" s="416"/>
      <c r="G53" s="501">
        <f t="shared" si="3"/>
        <v>0</v>
      </c>
    </row>
    <row r="54" spans="1:7" ht="16.5" customHeight="1">
      <c r="A54" s="412">
        <f t="shared" si="1"/>
        <v>1215</v>
      </c>
      <c r="B54" s="421" t="s">
        <v>916</v>
      </c>
      <c r="C54" s="356"/>
      <c r="D54" s="414" t="s">
        <v>211</v>
      </c>
      <c r="E54" s="437">
        <v>130</v>
      </c>
      <c r="F54" s="416"/>
      <c r="G54" s="501">
        <f t="shared" si="3"/>
        <v>0</v>
      </c>
    </row>
    <row r="55" spans="1:7" ht="16.5" customHeight="1">
      <c r="A55" s="412">
        <f t="shared" si="1"/>
        <v>1216</v>
      </c>
      <c r="B55" s="421" t="s">
        <v>917</v>
      </c>
      <c r="C55" s="356" t="s">
        <v>918</v>
      </c>
      <c r="D55" s="414" t="s">
        <v>211</v>
      </c>
      <c r="E55" s="437">
        <v>100</v>
      </c>
      <c r="F55" s="416"/>
      <c r="G55" s="501">
        <f t="shared" si="3"/>
        <v>0</v>
      </c>
    </row>
    <row r="56" spans="1:7" ht="15" customHeight="1">
      <c r="A56" s="412">
        <f>A48+1</f>
        <v>1210</v>
      </c>
      <c r="B56" s="421" t="s">
        <v>919</v>
      </c>
      <c r="C56" s="356"/>
      <c r="D56" s="414" t="s">
        <v>217</v>
      </c>
      <c r="E56" s="437">
        <v>3</v>
      </c>
      <c r="F56" s="416"/>
      <c r="G56" s="501">
        <f t="shared" si="3"/>
        <v>0</v>
      </c>
    </row>
    <row r="57" spans="1:7" ht="15" customHeight="1">
      <c r="A57" s="412">
        <f>A49+1</f>
        <v>1211</v>
      </c>
      <c r="B57" s="421" t="s">
        <v>867</v>
      </c>
      <c r="C57" s="356"/>
      <c r="D57" s="414" t="s">
        <v>217</v>
      </c>
      <c r="E57" s="415">
        <v>3</v>
      </c>
      <c r="F57" s="417"/>
      <c r="G57" s="501">
        <f t="shared" si="3"/>
        <v>0</v>
      </c>
    </row>
    <row r="58" spans="1:7" ht="15" customHeight="1">
      <c r="A58" s="355">
        <f aca="true" t="shared" si="4" ref="A58">A56+1</f>
        <v>1211</v>
      </c>
      <c r="B58" s="421" t="s">
        <v>920</v>
      </c>
      <c r="C58" s="361"/>
      <c r="D58" s="422" t="s">
        <v>217</v>
      </c>
      <c r="E58" s="437">
        <v>1</v>
      </c>
      <c r="F58" s="416"/>
      <c r="G58" s="501">
        <f t="shared" si="3"/>
        <v>0</v>
      </c>
    </row>
    <row r="59" spans="1:7" ht="13.5">
      <c r="A59" s="398"/>
      <c r="B59" s="398"/>
      <c r="C59" s="398"/>
      <c r="D59" s="398"/>
      <c r="E59" s="398"/>
      <c r="F59" s="398"/>
      <c r="G59" s="497"/>
    </row>
    <row r="60" spans="1:7" ht="13.5">
      <c r="A60" s="398"/>
      <c r="B60" s="398"/>
      <c r="C60" s="398"/>
      <c r="D60" s="398"/>
      <c r="E60" s="398"/>
      <c r="F60" s="398"/>
      <c r="G60" s="497"/>
    </row>
    <row r="61" spans="2:7" ht="309" customHeight="1">
      <c r="B61" s="615" t="s">
        <v>921</v>
      </c>
      <c r="C61" s="615"/>
      <c r="D61" s="615"/>
      <c r="E61" s="615"/>
      <c r="F61" s="615"/>
      <c r="G61" s="615"/>
    </row>
    <row r="62" ht="13.5">
      <c r="A62" s="398"/>
    </row>
    <row r="63" ht="13.5">
      <c r="A63" s="398"/>
    </row>
    <row r="64" ht="13.5">
      <c r="A64" s="398"/>
    </row>
    <row r="65" ht="13.5">
      <c r="A65" s="398"/>
    </row>
    <row r="66" ht="13.5">
      <c r="A66" s="398"/>
    </row>
    <row r="67" ht="13.5">
      <c r="A67" s="398"/>
    </row>
    <row r="68" ht="13.5">
      <c r="A68" s="398"/>
    </row>
    <row r="69" ht="13.5">
      <c r="A69" s="398"/>
    </row>
    <row r="70" ht="13.5">
      <c r="A70" s="398"/>
    </row>
    <row r="71" ht="13.5">
      <c r="A71" s="398"/>
    </row>
    <row r="72" ht="13.5">
      <c r="A72" s="398"/>
    </row>
  </sheetData>
  <mergeCells count="1">
    <mergeCell ref="B61:G61"/>
  </mergeCells>
  <printOptions/>
  <pageMargins left="0.7086614173228347" right="0.7086614173228347" top="0.7874015748031497" bottom="0.7874015748031497" header="0.31496062992125984" footer="0.31496062992125984"/>
  <pageSetup fitToHeight="3"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9"/>
  <sheetViews>
    <sheetView workbookViewId="0" topLeftCell="A1">
      <selection activeCell="B7" sqref="B7"/>
    </sheetView>
  </sheetViews>
  <sheetFormatPr defaultColWidth="11.66015625" defaultRowHeight="13.5"/>
  <cols>
    <col min="1" max="1" width="5.33203125" style="443" bestFit="1" customWidth="1"/>
    <col min="2" max="2" width="12.83203125" style="443" bestFit="1" customWidth="1"/>
    <col min="3" max="3" width="64.33203125" style="443" bestFit="1" customWidth="1"/>
    <col min="4" max="4" width="4.5" style="443" bestFit="1" customWidth="1"/>
    <col min="5" max="5" width="10.66015625" style="443" bestFit="1" customWidth="1"/>
    <col min="6" max="6" width="14.16015625" style="443" bestFit="1" customWidth="1"/>
    <col min="7" max="7" width="19.83203125" style="492" customWidth="1"/>
    <col min="8" max="8" width="8.5" style="443" bestFit="1" customWidth="1"/>
    <col min="9" max="9" width="13" style="443" bestFit="1" customWidth="1"/>
    <col min="10" max="10" width="7" style="481" hidden="1" customWidth="1"/>
    <col min="11" max="11" width="7" style="443" hidden="1" customWidth="1"/>
    <col min="12" max="12" width="11.66015625" style="443" hidden="1" customWidth="1"/>
    <col min="13" max="13" width="5.83203125" style="443" hidden="1" customWidth="1"/>
    <col min="14" max="256" width="11.66015625" style="443" customWidth="1"/>
    <col min="257" max="257" width="5.33203125" style="443" bestFit="1" customWidth="1"/>
    <col min="258" max="258" width="12.83203125" style="443" bestFit="1" customWidth="1"/>
    <col min="259" max="259" width="64.33203125" style="443" bestFit="1" customWidth="1"/>
    <col min="260" max="260" width="4.5" style="443" bestFit="1" customWidth="1"/>
    <col min="261" max="261" width="10.66015625" style="443" bestFit="1" customWidth="1"/>
    <col min="262" max="262" width="14.16015625" style="443" bestFit="1" customWidth="1"/>
    <col min="263" max="263" width="14.83203125" style="443" bestFit="1" customWidth="1"/>
    <col min="264" max="264" width="8.5" style="443" bestFit="1" customWidth="1"/>
    <col min="265" max="265" width="13" style="443" bestFit="1" customWidth="1"/>
    <col min="266" max="269" width="11.66015625" style="443" hidden="1" customWidth="1"/>
    <col min="270" max="512" width="11.66015625" style="443" customWidth="1"/>
    <col min="513" max="513" width="5.33203125" style="443" bestFit="1" customWidth="1"/>
    <col min="514" max="514" width="12.83203125" style="443" bestFit="1" customWidth="1"/>
    <col min="515" max="515" width="64.33203125" style="443" bestFit="1" customWidth="1"/>
    <col min="516" max="516" width="4.5" style="443" bestFit="1" customWidth="1"/>
    <col min="517" max="517" width="10.66015625" style="443" bestFit="1" customWidth="1"/>
    <col min="518" max="518" width="14.16015625" style="443" bestFit="1" customWidth="1"/>
    <col min="519" max="519" width="14.83203125" style="443" bestFit="1" customWidth="1"/>
    <col min="520" max="520" width="8.5" style="443" bestFit="1" customWidth="1"/>
    <col min="521" max="521" width="13" style="443" bestFit="1" customWidth="1"/>
    <col min="522" max="525" width="11.66015625" style="443" hidden="1" customWidth="1"/>
    <col min="526" max="768" width="11.66015625" style="443" customWidth="1"/>
    <col min="769" max="769" width="5.33203125" style="443" bestFit="1" customWidth="1"/>
    <col min="770" max="770" width="12.83203125" style="443" bestFit="1" customWidth="1"/>
    <col min="771" max="771" width="64.33203125" style="443" bestFit="1" customWidth="1"/>
    <col min="772" max="772" width="4.5" style="443" bestFit="1" customWidth="1"/>
    <col min="773" max="773" width="10.66015625" style="443" bestFit="1" customWidth="1"/>
    <col min="774" max="774" width="14.16015625" style="443" bestFit="1" customWidth="1"/>
    <col min="775" max="775" width="14.83203125" style="443" bestFit="1" customWidth="1"/>
    <col min="776" max="776" width="8.5" style="443" bestFit="1" customWidth="1"/>
    <col min="777" max="777" width="13" style="443" bestFit="1" customWidth="1"/>
    <col min="778" max="781" width="11.66015625" style="443" hidden="1" customWidth="1"/>
    <col min="782" max="1024" width="11.66015625" style="443" customWidth="1"/>
    <col min="1025" max="1025" width="5.33203125" style="443" bestFit="1" customWidth="1"/>
    <col min="1026" max="1026" width="12.83203125" style="443" bestFit="1" customWidth="1"/>
    <col min="1027" max="1027" width="64.33203125" style="443" bestFit="1" customWidth="1"/>
    <col min="1028" max="1028" width="4.5" style="443" bestFit="1" customWidth="1"/>
    <col min="1029" max="1029" width="10.66015625" style="443" bestFit="1" customWidth="1"/>
    <col min="1030" max="1030" width="14.16015625" style="443" bestFit="1" customWidth="1"/>
    <col min="1031" max="1031" width="14.83203125" style="443" bestFit="1" customWidth="1"/>
    <col min="1032" max="1032" width="8.5" style="443" bestFit="1" customWidth="1"/>
    <col min="1033" max="1033" width="13" style="443" bestFit="1" customWidth="1"/>
    <col min="1034" max="1037" width="11.66015625" style="443" hidden="1" customWidth="1"/>
    <col min="1038" max="1280" width="11.66015625" style="443" customWidth="1"/>
    <col min="1281" max="1281" width="5.33203125" style="443" bestFit="1" customWidth="1"/>
    <col min="1282" max="1282" width="12.83203125" style="443" bestFit="1" customWidth="1"/>
    <col min="1283" max="1283" width="64.33203125" style="443" bestFit="1" customWidth="1"/>
    <col min="1284" max="1284" width="4.5" style="443" bestFit="1" customWidth="1"/>
    <col min="1285" max="1285" width="10.66015625" style="443" bestFit="1" customWidth="1"/>
    <col min="1286" max="1286" width="14.16015625" style="443" bestFit="1" customWidth="1"/>
    <col min="1287" max="1287" width="14.83203125" style="443" bestFit="1" customWidth="1"/>
    <col min="1288" max="1288" width="8.5" style="443" bestFit="1" customWidth="1"/>
    <col min="1289" max="1289" width="13" style="443" bestFit="1" customWidth="1"/>
    <col min="1290" max="1293" width="11.66015625" style="443" hidden="1" customWidth="1"/>
    <col min="1294" max="1536" width="11.66015625" style="443" customWidth="1"/>
    <col min="1537" max="1537" width="5.33203125" style="443" bestFit="1" customWidth="1"/>
    <col min="1538" max="1538" width="12.83203125" style="443" bestFit="1" customWidth="1"/>
    <col min="1539" max="1539" width="64.33203125" style="443" bestFit="1" customWidth="1"/>
    <col min="1540" max="1540" width="4.5" style="443" bestFit="1" customWidth="1"/>
    <col min="1541" max="1541" width="10.66015625" style="443" bestFit="1" customWidth="1"/>
    <col min="1542" max="1542" width="14.16015625" style="443" bestFit="1" customWidth="1"/>
    <col min="1543" max="1543" width="14.83203125" style="443" bestFit="1" customWidth="1"/>
    <col min="1544" max="1544" width="8.5" style="443" bestFit="1" customWidth="1"/>
    <col min="1545" max="1545" width="13" style="443" bestFit="1" customWidth="1"/>
    <col min="1546" max="1549" width="11.66015625" style="443" hidden="1" customWidth="1"/>
    <col min="1550" max="1792" width="11.66015625" style="443" customWidth="1"/>
    <col min="1793" max="1793" width="5.33203125" style="443" bestFit="1" customWidth="1"/>
    <col min="1794" max="1794" width="12.83203125" style="443" bestFit="1" customWidth="1"/>
    <col min="1795" max="1795" width="64.33203125" style="443" bestFit="1" customWidth="1"/>
    <col min="1796" max="1796" width="4.5" style="443" bestFit="1" customWidth="1"/>
    <col min="1797" max="1797" width="10.66015625" style="443" bestFit="1" customWidth="1"/>
    <col min="1798" max="1798" width="14.16015625" style="443" bestFit="1" customWidth="1"/>
    <col min="1799" max="1799" width="14.83203125" style="443" bestFit="1" customWidth="1"/>
    <col min="1800" max="1800" width="8.5" style="443" bestFit="1" customWidth="1"/>
    <col min="1801" max="1801" width="13" style="443" bestFit="1" customWidth="1"/>
    <col min="1802" max="1805" width="11.66015625" style="443" hidden="1" customWidth="1"/>
    <col min="1806" max="2048" width="11.66015625" style="443" customWidth="1"/>
    <col min="2049" max="2049" width="5.33203125" style="443" bestFit="1" customWidth="1"/>
    <col min="2050" max="2050" width="12.83203125" style="443" bestFit="1" customWidth="1"/>
    <col min="2051" max="2051" width="64.33203125" style="443" bestFit="1" customWidth="1"/>
    <col min="2052" max="2052" width="4.5" style="443" bestFit="1" customWidth="1"/>
    <col min="2053" max="2053" width="10.66015625" style="443" bestFit="1" customWidth="1"/>
    <col min="2054" max="2054" width="14.16015625" style="443" bestFit="1" customWidth="1"/>
    <col min="2055" max="2055" width="14.83203125" style="443" bestFit="1" customWidth="1"/>
    <col min="2056" max="2056" width="8.5" style="443" bestFit="1" customWidth="1"/>
    <col min="2057" max="2057" width="13" style="443" bestFit="1" customWidth="1"/>
    <col min="2058" max="2061" width="11.66015625" style="443" hidden="1" customWidth="1"/>
    <col min="2062" max="2304" width="11.66015625" style="443" customWidth="1"/>
    <col min="2305" max="2305" width="5.33203125" style="443" bestFit="1" customWidth="1"/>
    <col min="2306" max="2306" width="12.83203125" style="443" bestFit="1" customWidth="1"/>
    <col min="2307" max="2307" width="64.33203125" style="443" bestFit="1" customWidth="1"/>
    <col min="2308" max="2308" width="4.5" style="443" bestFit="1" customWidth="1"/>
    <col min="2309" max="2309" width="10.66015625" style="443" bestFit="1" customWidth="1"/>
    <col min="2310" max="2310" width="14.16015625" style="443" bestFit="1" customWidth="1"/>
    <col min="2311" max="2311" width="14.83203125" style="443" bestFit="1" customWidth="1"/>
    <col min="2312" max="2312" width="8.5" style="443" bestFit="1" customWidth="1"/>
    <col min="2313" max="2313" width="13" style="443" bestFit="1" customWidth="1"/>
    <col min="2314" max="2317" width="11.66015625" style="443" hidden="1" customWidth="1"/>
    <col min="2318" max="2560" width="11.66015625" style="443" customWidth="1"/>
    <col min="2561" max="2561" width="5.33203125" style="443" bestFit="1" customWidth="1"/>
    <col min="2562" max="2562" width="12.83203125" style="443" bestFit="1" customWidth="1"/>
    <col min="2563" max="2563" width="64.33203125" style="443" bestFit="1" customWidth="1"/>
    <col min="2564" max="2564" width="4.5" style="443" bestFit="1" customWidth="1"/>
    <col min="2565" max="2565" width="10.66015625" style="443" bestFit="1" customWidth="1"/>
    <col min="2566" max="2566" width="14.16015625" style="443" bestFit="1" customWidth="1"/>
    <col min="2567" max="2567" width="14.83203125" style="443" bestFit="1" customWidth="1"/>
    <col min="2568" max="2568" width="8.5" style="443" bestFit="1" customWidth="1"/>
    <col min="2569" max="2569" width="13" style="443" bestFit="1" customWidth="1"/>
    <col min="2570" max="2573" width="11.66015625" style="443" hidden="1" customWidth="1"/>
    <col min="2574" max="2816" width="11.66015625" style="443" customWidth="1"/>
    <col min="2817" max="2817" width="5.33203125" style="443" bestFit="1" customWidth="1"/>
    <col min="2818" max="2818" width="12.83203125" style="443" bestFit="1" customWidth="1"/>
    <col min="2819" max="2819" width="64.33203125" style="443" bestFit="1" customWidth="1"/>
    <col min="2820" max="2820" width="4.5" style="443" bestFit="1" customWidth="1"/>
    <col min="2821" max="2821" width="10.66015625" style="443" bestFit="1" customWidth="1"/>
    <col min="2822" max="2822" width="14.16015625" style="443" bestFit="1" customWidth="1"/>
    <col min="2823" max="2823" width="14.83203125" style="443" bestFit="1" customWidth="1"/>
    <col min="2824" max="2824" width="8.5" style="443" bestFit="1" customWidth="1"/>
    <col min="2825" max="2825" width="13" style="443" bestFit="1" customWidth="1"/>
    <col min="2826" max="2829" width="11.66015625" style="443" hidden="1" customWidth="1"/>
    <col min="2830" max="3072" width="11.66015625" style="443" customWidth="1"/>
    <col min="3073" max="3073" width="5.33203125" style="443" bestFit="1" customWidth="1"/>
    <col min="3074" max="3074" width="12.83203125" style="443" bestFit="1" customWidth="1"/>
    <col min="3075" max="3075" width="64.33203125" style="443" bestFit="1" customWidth="1"/>
    <col min="3076" max="3076" width="4.5" style="443" bestFit="1" customWidth="1"/>
    <col min="3077" max="3077" width="10.66015625" style="443" bestFit="1" customWidth="1"/>
    <col min="3078" max="3078" width="14.16015625" style="443" bestFit="1" customWidth="1"/>
    <col min="3079" max="3079" width="14.83203125" style="443" bestFit="1" customWidth="1"/>
    <col min="3080" max="3080" width="8.5" style="443" bestFit="1" customWidth="1"/>
    <col min="3081" max="3081" width="13" style="443" bestFit="1" customWidth="1"/>
    <col min="3082" max="3085" width="11.66015625" style="443" hidden="1" customWidth="1"/>
    <col min="3086" max="3328" width="11.66015625" style="443" customWidth="1"/>
    <col min="3329" max="3329" width="5.33203125" style="443" bestFit="1" customWidth="1"/>
    <col min="3330" max="3330" width="12.83203125" style="443" bestFit="1" customWidth="1"/>
    <col min="3331" max="3331" width="64.33203125" style="443" bestFit="1" customWidth="1"/>
    <col min="3332" max="3332" width="4.5" style="443" bestFit="1" customWidth="1"/>
    <col min="3333" max="3333" width="10.66015625" style="443" bestFit="1" customWidth="1"/>
    <col min="3334" max="3334" width="14.16015625" style="443" bestFit="1" customWidth="1"/>
    <col min="3335" max="3335" width="14.83203125" style="443" bestFit="1" customWidth="1"/>
    <col min="3336" max="3336" width="8.5" style="443" bestFit="1" customWidth="1"/>
    <col min="3337" max="3337" width="13" style="443" bestFit="1" customWidth="1"/>
    <col min="3338" max="3341" width="11.66015625" style="443" hidden="1" customWidth="1"/>
    <col min="3342" max="3584" width="11.66015625" style="443" customWidth="1"/>
    <col min="3585" max="3585" width="5.33203125" style="443" bestFit="1" customWidth="1"/>
    <col min="3586" max="3586" width="12.83203125" style="443" bestFit="1" customWidth="1"/>
    <col min="3587" max="3587" width="64.33203125" style="443" bestFit="1" customWidth="1"/>
    <col min="3588" max="3588" width="4.5" style="443" bestFit="1" customWidth="1"/>
    <col min="3589" max="3589" width="10.66015625" style="443" bestFit="1" customWidth="1"/>
    <col min="3590" max="3590" width="14.16015625" style="443" bestFit="1" customWidth="1"/>
    <col min="3591" max="3591" width="14.83203125" style="443" bestFit="1" customWidth="1"/>
    <col min="3592" max="3592" width="8.5" style="443" bestFit="1" customWidth="1"/>
    <col min="3593" max="3593" width="13" style="443" bestFit="1" customWidth="1"/>
    <col min="3594" max="3597" width="11.66015625" style="443" hidden="1" customWidth="1"/>
    <col min="3598" max="3840" width="11.66015625" style="443" customWidth="1"/>
    <col min="3841" max="3841" width="5.33203125" style="443" bestFit="1" customWidth="1"/>
    <col min="3842" max="3842" width="12.83203125" style="443" bestFit="1" customWidth="1"/>
    <col min="3843" max="3843" width="64.33203125" style="443" bestFit="1" customWidth="1"/>
    <col min="3844" max="3844" width="4.5" style="443" bestFit="1" customWidth="1"/>
    <col min="3845" max="3845" width="10.66015625" style="443" bestFit="1" customWidth="1"/>
    <col min="3846" max="3846" width="14.16015625" style="443" bestFit="1" customWidth="1"/>
    <col min="3847" max="3847" width="14.83203125" style="443" bestFit="1" customWidth="1"/>
    <col min="3848" max="3848" width="8.5" style="443" bestFit="1" customWidth="1"/>
    <col min="3849" max="3849" width="13" style="443" bestFit="1" customWidth="1"/>
    <col min="3850" max="3853" width="11.66015625" style="443" hidden="1" customWidth="1"/>
    <col min="3854" max="4096" width="11.66015625" style="443" customWidth="1"/>
    <col min="4097" max="4097" width="5.33203125" style="443" bestFit="1" customWidth="1"/>
    <col min="4098" max="4098" width="12.83203125" style="443" bestFit="1" customWidth="1"/>
    <col min="4099" max="4099" width="64.33203125" style="443" bestFit="1" customWidth="1"/>
    <col min="4100" max="4100" width="4.5" style="443" bestFit="1" customWidth="1"/>
    <col min="4101" max="4101" width="10.66015625" style="443" bestFit="1" customWidth="1"/>
    <col min="4102" max="4102" width="14.16015625" style="443" bestFit="1" customWidth="1"/>
    <col min="4103" max="4103" width="14.83203125" style="443" bestFit="1" customWidth="1"/>
    <col min="4104" max="4104" width="8.5" style="443" bestFit="1" customWidth="1"/>
    <col min="4105" max="4105" width="13" style="443" bestFit="1" customWidth="1"/>
    <col min="4106" max="4109" width="11.66015625" style="443" hidden="1" customWidth="1"/>
    <col min="4110" max="4352" width="11.66015625" style="443" customWidth="1"/>
    <col min="4353" max="4353" width="5.33203125" style="443" bestFit="1" customWidth="1"/>
    <col min="4354" max="4354" width="12.83203125" style="443" bestFit="1" customWidth="1"/>
    <col min="4355" max="4355" width="64.33203125" style="443" bestFit="1" customWidth="1"/>
    <col min="4356" max="4356" width="4.5" style="443" bestFit="1" customWidth="1"/>
    <col min="4357" max="4357" width="10.66015625" style="443" bestFit="1" customWidth="1"/>
    <col min="4358" max="4358" width="14.16015625" style="443" bestFit="1" customWidth="1"/>
    <col min="4359" max="4359" width="14.83203125" style="443" bestFit="1" customWidth="1"/>
    <col min="4360" max="4360" width="8.5" style="443" bestFit="1" customWidth="1"/>
    <col min="4361" max="4361" width="13" style="443" bestFit="1" customWidth="1"/>
    <col min="4362" max="4365" width="11.66015625" style="443" hidden="1" customWidth="1"/>
    <col min="4366" max="4608" width="11.66015625" style="443" customWidth="1"/>
    <col min="4609" max="4609" width="5.33203125" style="443" bestFit="1" customWidth="1"/>
    <col min="4610" max="4610" width="12.83203125" style="443" bestFit="1" customWidth="1"/>
    <col min="4611" max="4611" width="64.33203125" style="443" bestFit="1" customWidth="1"/>
    <col min="4612" max="4612" width="4.5" style="443" bestFit="1" customWidth="1"/>
    <col min="4613" max="4613" width="10.66015625" style="443" bestFit="1" customWidth="1"/>
    <col min="4614" max="4614" width="14.16015625" style="443" bestFit="1" customWidth="1"/>
    <col min="4615" max="4615" width="14.83203125" style="443" bestFit="1" customWidth="1"/>
    <col min="4616" max="4616" width="8.5" style="443" bestFit="1" customWidth="1"/>
    <col min="4617" max="4617" width="13" style="443" bestFit="1" customWidth="1"/>
    <col min="4618" max="4621" width="11.66015625" style="443" hidden="1" customWidth="1"/>
    <col min="4622" max="4864" width="11.66015625" style="443" customWidth="1"/>
    <col min="4865" max="4865" width="5.33203125" style="443" bestFit="1" customWidth="1"/>
    <col min="4866" max="4866" width="12.83203125" style="443" bestFit="1" customWidth="1"/>
    <col min="4867" max="4867" width="64.33203125" style="443" bestFit="1" customWidth="1"/>
    <col min="4868" max="4868" width="4.5" style="443" bestFit="1" customWidth="1"/>
    <col min="4869" max="4869" width="10.66015625" style="443" bestFit="1" customWidth="1"/>
    <col min="4870" max="4870" width="14.16015625" style="443" bestFit="1" customWidth="1"/>
    <col min="4871" max="4871" width="14.83203125" style="443" bestFit="1" customWidth="1"/>
    <col min="4872" max="4872" width="8.5" style="443" bestFit="1" customWidth="1"/>
    <col min="4873" max="4873" width="13" style="443" bestFit="1" customWidth="1"/>
    <col min="4874" max="4877" width="11.66015625" style="443" hidden="1" customWidth="1"/>
    <col min="4878" max="5120" width="11.66015625" style="443" customWidth="1"/>
    <col min="5121" max="5121" width="5.33203125" style="443" bestFit="1" customWidth="1"/>
    <col min="5122" max="5122" width="12.83203125" style="443" bestFit="1" customWidth="1"/>
    <col min="5123" max="5123" width="64.33203125" style="443" bestFit="1" customWidth="1"/>
    <col min="5124" max="5124" width="4.5" style="443" bestFit="1" customWidth="1"/>
    <col min="5125" max="5125" width="10.66015625" style="443" bestFit="1" customWidth="1"/>
    <col min="5126" max="5126" width="14.16015625" style="443" bestFit="1" customWidth="1"/>
    <col min="5127" max="5127" width="14.83203125" style="443" bestFit="1" customWidth="1"/>
    <col min="5128" max="5128" width="8.5" style="443" bestFit="1" customWidth="1"/>
    <col min="5129" max="5129" width="13" style="443" bestFit="1" customWidth="1"/>
    <col min="5130" max="5133" width="11.66015625" style="443" hidden="1" customWidth="1"/>
    <col min="5134" max="5376" width="11.66015625" style="443" customWidth="1"/>
    <col min="5377" max="5377" width="5.33203125" style="443" bestFit="1" customWidth="1"/>
    <col min="5378" max="5378" width="12.83203125" style="443" bestFit="1" customWidth="1"/>
    <col min="5379" max="5379" width="64.33203125" style="443" bestFit="1" customWidth="1"/>
    <col min="5380" max="5380" width="4.5" style="443" bestFit="1" customWidth="1"/>
    <col min="5381" max="5381" width="10.66015625" style="443" bestFit="1" customWidth="1"/>
    <col min="5382" max="5382" width="14.16015625" style="443" bestFit="1" customWidth="1"/>
    <col min="5383" max="5383" width="14.83203125" style="443" bestFit="1" customWidth="1"/>
    <col min="5384" max="5384" width="8.5" style="443" bestFit="1" customWidth="1"/>
    <col min="5385" max="5385" width="13" style="443" bestFit="1" customWidth="1"/>
    <col min="5386" max="5389" width="11.66015625" style="443" hidden="1" customWidth="1"/>
    <col min="5390" max="5632" width="11.66015625" style="443" customWidth="1"/>
    <col min="5633" max="5633" width="5.33203125" style="443" bestFit="1" customWidth="1"/>
    <col min="5634" max="5634" width="12.83203125" style="443" bestFit="1" customWidth="1"/>
    <col min="5635" max="5635" width="64.33203125" style="443" bestFit="1" customWidth="1"/>
    <col min="5636" max="5636" width="4.5" style="443" bestFit="1" customWidth="1"/>
    <col min="5637" max="5637" width="10.66015625" style="443" bestFit="1" customWidth="1"/>
    <col min="5638" max="5638" width="14.16015625" style="443" bestFit="1" customWidth="1"/>
    <col min="5639" max="5639" width="14.83203125" style="443" bestFit="1" customWidth="1"/>
    <col min="5640" max="5640" width="8.5" style="443" bestFit="1" customWidth="1"/>
    <col min="5641" max="5641" width="13" style="443" bestFit="1" customWidth="1"/>
    <col min="5642" max="5645" width="11.66015625" style="443" hidden="1" customWidth="1"/>
    <col min="5646" max="5888" width="11.66015625" style="443" customWidth="1"/>
    <col min="5889" max="5889" width="5.33203125" style="443" bestFit="1" customWidth="1"/>
    <col min="5890" max="5890" width="12.83203125" style="443" bestFit="1" customWidth="1"/>
    <col min="5891" max="5891" width="64.33203125" style="443" bestFit="1" customWidth="1"/>
    <col min="5892" max="5892" width="4.5" style="443" bestFit="1" customWidth="1"/>
    <col min="5893" max="5893" width="10.66015625" style="443" bestFit="1" customWidth="1"/>
    <col min="5894" max="5894" width="14.16015625" style="443" bestFit="1" customWidth="1"/>
    <col min="5895" max="5895" width="14.83203125" style="443" bestFit="1" customWidth="1"/>
    <col min="5896" max="5896" width="8.5" style="443" bestFit="1" customWidth="1"/>
    <col min="5897" max="5897" width="13" style="443" bestFit="1" customWidth="1"/>
    <col min="5898" max="5901" width="11.66015625" style="443" hidden="1" customWidth="1"/>
    <col min="5902" max="6144" width="11.66015625" style="443" customWidth="1"/>
    <col min="6145" max="6145" width="5.33203125" style="443" bestFit="1" customWidth="1"/>
    <col min="6146" max="6146" width="12.83203125" style="443" bestFit="1" customWidth="1"/>
    <col min="6147" max="6147" width="64.33203125" style="443" bestFit="1" customWidth="1"/>
    <col min="6148" max="6148" width="4.5" style="443" bestFit="1" customWidth="1"/>
    <col min="6149" max="6149" width="10.66015625" style="443" bestFit="1" customWidth="1"/>
    <col min="6150" max="6150" width="14.16015625" style="443" bestFit="1" customWidth="1"/>
    <col min="6151" max="6151" width="14.83203125" style="443" bestFit="1" customWidth="1"/>
    <col min="6152" max="6152" width="8.5" style="443" bestFit="1" customWidth="1"/>
    <col min="6153" max="6153" width="13" style="443" bestFit="1" customWidth="1"/>
    <col min="6154" max="6157" width="11.66015625" style="443" hidden="1" customWidth="1"/>
    <col min="6158" max="6400" width="11.66015625" style="443" customWidth="1"/>
    <col min="6401" max="6401" width="5.33203125" style="443" bestFit="1" customWidth="1"/>
    <col min="6402" max="6402" width="12.83203125" style="443" bestFit="1" customWidth="1"/>
    <col min="6403" max="6403" width="64.33203125" style="443" bestFit="1" customWidth="1"/>
    <col min="6404" max="6404" width="4.5" style="443" bestFit="1" customWidth="1"/>
    <col min="6405" max="6405" width="10.66015625" style="443" bestFit="1" customWidth="1"/>
    <col min="6406" max="6406" width="14.16015625" style="443" bestFit="1" customWidth="1"/>
    <col min="6407" max="6407" width="14.83203125" style="443" bestFit="1" customWidth="1"/>
    <col min="6408" max="6408" width="8.5" style="443" bestFit="1" customWidth="1"/>
    <col min="6409" max="6409" width="13" style="443" bestFit="1" customWidth="1"/>
    <col min="6410" max="6413" width="11.66015625" style="443" hidden="1" customWidth="1"/>
    <col min="6414" max="6656" width="11.66015625" style="443" customWidth="1"/>
    <col min="6657" max="6657" width="5.33203125" style="443" bestFit="1" customWidth="1"/>
    <col min="6658" max="6658" width="12.83203125" style="443" bestFit="1" customWidth="1"/>
    <col min="6659" max="6659" width="64.33203125" style="443" bestFit="1" customWidth="1"/>
    <col min="6660" max="6660" width="4.5" style="443" bestFit="1" customWidth="1"/>
    <col min="6661" max="6661" width="10.66015625" style="443" bestFit="1" customWidth="1"/>
    <col min="6662" max="6662" width="14.16015625" style="443" bestFit="1" customWidth="1"/>
    <col min="6663" max="6663" width="14.83203125" style="443" bestFit="1" customWidth="1"/>
    <col min="6664" max="6664" width="8.5" style="443" bestFit="1" customWidth="1"/>
    <col min="6665" max="6665" width="13" style="443" bestFit="1" customWidth="1"/>
    <col min="6666" max="6669" width="11.66015625" style="443" hidden="1" customWidth="1"/>
    <col min="6670" max="6912" width="11.66015625" style="443" customWidth="1"/>
    <col min="6913" max="6913" width="5.33203125" style="443" bestFit="1" customWidth="1"/>
    <col min="6914" max="6914" width="12.83203125" style="443" bestFit="1" customWidth="1"/>
    <col min="6915" max="6915" width="64.33203125" style="443" bestFit="1" customWidth="1"/>
    <col min="6916" max="6916" width="4.5" style="443" bestFit="1" customWidth="1"/>
    <col min="6917" max="6917" width="10.66015625" style="443" bestFit="1" customWidth="1"/>
    <col min="6918" max="6918" width="14.16015625" style="443" bestFit="1" customWidth="1"/>
    <col min="6919" max="6919" width="14.83203125" style="443" bestFit="1" customWidth="1"/>
    <col min="6920" max="6920" width="8.5" style="443" bestFit="1" customWidth="1"/>
    <col min="6921" max="6921" width="13" style="443" bestFit="1" customWidth="1"/>
    <col min="6922" max="6925" width="11.66015625" style="443" hidden="1" customWidth="1"/>
    <col min="6926" max="7168" width="11.66015625" style="443" customWidth="1"/>
    <col min="7169" max="7169" width="5.33203125" style="443" bestFit="1" customWidth="1"/>
    <col min="7170" max="7170" width="12.83203125" style="443" bestFit="1" customWidth="1"/>
    <col min="7171" max="7171" width="64.33203125" style="443" bestFit="1" customWidth="1"/>
    <col min="7172" max="7172" width="4.5" style="443" bestFit="1" customWidth="1"/>
    <col min="7173" max="7173" width="10.66015625" style="443" bestFit="1" customWidth="1"/>
    <col min="7174" max="7174" width="14.16015625" style="443" bestFit="1" customWidth="1"/>
    <col min="7175" max="7175" width="14.83203125" style="443" bestFit="1" customWidth="1"/>
    <col min="7176" max="7176" width="8.5" style="443" bestFit="1" customWidth="1"/>
    <col min="7177" max="7177" width="13" style="443" bestFit="1" customWidth="1"/>
    <col min="7178" max="7181" width="11.66015625" style="443" hidden="1" customWidth="1"/>
    <col min="7182" max="7424" width="11.66015625" style="443" customWidth="1"/>
    <col min="7425" max="7425" width="5.33203125" style="443" bestFit="1" customWidth="1"/>
    <col min="7426" max="7426" width="12.83203125" style="443" bestFit="1" customWidth="1"/>
    <col min="7427" max="7427" width="64.33203125" style="443" bestFit="1" customWidth="1"/>
    <col min="7428" max="7428" width="4.5" style="443" bestFit="1" customWidth="1"/>
    <col min="7429" max="7429" width="10.66015625" style="443" bestFit="1" customWidth="1"/>
    <col min="7430" max="7430" width="14.16015625" style="443" bestFit="1" customWidth="1"/>
    <col min="7431" max="7431" width="14.83203125" style="443" bestFit="1" customWidth="1"/>
    <col min="7432" max="7432" width="8.5" style="443" bestFit="1" customWidth="1"/>
    <col min="7433" max="7433" width="13" style="443" bestFit="1" customWidth="1"/>
    <col min="7434" max="7437" width="11.66015625" style="443" hidden="1" customWidth="1"/>
    <col min="7438" max="7680" width="11.66015625" style="443" customWidth="1"/>
    <col min="7681" max="7681" width="5.33203125" style="443" bestFit="1" customWidth="1"/>
    <col min="7682" max="7682" width="12.83203125" style="443" bestFit="1" customWidth="1"/>
    <col min="7683" max="7683" width="64.33203125" style="443" bestFit="1" customWidth="1"/>
    <col min="7684" max="7684" width="4.5" style="443" bestFit="1" customWidth="1"/>
    <col min="7685" max="7685" width="10.66015625" style="443" bestFit="1" customWidth="1"/>
    <col min="7686" max="7686" width="14.16015625" style="443" bestFit="1" customWidth="1"/>
    <col min="7687" max="7687" width="14.83203125" style="443" bestFit="1" customWidth="1"/>
    <col min="7688" max="7688" width="8.5" style="443" bestFit="1" customWidth="1"/>
    <col min="7689" max="7689" width="13" style="443" bestFit="1" customWidth="1"/>
    <col min="7690" max="7693" width="11.66015625" style="443" hidden="1" customWidth="1"/>
    <col min="7694" max="7936" width="11.66015625" style="443" customWidth="1"/>
    <col min="7937" max="7937" width="5.33203125" style="443" bestFit="1" customWidth="1"/>
    <col min="7938" max="7938" width="12.83203125" style="443" bestFit="1" customWidth="1"/>
    <col min="7939" max="7939" width="64.33203125" style="443" bestFit="1" customWidth="1"/>
    <col min="7940" max="7940" width="4.5" style="443" bestFit="1" customWidth="1"/>
    <col min="7941" max="7941" width="10.66015625" style="443" bestFit="1" customWidth="1"/>
    <col min="7942" max="7942" width="14.16015625" style="443" bestFit="1" customWidth="1"/>
    <col min="7943" max="7943" width="14.83203125" style="443" bestFit="1" customWidth="1"/>
    <col min="7944" max="7944" width="8.5" style="443" bestFit="1" customWidth="1"/>
    <col min="7945" max="7945" width="13" style="443" bestFit="1" customWidth="1"/>
    <col min="7946" max="7949" width="11.66015625" style="443" hidden="1" customWidth="1"/>
    <col min="7950" max="8192" width="11.66015625" style="443" customWidth="1"/>
    <col min="8193" max="8193" width="5.33203125" style="443" bestFit="1" customWidth="1"/>
    <col min="8194" max="8194" width="12.83203125" style="443" bestFit="1" customWidth="1"/>
    <col min="8195" max="8195" width="64.33203125" style="443" bestFit="1" customWidth="1"/>
    <col min="8196" max="8196" width="4.5" style="443" bestFit="1" customWidth="1"/>
    <col min="8197" max="8197" width="10.66015625" style="443" bestFit="1" customWidth="1"/>
    <col min="8198" max="8198" width="14.16015625" style="443" bestFit="1" customWidth="1"/>
    <col min="8199" max="8199" width="14.83203125" style="443" bestFit="1" customWidth="1"/>
    <col min="8200" max="8200" width="8.5" style="443" bestFit="1" customWidth="1"/>
    <col min="8201" max="8201" width="13" style="443" bestFit="1" customWidth="1"/>
    <col min="8202" max="8205" width="11.66015625" style="443" hidden="1" customWidth="1"/>
    <col min="8206" max="8448" width="11.66015625" style="443" customWidth="1"/>
    <col min="8449" max="8449" width="5.33203125" style="443" bestFit="1" customWidth="1"/>
    <col min="8450" max="8450" width="12.83203125" style="443" bestFit="1" customWidth="1"/>
    <col min="8451" max="8451" width="64.33203125" style="443" bestFit="1" customWidth="1"/>
    <col min="8452" max="8452" width="4.5" style="443" bestFit="1" customWidth="1"/>
    <col min="8453" max="8453" width="10.66015625" style="443" bestFit="1" customWidth="1"/>
    <col min="8454" max="8454" width="14.16015625" style="443" bestFit="1" customWidth="1"/>
    <col min="8455" max="8455" width="14.83203125" style="443" bestFit="1" customWidth="1"/>
    <col min="8456" max="8456" width="8.5" style="443" bestFit="1" customWidth="1"/>
    <col min="8457" max="8457" width="13" style="443" bestFit="1" customWidth="1"/>
    <col min="8458" max="8461" width="11.66015625" style="443" hidden="1" customWidth="1"/>
    <col min="8462" max="8704" width="11.66015625" style="443" customWidth="1"/>
    <col min="8705" max="8705" width="5.33203125" style="443" bestFit="1" customWidth="1"/>
    <col min="8706" max="8706" width="12.83203125" style="443" bestFit="1" customWidth="1"/>
    <col min="8707" max="8707" width="64.33203125" style="443" bestFit="1" customWidth="1"/>
    <col min="8708" max="8708" width="4.5" style="443" bestFit="1" customWidth="1"/>
    <col min="8709" max="8709" width="10.66015625" style="443" bestFit="1" customWidth="1"/>
    <col min="8710" max="8710" width="14.16015625" style="443" bestFit="1" customWidth="1"/>
    <col min="8711" max="8711" width="14.83203125" style="443" bestFit="1" customWidth="1"/>
    <col min="8712" max="8712" width="8.5" style="443" bestFit="1" customWidth="1"/>
    <col min="8713" max="8713" width="13" style="443" bestFit="1" customWidth="1"/>
    <col min="8714" max="8717" width="11.66015625" style="443" hidden="1" customWidth="1"/>
    <col min="8718" max="8960" width="11.66015625" style="443" customWidth="1"/>
    <col min="8961" max="8961" width="5.33203125" style="443" bestFit="1" customWidth="1"/>
    <col min="8962" max="8962" width="12.83203125" style="443" bestFit="1" customWidth="1"/>
    <col min="8963" max="8963" width="64.33203125" style="443" bestFit="1" customWidth="1"/>
    <col min="8964" max="8964" width="4.5" style="443" bestFit="1" customWidth="1"/>
    <col min="8965" max="8965" width="10.66015625" style="443" bestFit="1" customWidth="1"/>
    <col min="8966" max="8966" width="14.16015625" style="443" bestFit="1" customWidth="1"/>
    <col min="8967" max="8967" width="14.83203125" style="443" bestFit="1" customWidth="1"/>
    <col min="8968" max="8968" width="8.5" style="443" bestFit="1" customWidth="1"/>
    <col min="8969" max="8969" width="13" style="443" bestFit="1" customWidth="1"/>
    <col min="8970" max="8973" width="11.66015625" style="443" hidden="1" customWidth="1"/>
    <col min="8974" max="9216" width="11.66015625" style="443" customWidth="1"/>
    <col min="9217" max="9217" width="5.33203125" style="443" bestFit="1" customWidth="1"/>
    <col min="9218" max="9218" width="12.83203125" style="443" bestFit="1" customWidth="1"/>
    <col min="9219" max="9219" width="64.33203125" style="443" bestFit="1" customWidth="1"/>
    <col min="9220" max="9220" width="4.5" style="443" bestFit="1" customWidth="1"/>
    <col min="9221" max="9221" width="10.66015625" style="443" bestFit="1" customWidth="1"/>
    <col min="9222" max="9222" width="14.16015625" style="443" bestFit="1" customWidth="1"/>
    <col min="9223" max="9223" width="14.83203125" style="443" bestFit="1" customWidth="1"/>
    <col min="9224" max="9224" width="8.5" style="443" bestFit="1" customWidth="1"/>
    <col min="9225" max="9225" width="13" style="443" bestFit="1" customWidth="1"/>
    <col min="9226" max="9229" width="11.66015625" style="443" hidden="1" customWidth="1"/>
    <col min="9230" max="9472" width="11.66015625" style="443" customWidth="1"/>
    <col min="9473" max="9473" width="5.33203125" style="443" bestFit="1" customWidth="1"/>
    <col min="9474" max="9474" width="12.83203125" style="443" bestFit="1" customWidth="1"/>
    <col min="9475" max="9475" width="64.33203125" style="443" bestFit="1" customWidth="1"/>
    <col min="9476" max="9476" width="4.5" style="443" bestFit="1" customWidth="1"/>
    <col min="9477" max="9477" width="10.66015625" style="443" bestFit="1" customWidth="1"/>
    <col min="9478" max="9478" width="14.16015625" style="443" bestFit="1" customWidth="1"/>
    <col min="9479" max="9479" width="14.83203125" style="443" bestFit="1" customWidth="1"/>
    <col min="9480" max="9480" width="8.5" style="443" bestFit="1" customWidth="1"/>
    <col min="9481" max="9481" width="13" style="443" bestFit="1" customWidth="1"/>
    <col min="9482" max="9485" width="11.66015625" style="443" hidden="1" customWidth="1"/>
    <col min="9486" max="9728" width="11.66015625" style="443" customWidth="1"/>
    <col min="9729" max="9729" width="5.33203125" style="443" bestFit="1" customWidth="1"/>
    <col min="9730" max="9730" width="12.83203125" style="443" bestFit="1" customWidth="1"/>
    <col min="9731" max="9731" width="64.33203125" style="443" bestFit="1" customWidth="1"/>
    <col min="9732" max="9732" width="4.5" style="443" bestFit="1" customWidth="1"/>
    <col min="9733" max="9733" width="10.66015625" style="443" bestFit="1" customWidth="1"/>
    <col min="9734" max="9734" width="14.16015625" style="443" bestFit="1" customWidth="1"/>
    <col min="9735" max="9735" width="14.83203125" style="443" bestFit="1" customWidth="1"/>
    <col min="9736" max="9736" width="8.5" style="443" bestFit="1" customWidth="1"/>
    <col min="9737" max="9737" width="13" style="443" bestFit="1" customWidth="1"/>
    <col min="9738" max="9741" width="11.66015625" style="443" hidden="1" customWidth="1"/>
    <col min="9742" max="9984" width="11.66015625" style="443" customWidth="1"/>
    <col min="9985" max="9985" width="5.33203125" style="443" bestFit="1" customWidth="1"/>
    <col min="9986" max="9986" width="12.83203125" style="443" bestFit="1" customWidth="1"/>
    <col min="9987" max="9987" width="64.33203125" style="443" bestFit="1" customWidth="1"/>
    <col min="9988" max="9988" width="4.5" style="443" bestFit="1" customWidth="1"/>
    <col min="9989" max="9989" width="10.66015625" style="443" bestFit="1" customWidth="1"/>
    <col min="9990" max="9990" width="14.16015625" style="443" bestFit="1" customWidth="1"/>
    <col min="9991" max="9991" width="14.83203125" style="443" bestFit="1" customWidth="1"/>
    <col min="9992" max="9992" width="8.5" style="443" bestFit="1" customWidth="1"/>
    <col min="9993" max="9993" width="13" style="443" bestFit="1" customWidth="1"/>
    <col min="9994" max="9997" width="11.66015625" style="443" hidden="1" customWidth="1"/>
    <col min="9998" max="10240" width="11.66015625" style="443" customWidth="1"/>
    <col min="10241" max="10241" width="5.33203125" style="443" bestFit="1" customWidth="1"/>
    <col min="10242" max="10242" width="12.83203125" style="443" bestFit="1" customWidth="1"/>
    <col min="10243" max="10243" width="64.33203125" style="443" bestFit="1" customWidth="1"/>
    <col min="10244" max="10244" width="4.5" style="443" bestFit="1" customWidth="1"/>
    <col min="10245" max="10245" width="10.66015625" style="443" bestFit="1" customWidth="1"/>
    <col min="10246" max="10246" width="14.16015625" style="443" bestFit="1" customWidth="1"/>
    <col min="10247" max="10247" width="14.83203125" style="443" bestFit="1" customWidth="1"/>
    <col min="10248" max="10248" width="8.5" style="443" bestFit="1" customWidth="1"/>
    <col min="10249" max="10249" width="13" style="443" bestFit="1" customWidth="1"/>
    <col min="10250" max="10253" width="11.66015625" style="443" hidden="1" customWidth="1"/>
    <col min="10254" max="10496" width="11.66015625" style="443" customWidth="1"/>
    <col min="10497" max="10497" width="5.33203125" style="443" bestFit="1" customWidth="1"/>
    <col min="10498" max="10498" width="12.83203125" style="443" bestFit="1" customWidth="1"/>
    <col min="10499" max="10499" width="64.33203125" style="443" bestFit="1" customWidth="1"/>
    <col min="10500" max="10500" width="4.5" style="443" bestFit="1" customWidth="1"/>
    <col min="10501" max="10501" width="10.66015625" style="443" bestFit="1" customWidth="1"/>
    <col min="10502" max="10502" width="14.16015625" style="443" bestFit="1" customWidth="1"/>
    <col min="10503" max="10503" width="14.83203125" style="443" bestFit="1" customWidth="1"/>
    <col min="10504" max="10504" width="8.5" style="443" bestFit="1" customWidth="1"/>
    <col min="10505" max="10505" width="13" style="443" bestFit="1" customWidth="1"/>
    <col min="10506" max="10509" width="11.66015625" style="443" hidden="1" customWidth="1"/>
    <col min="10510" max="10752" width="11.66015625" style="443" customWidth="1"/>
    <col min="10753" max="10753" width="5.33203125" style="443" bestFit="1" customWidth="1"/>
    <col min="10754" max="10754" width="12.83203125" style="443" bestFit="1" customWidth="1"/>
    <col min="10755" max="10755" width="64.33203125" style="443" bestFit="1" customWidth="1"/>
    <col min="10756" max="10756" width="4.5" style="443" bestFit="1" customWidth="1"/>
    <col min="10757" max="10757" width="10.66015625" style="443" bestFit="1" customWidth="1"/>
    <col min="10758" max="10758" width="14.16015625" style="443" bestFit="1" customWidth="1"/>
    <col min="10759" max="10759" width="14.83203125" style="443" bestFit="1" customWidth="1"/>
    <col min="10760" max="10760" width="8.5" style="443" bestFit="1" customWidth="1"/>
    <col min="10761" max="10761" width="13" style="443" bestFit="1" customWidth="1"/>
    <col min="10762" max="10765" width="11.66015625" style="443" hidden="1" customWidth="1"/>
    <col min="10766" max="11008" width="11.66015625" style="443" customWidth="1"/>
    <col min="11009" max="11009" width="5.33203125" style="443" bestFit="1" customWidth="1"/>
    <col min="11010" max="11010" width="12.83203125" style="443" bestFit="1" customWidth="1"/>
    <col min="11011" max="11011" width="64.33203125" style="443" bestFit="1" customWidth="1"/>
    <col min="11012" max="11012" width="4.5" style="443" bestFit="1" customWidth="1"/>
    <col min="11013" max="11013" width="10.66015625" style="443" bestFit="1" customWidth="1"/>
    <col min="11014" max="11014" width="14.16015625" style="443" bestFit="1" customWidth="1"/>
    <col min="11015" max="11015" width="14.83203125" style="443" bestFit="1" customWidth="1"/>
    <col min="11016" max="11016" width="8.5" style="443" bestFit="1" customWidth="1"/>
    <col min="11017" max="11017" width="13" style="443" bestFit="1" customWidth="1"/>
    <col min="11018" max="11021" width="11.66015625" style="443" hidden="1" customWidth="1"/>
    <col min="11022" max="11264" width="11.66015625" style="443" customWidth="1"/>
    <col min="11265" max="11265" width="5.33203125" style="443" bestFit="1" customWidth="1"/>
    <col min="11266" max="11266" width="12.83203125" style="443" bestFit="1" customWidth="1"/>
    <col min="11267" max="11267" width="64.33203125" style="443" bestFit="1" customWidth="1"/>
    <col min="11268" max="11268" width="4.5" style="443" bestFit="1" customWidth="1"/>
    <col min="11269" max="11269" width="10.66015625" style="443" bestFit="1" customWidth="1"/>
    <col min="11270" max="11270" width="14.16015625" style="443" bestFit="1" customWidth="1"/>
    <col min="11271" max="11271" width="14.83203125" style="443" bestFit="1" customWidth="1"/>
    <col min="11272" max="11272" width="8.5" style="443" bestFit="1" customWidth="1"/>
    <col min="11273" max="11273" width="13" style="443" bestFit="1" customWidth="1"/>
    <col min="11274" max="11277" width="11.66015625" style="443" hidden="1" customWidth="1"/>
    <col min="11278" max="11520" width="11.66015625" style="443" customWidth="1"/>
    <col min="11521" max="11521" width="5.33203125" style="443" bestFit="1" customWidth="1"/>
    <col min="11522" max="11522" width="12.83203125" style="443" bestFit="1" customWidth="1"/>
    <col min="11523" max="11523" width="64.33203125" style="443" bestFit="1" customWidth="1"/>
    <col min="11524" max="11524" width="4.5" style="443" bestFit="1" customWidth="1"/>
    <col min="11525" max="11525" width="10.66015625" style="443" bestFit="1" customWidth="1"/>
    <col min="11526" max="11526" width="14.16015625" style="443" bestFit="1" customWidth="1"/>
    <col min="11527" max="11527" width="14.83203125" style="443" bestFit="1" customWidth="1"/>
    <col min="11528" max="11528" width="8.5" style="443" bestFit="1" customWidth="1"/>
    <col min="11529" max="11529" width="13" style="443" bestFit="1" customWidth="1"/>
    <col min="11530" max="11533" width="11.66015625" style="443" hidden="1" customWidth="1"/>
    <col min="11534" max="11776" width="11.66015625" style="443" customWidth="1"/>
    <col min="11777" max="11777" width="5.33203125" style="443" bestFit="1" customWidth="1"/>
    <col min="11778" max="11778" width="12.83203125" style="443" bestFit="1" customWidth="1"/>
    <col min="11779" max="11779" width="64.33203125" style="443" bestFit="1" customWidth="1"/>
    <col min="11780" max="11780" width="4.5" style="443" bestFit="1" customWidth="1"/>
    <col min="11781" max="11781" width="10.66015625" style="443" bestFit="1" customWidth="1"/>
    <col min="11782" max="11782" width="14.16015625" style="443" bestFit="1" customWidth="1"/>
    <col min="11783" max="11783" width="14.83203125" style="443" bestFit="1" customWidth="1"/>
    <col min="11784" max="11784" width="8.5" style="443" bestFit="1" customWidth="1"/>
    <col min="11785" max="11785" width="13" style="443" bestFit="1" customWidth="1"/>
    <col min="11786" max="11789" width="11.66015625" style="443" hidden="1" customWidth="1"/>
    <col min="11790" max="12032" width="11.66015625" style="443" customWidth="1"/>
    <col min="12033" max="12033" width="5.33203125" style="443" bestFit="1" customWidth="1"/>
    <col min="12034" max="12034" width="12.83203125" style="443" bestFit="1" customWidth="1"/>
    <col min="12035" max="12035" width="64.33203125" style="443" bestFit="1" customWidth="1"/>
    <col min="12036" max="12036" width="4.5" style="443" bestFit="1" customWidth="1"/>
    <col min="12037" max="12037" width="10.66015625" style="443" bestFit="1" customWidth="1"/>
    <col min="12038" max="12038" width="14.16015625" style="443" bestFit="1" customWidth="1"/>
    <col min="12039" max="12039" width="14.83203125" style="443" bestFit="1" customWidth="1"/>
    <col min="12040" max="12040" width="8.5" style="443" bestFit="1" customWidth="1"/>
    <col min="12041" max="12041" width="13" style="443" bestFit="1" customWidth="1"/>
    <col min="12042" max="12045" width="11.66015625" style="443" hidden="1" customWidth="1"/>
    <col min="12046" max="12288" width="11.66015625" style="443" customWidth="1"/>
    <col min="12289" max="12289" width="5.33203125" style="443" bestFit="1" customWidth="1"/>
    <col min="12290" max="12290" width="12.83203125" style="443" bestFit="1" customWidth="1"/>
    <col min="12291" max="12291" width="64.33203125" style="443" bestFit="1" customWidth="1"/>
    <col min="12292" max="12292" width="4.5" style="443" bestFit="1" customWidth="1"/>
    <col min="12293" max="12293" width="10.66015625" style="443" bestFit="1" customWidth="1"/>
    <col min="12294" max="12294" width="14.16015625" style="443" bestFit="1" customWidth="1"/>
    <col min="12295" max="12295" width="14.83203125" style="443" bestFit="1" customWidth="1"/>
    <col min="12296" max="12296" width="8.5" style="443" bestFit="1" customWidth="1"/>
    <col min="12297" max="12297" width="13" style="443" bestFit="1" customWidth="1"/>
    <col min="12298" max="12301" width="11.66015625" style="443" hidden="1" customWidth="1"/>
    <col min="12302" max="12544" width="11.66015625" style="443" customWidth="1"/>
    <col min="12545" max="12545" width="5.33203125" style="443" bestFit="1" customWidth="1"/>
    <col min="12546" max="12546" width="12.83203125" style="443" bestFit="1" customWidth="1"/>
    <col min="12547" max="12547" width="64.33203125" style="443" bestFit="1" customWidth="1"/>
    <col min="12548" max="12548" width="4.5" style="443" bestFit="1" customWidth="1"/>
    <col min="12549" max="12549" width="10.66015625" style="443" bestFit="1" customWidth="1"/>
    <col min="12550" max="12550" width="14.16015625" style="443" bestFit="1" customWidth="1"/>
    <col min="12551" max="12551" width="14.83203125" style="443" bestFit="1" customWidth="1"/>
    <col min="12552" max="12552" width="8.5" style="443" bestFit="1" customWidth="1"/>
    <col min="12553" max="12553" width="13" style="443" bestFit="1" customWidth="1"/>
    <col min="12554" max="12557" width="11.66015625" style="443" hidden="1" customWidth="1"/>
    <col min="12558" max="12800" width="11.66015625" style="443" customWidth="1"/>
    <col min="12801" max="12801" width="5.33203125" style="443" bestFit="1" customWidth="1"/>
    <col min="12802" max="12802" width="12.83203125" style="443" bestFit="1" customWidth="1"/>
    <col min="12803" max="12803" width="64.33203125" style="443" bestFit="1" customWidth="1"/>
    <col min="12804" max="12804" width="4.5" style="443" bestFit="1" customWidth="1"/>
    <col min="12805" max="12805" width="10.66015625" style="443" bestFit="1" customWidth="1"/>
    <col min="12806" max="12806" width="14.16015625" style="443" bestFit="1" customWidth="1"/>
    <col min="12807" max="12807" width="14.83203125" style="443" bestFit="1" customWidth="1"/>
    <col min="12808" max="12808" width="8.5" style="443" bestFit="1" customWidth="1"/>
    <col min="12809" max="12809" width="13" style="443" bestFit="1" customWidth="1"/>
    <col min="12810" max="12813" width="11.66015625" style="443" hidden="1" customWidth="1"/>
    <col min="12814" max="13056" width="11.66015625" style="443" customWidth="1"/>
    <col min="13057" max="13057" width="5.33203125" style="443" bestFit="1" customWidth="1"/>
    <col min="13058" max="13058" width="12.83203125" style="443" bestFit="1" customWidth="1"/>
    <col min="13059" max="13059" width="64.33203125" style="443" bestFit="1" customWidth="1"/>
    <col min="13060" max="13060" width="4.5" style="443" bestFit="1" customWidth="1"/>
    <col min="13061" max="13061" width="10.66015625" style="443" bestFit="1" customWidth="1"/>
    <col min="13062" max="13062" width="14.16015625" style="443" bestFit="1" customWidth="1"/>
    <col min="13063" max="13063" width="14.83203125" style="443" bestFit="1" customWidth="1"/>
    <col min="13064" max="13064" width="8.5" style="443" bestFit="1" customWidth="1"/>
    <col min="13065" max="13065" width="13" style="443" bestFit="1" customWidth="1"/>
    <col min="13066" max="13069" width="11.66015625" style="443" hidden="1" customWidth="1"/>
    <col min="13070" max="13312" width="11.66015625" style="443" customWidth="1"/>
    <col min="13313" max="13313" width="5.33203125" style="443" bestFit="1" customWidth="1"/>
    <col min="13314" max="13314" width="12.83203125" style="443" bestFit="1" customWidth="1"/>
    <col min="13315" max="13315" width="64.33203125" style="443" bestFit="1" customWidth="1"/>
    <col min="13316" max="13316" width="4.5" style="443" bestFit="1" customWidth="1"/>
    <col min="13317" max="13317" width="10.66015625" style="443" bestFit="1" customWidth="1"/>
    <col min="13318" max="13318" width="14.16015625" style="443" bestFit="1" customWidth="1"/>
    <col min="13319" max="13319" width="14.83203125" style="443" bestFit="1" customWidth="1"/>
    <col min="13320" max="13320" width="8.5" style="443" bestFit="1" customWidth="1"/>
    <col min="13321" max="13321" width="13" style="443" bestFit="1" customWidth="1"/>
    <col min="13322" max="13325" width="11.66015625" style="443" hidden="1" customWidth="1"/>
    <col min="13326" max="13568" width="11.66015625" style="443" customWidth="1"/>
    <col min="13569" max="13569" width="5.33203125" style="443" bestFit="1" customWidth="1"/>
    <col min="13570" max="13570" width="12.83203125" style="443" bestFit="1" customWidth="1"/>
    <col min="13571" max="13571" width="64.33203125" style="443" bestFit="1" customWidth="1"/>
    <col min="13572" max="13572" width="4.5" style="443" bestFit="1" customWidth="1"/>
    <col min="13573" max="13573" width="10.66015625" style="443" bestFit="1" customWidth="1"/>
    <col min="13574" max="13574" width="14.16015625" style="443" bestFit="1" customWidth="1"/>
    <col min="13575" max="13575" width="14.83203125" style="443" bestFit="1" customWidth="1"/>
    <col min="13576" max="13576" width="8.5" style="443" bestFit="1" customWidth="1"/>
    <col min="13577" max="13577" width="13" style="443" bestFit="1" customWidth="1"/>
    <col min="13578" max="13581" width="11.66015625" style="443" hidden="1" customWidth="1"/>
    <col min="13582" max="13824" width="11.66015625" style="443" customWidth="1"/>
    <col min="13825" max="13825" width="5.33203125" style="443" bestFit="1" customWidth="1"/>
    <col min="13826" max="13826" width="12.83203125" style="443" bestFit="1" customWidth="1"/>
    <col min="13827" max="13827" width="64.33203125" style="443" bestFit="1" customWidth="1"/>
    <col min="13828" max="13828" width="4.5" style="443" bestFit="1" customWidth="1"/>
    <col min="13829" max="13829" width="10.66015625" style="443" bestFit="1" customWidth="1"/>
    <col min="13830" max="13830" width="14.16015625" style="443" bestFit="1" customWidth="1"/>
    <col min="13831" max="13831" width="14.83203125" style="443" bestFit="1" customWidth="1"/>
    <col min="13832" max="13832" width="8.5" style="443" bestFit="1" customWidth="1"/>
    <col min="13833" max="13833" width="13" style="443" bestFit="1" customWidth="1"/>
    <col min="13834" max="13837" width="11.66015625" style="443" hidden="1" customWidth="1"/>
    <col min="13838" max="14080" width="11.66015625" style="443" customWidth="1"/>
    <col min="14081" max="14081" width="5.33203125" style="443" bestFit="1" customWidth="1"/>
    <col min="14082" max="14082" width="12.83203125" style="443" bestFit="1" customWidth="1"/>
    <col min="14083" max="14083" width="64.33203125" style="443" bestFit="1" customWidth="1"/>
    <col min="14084" max="14084" width="4.5" style="443" bestFit="1" customWidth="1"/>
    <col min="14085" max="14085" width="10.66015625" style="443" bestFit="1" customWidth="1"/>
    <col min="14086" max="14086" width="14.16015625" style="443" bestFit="1" customWidth="1"/>
    <col min="14087" max="14087" width="14.83203125" style="443" bestFit="1" customWidth="1"/>
    <col min="14088" max="14088" width="8.5" style="443" bestFit="1" customWidth="1"/>
    <col min="14089" max="14089" width="13" style="443" bestFit="1" customWidth="1"/>
    <col min="14090" max="14093" width="11.66015625" style="443" hidden="1" customWidth="1"/>
    <col min="14094" max="14336" width="11.66015625" style="443" customWidth="1"/>
    <col min="14337" max="14337" width="5.33203125" style="443" bestFit="1" customWidth="1"/>
    <col min="14338" max="14338" width="12.83203125" style="443" bestFit="1" customWidth="1"/>
    <col min="14339" max="14339" width="64.33203125" style="443" bestFit="1" customWidth="1"/>
    <col min="14340" max="14340" width="4.5" style="443" bestFit="1" customWidth="1"/>
    <col min="14341" max="14341" width="10.66015625" style="443" bestFit="1" customWidth="1"/>
    <col min="14342" max="14342" width="14.16015625" style="443" bestFit="1" customWidth="1"/>
    <col min="14343" max="14343" width="14.83203125" style="443" bestFit="1" customWidth="1"/>
    <col min="14344" max="14344" width="8.5" style="443" bestFit="1" customWidth="1"/>
    <col min="14345" max="14345" width="13" style="443" bestFit="1" customWidth="1"/>
    <col min="14346" max="14349" width="11.66015625" style="443" hidden="1" customWidth="1"/>
    <col min="14350" max="14592" width="11.66015625" style="443" customWidth="1"/>
    <col min="14593" max="14593" width="5.33203125" style="443" bestFit="1" customWidth="1"/>
    <col min="14594" max="14594" width="12.83203125" style="443" bestFit="1" customWidth="1"/>
    <col min="14595" max="14595" width="64.33203125" style="443" bestFit="1" customWidth="1"/>
    <col min="14596" max="14596" width="4.5" style="443" bestFit="1" customWidth="1"/>
    <col min="14597" max="14597" width="10.66015625" style="443" bestFit="1" customWidth="1"/>
    <col min="14598" max="14598" width="14.16015625" style="443" bestFit="1" customWidth="1"/>
    <col min="14599" max="14599" width="14.83203125" style="443" bestFit="1" customWidth="1"/>
    <col min="14600" max="14600" width="8.5" style="443" bestFit="1" customWidth="1"/>
    <col min="14601" max="14601" width="13" style="443" bestFit="1" customWidth="1"/>
    <col min="14602" max="14605" width="11.66015625" style="443" hidden="1" customWidth="1"/>
    <col min="14606" max="14848" width="11.66015625" style="443" customWidth="1"/>
    <col min="14849" max="14849" width="5.33203125" style="443" bestFit="1" customWidth="1"/>
    <col min="14850" max="14850" width="12.83203125" style="443" bestFit="1" customWidth="1"/>
    <col min="14851" max="14851" width="64.33203125" style="443" bestFit="1" customWidth="1"/>
    <col min="14852" max="14852" width="4.5" style="443" bestFit="1" customWidth="1"/>
    <col min="14853" max="14853" width="10.66015625" style="443" bestFit="1" customWidth="1"/>
    <col min="14854" max="14854" width="14.16015625" style="443" bestFit="1" customWidth="1"/>
    <col min="14855" max="14855" width="14.83203125" style="443" bestFit="1" customWidth="1"/>
    <col min="14856" max="14856" width="8.5" style="443" bestFit="1" customWidth="1"/>
    <col min="14857" max="14857" width="13" style="443" bestFit="1" customWidth="1"/>
    <col min="14858" max="14861" width="11.66015625" style="443" hidden="1" customWidth="1"/>
    <col min="14862" max="15104" width="11.66015625" style="443" customWidth="1"/>
    <col min="15105" max="15105" width="5.33203125" style="443" bestFit="1" customWidth="1"/>
    <col min="15106" max="15106" width="12.83203125" style="443" bestFit="1" customWidth="1"/>
    <col min="15107" max="15107" width="64.33203125" style="443" bestFit="1" customWidth="1"/>
    <col min="15108" max="15108" width="4.5" style="443" bestFit="1" customWidth="1"/>
    <col min="15109" max="15109" width="10.66015625" style="443" bestFit="1" customWidth="1"/>
    <col min="15110" max="15110" width="14.16015625" style="443" bestFit="1" customWidth="1"/>
    <col min="15111" max="15111" width="14.83203125" style="443" bestFit="1" customWidth="1"/>
    <col min="15112" max="15112" width="8.5" style="443" bestFit="1" customWidth="1"/>
    <col min="15113" max="15113" width="13" style="443" bestFit="1" customWidth="1"/>
    <col min="15114" max="15117" width="11.66015625" style="443" hidden="1" customWidth="1"/>
    <col min="15118" max="15360" width="11.66015625" style="443" customWidth="1"/>
    <col min="15361" max="15361" width="5.33203125" style="443" bestFit="1" customWidth="1"/>
    <col min="15362" max="15362" width="12.83203125" style="443" bestFit="1" customWidth="1"/>
    <col min="15363" max="15363" width="64.33203125" style="443" bestFit="1" customWidth="1"/>
    <col min="15364" max="15364" width="4.5" style="443" bestFit="1" customWidth="1"/>
    <col min="15365" max="15365" width="10.66015625" style="443" bestFit="1" customWidth="1"/>
    <col min="15366" max="15366" width="14.16015625" style="443" bestFit="1" customWidth="1"/>
    <col min="15367" max="15367" width="14.83203125" style="443" bestFit="1" customWidth="1"/>
    <col min="15368" max="15368" width="8.5" style="443" bestFit="1" customWidth="1"/>
    <col min="15369" max="15369" width="13" style="443" bestFit="1" customWidth="1"/>
    <col min="15370" max="15373" width="11.66015625" style="443" hidden="1" customWidth="1"/>
    <col min="15374" max="15616" width="11.66015625" style="443" customWidth="1"/>
    <col min="15617" max="15617" width="5.33203125" style="443" bestFit="1" customWidth="1"/>
    <col min="15618" max="15618" width="12.83203125" style="443" bestFit="1" customWidth="1"/>
    <col min="15619" max="15619" width="64.33203125" style="443" bestFit="1" customWidth="1"/>
    <col min="15620" max="15620" width="4.5" style="443" bestFit="1" customWidth="1"/>
    <col min="15621" max="15621" width="10.66015625" style="443" bestFit="1" customWidth="1"/>
    <col min="15622" max="15622" width="14.16015625" style="443" bestFit="1" customWidth="1"/>
    <col min="15623" max="15623" width="14.83203125" style="443" bestFit="1" customWidth="1"/>
    <col min="15624" max="15624" width="8.5" style="443" bestFit="1" customWidth="1"/>
    <col min="15625" max="15625" width="13" style="443" bestFit="1" customWidth="1"/>
    <col min="15626" max="15629" width="11.66015625" style="443" hidden="1" customWidth="1"/>
    <col min="15630" max="15872" width="11.66015625" style="443" customWidth="1"/>
    <col min="15873" max="15873" width="5.33203125" style="443" bestFit="1" customWidth="1"/>
    <col min="15874" max="15874" width="12.83203125" style="443" bestFit="1" customWidth="1"/>
    <col min="15875" max="15875" width="64.33203125" style="443" bestFit="1" customWidth="1"/>
    <col min="15876" max="15876" width="4.5" style="443" bestFit="1" customWidth="1"/>
    <col min="15877" max="15877" width="10.66015625" style="443" bestFit="1" customWidth="1"/>
    <col min="15878" max="15878" width="14.16015625" style="443" bestFit="1" customWidth="1"/>
    <col min="15879" max="15879" width="14.83203125" style="443" bestFit="1" customWidth="1"/>
    <col min="15880" max="15880" width="8.5" style="443" bestFit="1" customWidth="1"/>
    <col min="15881" max="15881" width="13" style="443" bestFit="1" customWidth="1"/>
    <col min="15882" max="15885" width="11.66015625" style="443" hidden="1" customWidth="1"/>
    <col min="15886" max="16128" width="11.66015625" style="443" customWidth="1"/>
    <col min="16129" max="16129" width="5.33203125" style="443" bestFit="1" customWidth="1"/>
    <col min="16130" max="16130" width="12.83203125" style="443" bestFit="1" customWidth="1"/>
    <col min="16131" max="16131" width="64.33203125" style="443" bestFit="1" customWidth="1"/>
    <col min="16132" max="16132" width="4.5" style="443" bestFit="1" customWidth="1"/>
    <col min="16133" max="16133" width="10.66015625" style="443" bestFit="1" customWidth="1"/>
    <col min="16134" max="16134" width="14.16015625" style="443" bestFit="1" customWidth="1"/>
    <col min="16135" max="16135" width="14.83203125" style="443" bestFit="1" customWidth="1"/>
    <col min="16136" max="16136" width="8.5" style="443" bestFit="1" customWidth="1"/>
    <col min="16137" max="16137" width="13" style="443" bestFit="1" customWidth="1"/>
    <col min="16138" max="16141" width="11.66015625" style="443" hidden="1" customWidth="1"/>
    <col min="16142" max="16384" width="11.66015625" style="443" customWidth="1"/>
  </cols>
  <sheetData>
    <row r="1" spans="1:16" ht="13.5">
      <c r="A1" s="440"/>
      <c r="B1" s="441" t="s">
        <v>22</v>
      </c>
      <c r="C1" s="440"/>
      <c r="D1" s="440"/>
      <c r="E1" s="440"/>
      <c r="F1" s="440"/>
      <c r="G1" s="487"/>
      <c r="H1" s="440"/>
      <c r="I1" s="440"/>
      <c r="J1" s="442"/>
      <c r="K1" s="440"/>
      <c r="L1" s="440"/>
      <c r="M1" s="440"/>
      <c r="N1" s="440"/>
      <c r="O1" s="440"/>
      <c r="P1" s="440"/>
    </row>
    <row r="2" spans="1:16" ht="13.5">
      <c r="A2" s="440"/>
      <c r="B2" s="441" t="s">
        <v>922</v>
      </c>
      <c r="C2" s="440"/>
      <c r="D2" s="440"/>
      <c r="E2" s="440"/>
      <c r="F2" s="440"/>
      <c r="G2" s="487"/>
      <c r="H2" s="440"/>
      <c r="I2" s="440"/>
      <c r="J2" s="442"/>
      <c r="K2" s="440"/>
      <c r="L2" s="440"/>
      <c r="M2" s="440"/>
      <c r="N2" s="440"/>
      <c r="O2" s="440"/>
      <c r="P2" s="440"/>
    </row>
    <row r="3" spans="1:16" s="486" customFormat="1" ht="18.75">
      <c r="A3" s="484"/>
      <c r="B3" s="483" t="s">
        <v>923</v>
      </c>
      <c r="C3" s="484"/>
      <c r="D3" s="484"/>
      <c r="E3" s="484"/>
      <c r="F3" s="484"/>
      <c r="G3" s="488"/>
      <c r="H3" s="484"/>
      <c r="I3" s="484"/>
      <c r="J3" s="485"/>
      <c r="K3" s="484"/>
      <c r="L3" s="484"/>
      <c r="M3" s="484"/>
      <c r="N3" s="484"/>
      <c r="O3" s="484"/>
      <c r="P3" s="484"/>
    </row>
    <row r="4" spans="1:16" s="486" customFormat="1" ht="18.75">
      <c r="A4" s="484"/>
      <c r="B4" s="483"/>
      <c r="C4" s="484"/>
      <c r="D4" s="484"/>
      <c r="E4" s="484"/>
      <c r="F4" s="484"/>
      <c r="G4" s="488"/>
      <c r="H4" s="484"/>
      <c r="I4" s="484"/>
      <c r="J4" s="485"/>
      <c r="K4" s="484"/>
      <c r="L4" s="484"/>
      <c r="M4" s="484"/>
      <c r="N4" s="484"/>
      <c r="O4" s="484"/>
      <c r="P4" s="484"/>
    </row>
    <row r="5" spans="1:16" s="486" customFormat="1" ht="18.75">
      <c r="A5" s="484"/>
      <c r="B5" s="483"/>
      <c r="C5" s="496" t="s">
        <v>1037</v>
      </c>
      <c r="D5" s="484"/>
      <c r="E5" s="484"/>
      <c r="F5" s="484"/>
      <c r="G5" s="488">
        <f>SUM(G11+G39+G45+G73+G96)</f>
        <v>0</v>
      </c>
      <c r="H5" s="484"/>
      <c r="I5" s="484"/>
      <c r="J5" s="485"/>
      <c r="K5" s="484"/>
      <c r="L5" s="484"/>
      <c r="M5" s="484"/>
      <c r="N5" s="484"/>
      <c r="O5" s="484"/>
      <c r="P5" s="484"/>
    </row>
    <row r="6" spans="1:10" s="444" customFormat="1" ht="33.95" customHeight="1">
      <c r="A6" s="444" t="s">
        <v>924</v>
      </c>
      <c r="G6" s="489"/>
      <c r="J6" s="445"/>
    </row>
    <row r="7" spans="1:13" ht="13.5">
      <c r="A7" s="446" t="s">
        <v>925</v>
      </c>
      <c r="B7" s="447" t="s">
        <v>926</v>
      </c>
      <c r="C7" s="446" t="s">
        <v>927</v>
      </c>
      <c r="D7" s="446" t="s">
        <v>928</v>
      </c>
      <c r="E7" s="448" t="s">
        <v>929</v>
      </c>
      <c r="F7" s="448" t="s">
        <v>930</v>
      </c>
      <c r="G7" s="490" t="s">
        <v>931</v>
      </c>
      <c r="H7" s="449" t="s">
        <v>932</v>
      </c>
      <c r="I7" s="450" t="s">
        <v>933</v>
      </c>
      <c r="J7" s="451" t="s">
        <v>43</v>
      </c>
      <c r="K7" s="443" t="s">
        <v>934</v>
      </c>
      <c r="L7" s="443" t="s">
        <v>935</v>
      </c>
      <c r="M7" s="443" t="s">
        <v>936</v>
      </c>
    </row>
    <row r="8" spans="1:10" s="452" customFormat="1" ht="20.1" customHeight="1">
      <c r="A8" s="452" t="s">
        <v>937</v>
      </c>
      <c r="B8" s="453"/>
      <c r="E8" s="454"/>
      <c r="F8" s="454"/>
      <c r="G8" s="491"/>
      <c r="H8" s="455"/>
      <c r="I8" s="456"/>
      <c r="J8" s="457"/>
    </row>
    <row r="9" spans="1:13" ht="13.5">
      <c r="A9" s="443">
        <v>1</v>
      </c>
      <c r="B9" s="458">
        <v>722641</v>
      </c>
      <c r="C9" s="459" t="s">
        <v>938</v>
      </c>
      <c r="D9" s="459" t="s">
        <v>217</v>
      </c>
      <c r="E9" s="460">
        <v>1</v>
      </c>
      <c r="F9" s="460">
        <v>0</v>
      </c>
      <c r="G9" s="492">
        <f>SUM(E9*F9)</f>
        <v>0</v>
      </c>
      <c r="H9" s="461">
        <v>0</v>
      </c>
      <c r="I9" s="462">
        <f>E9*H9</f>
        <v>0</v>
      </c>
      <c r="J9" s="463" t="s">
        <v>939</v>
      </c>
      <c r="K9" s="443" t="s">
        <v>940</v>
      </c>
      <c r="M9" s="459" t="s">
        <v>941</v>
      </c>
    </row>
    <row r="10" spans="1:13" ht="13.5">
      <c r="A10" s="464">
        <v>2</v>
      </c>
      <c r="B10" s="465">
        <v>0</v>
      </c>
      <c r="C10" s="466" t="s">
        <v>942</v>
      </c>
      <c r="D10" s="466" t="s">
        <v>217</v>
      </c>
      <c r="E10" s="467">
        <v>1</v>
      </c>
      <c r="F10" s="467">
        <f>SUM(G115)</f>
        <v>0</v>
      </c>
      <c r="G10" s="493">
        <f>E10*F10</f>
        <v>0</v>
      </c>
      <c r="H10" s="468">
        <v>0</v>
      </c>
      <c r="I10" s="469">
        <f>E10*H10</f>
        <v>0</v>
      </c>
      <c r="J10" s="470" t="s">
        <v>943</v>
      </c>
      <c r="K10" s="443" t="s">
        <v>940</v>
      </c>
      <c r="M10" s="459" t="s">
        <v>941</v>
      </c>
    </row>
    <row r="11" spans="2:13" s="471" customFormat="1" ht="14.25">
      <c r="B11" s="472"/>
      <c r="C11" s="473" t="s">
        <v>944</v>
      </c>
      <c r="D11" s="473"/>
      <c r="E11" s="474"/>
      <c r="F11" s="474"/>
      <c r="G11" s="494">
        <f>SUM(G9:G10)</f>
        <v>0</v>
      </c>
      <c r="H11" s="475"/>
      <c r="I11" s="476">
        <f>SUM(I9:I10)</f>
        <v>0</v>
      </c>
      <c r="J11" s="477"/>
      <c r="M11" s="473" t="s">
        <v>941</v>
      </c>
    </row>
    <row r="12" spans="1:13" s="452" customFormat="1" ht="20.1" customHeight="1">
      <c r="A12" s="452" t="s">
        <v>945</v>
      </c>
      <c r="B12" s="453"/>
      <c r="C12" s="478"/>
      <c r="D12" s="478"/>
      <c r="E12" s="454"/>
      <c r="F12" s="454"/>
      <c r="G12" s="491"/>
      <c r="H12" s="455"/>
      <c r="I12" s="456"/>
      <c r="J12" s="479"/>
      <c r="M12" s="478"/>
    </row>
    <row r="13" spans="1:13" ht="13.5">
      <c r="A13" s="443">
        <v>3</v>
      </c>
      <c r="B13" s="458">
        <v>101105</v>
      </c>
      <c r="C13" s="459" t="s">
        <v>946</v>
      </c>
      <c r="D13" s="459" t="s">
        <v>211</v>
      </c>
      <c r="E13" s="460">
        <v>12</v>
      </c>
      <c r="F13" s="460">
        <v>0</v>
      </c>
      <c r="G13" s="492">
        <f>SUM(E13*F13)</f>
        <v>0</v>
      </c>
      <c r="H13" s="461">
        <v>0</v>
      </c>
      <c r="I13" s="462">
        <f aca="true" t="shared" si="0" ref="I13:I38">E13*H13</f>
        <v>0</v>
      </c>
      <c r="J13" s="463" t="s">
        <v>943</v>
      </c>
      <c r="K13" s="443" t="s">
        <v>940</v>
      </c>
      <c r="M13" s="459" t="s">
        <v>947</v>
      </c>
    </row>
    <row r="14" spans="1:13" ht="13.5">
      <c r="A14" s="443">
        <v>4</v>
      </c>
      <c r="B14" s="458">
        <v>101106</v>
      </c>
      <c r="C14" s="459" t="s">
        <v>948</v>
      </c>
      <c r="D14" s="459" t="s">
        <v>211</v>
      </c>
      <c r="E14" s="460">
        <v>20</v>
      </c>
      <c r="F14" s="460">
        <v>0</v>
      </c>
      <c r="G14" s="492">
        <f aca="true" t="shared" si="1" ref="G14:G38">SUM(E14*F14)</f>
        <v>0</v>
      </c>
      <c r="H14" s="461">
        <v>0</v>
      </c>
      <c r="I14" s="462">
        <f t="shared" si="0"/>
        <v>0</v>
      </c>
      <c r="J14" s="463" t="s">
        <v>943</v>
      </c>
      <c r="K14" s="443" t="s">
        <v>940</v>
      </c>
      <c r="M14" s="459" t="s">
        <v>947</v>
      </c>
    </row>
    <row r="15" spans="1:13" ht="13.5">
      <c r="A15" s="443">
        <v>5</v>
      </c>
      <c r="B15" s="458">
        <v>101308</v>
      </c>
      <c r="C15" s="459" t="s">
        <v>949</v>
      </c>
      <c r="D15" s="459" t="s">
        <v>211</v>
      </c>
      <c r="E15" s="460">
        <v>2</v>
      </c>
      <c r="F15" s="460">
        <v>0</v>
      </c>
      <c r="G15" s="492">
        <f t="shared" si="1"/>
        <v>0</v>
      </c>
      <c r="H15" s="461">
        <v>0</v>
      </c>
      <c r="I15" s="462">
        <f t="shared" si="0"/>
        <v>0</v>
      </c>
      <c r="J15" s="463" t="s">
        <v>943</v>
      </c>
      <c r="K15" s="443" t="s">
        <v>940</v>
      </c>
      <c r="M15" s="459" t="s">
        <v>947</v>
      </c>
    </row>
    <row r="16" spans="1:13" ht="13.5">
      <c r="A16" s="443">
        <v>6</v>
      </c>
      <c r="B16" s="458">
        <v>101209</v>
      </c>
      <c r="C16" s="459" t="s">
        <v>950</v>
      </c>
      <c r="D16" s="459" t="s">
        <v>211</v>
      </c>
      <c r="E16" s="460">
        <v>46</v>
      </c>
      <c r="F16" s="460">
        <v>0</v>
      </c>
      <c r="G16" s="492">
        <f t="shared" si="1"/>
        <v>0</v>
      </c>
      <c r="H16" s="461">
        <v>0</v>
      </c>
      <c r="I16" s="462">
        <f t="shared" si="0"/>
        <v>0</v>
      </c>
      <c r="J16" s="463" t="s">
        <v>943</v>
      </c>
      <c r="K16" s="443" t="s">
        <v>940</v>
      </c>
      <c r="M16" s="459" t="s">
        <v>947</v>
      </c>
    </row>
    <row r="17" spans="1:13" ht="13.5">
      <c r="A17" s="443">
        <v>7</v>
      </c>
      <c r="B17" s="458">
        <v>171108</v>
      </c>
      <c r="C17" s="459" t="s">
        <v>951</v>
      </c>
      <c r="D17" s="459" t="s">
        <v>211</v>
      </c>
      <c r="E17" s="460">
        <v>12</v>
      </c>
      <c r="F17" s="460">
        <v>0</v>
      </c>
      <c r="G17" s="492">
        <f t="shared" si="1"/>
        <v>0</v>
      </c>
      <c r="H17" s="461">
        <v>0</v>
      </c>
      <c r="I17" s="462">
        <f t="shared" si="0"/>
        <v>0</v>
      </c>
      <c r="J17" s="463" t="s">
        <v>943</v>
      </c>
      <c r="K17" s="443" t="s">
        <v>940</v>
      </c>
      <c r="M17" s="459" t="s">
        <v>947</v>
      </c>
    </row>
    <row r="18" spans="1:13" ht="13.5">
      <c r="A18" s="443">
        <v>8</v>
      </c>
      <c r="B18" s="458">
        <v>191408</v>
      </c>
      <c r="C18" s="459" t="s">
        <v>952</v>
      </c>
      <c r="D18" s="459" t="s">
        <v>217</v>
      </c>
      <c r="E18" s="460">
        <v>3</v>
      </c>
      <c r="F18" s="460">
        <v>0</v>
      </c>
      <c r="G18" s="492">
        <f t="shared" si="1"/>
        <v>0</v>
      </c>
      <c r="H18" s="461">
        <v>0</v>
      </c>
      <c r="I18" s="462">
        <f t="shared" si="0"/>
        <v>0</v>
      </c>
      <c r="J18" s="463" t="s">
        <v>943</v>
      </c>
      <c r="K18" s="443" t="s">
        <v>940</v>
      </c>
      <c r="M18" s="459" t="s">
        <v>947</v>
      </c>
    </row>
    <row r="19" spans="1:13" ht="13.5">
      <c r="A19" s="443">
        <v>9</v>
      </c>
      <c r="B19" s="458">
        <v>190108</v>
      </c>
      <c r="C19" s="459" t="s">
        <v>953</v>
      </c>
      <c r="D19" s="459" t="s">
        <v>217</v>
      </c>
      <c r="E19" s="460">
        <v>9</v>
      </c>
      <c r="F19" s="460">
        <v>0</v>
      </c>
      <c r="G19" s="492">
        <f t="shared" si="1"/>
        <v>0</v>
      </c>
      <c r="H19" s="461">
        <v>0</v>
      </c>
      <c r="I19" s="462">
        <f t="shared" si="0"/>
        <v>0</v>
      </c>
      <c r="J19" s="463" t="s">
        <v>943</v>
      </c>
      <c r="M19" s="459" t="s">
        <v>947</v>
      </c>
    </row>
    <row r="20" spans="1:13" ht="13.5">
      <c r="A20" s="443">
        <v>10</v>
      </c>
      <c r="B20" s="458">
        <v>125</v>
      </c>
      <c r="C20" s="459" t="s">
        <v>954</v>
      </c>
      <c r="D20" s="459" t="s">
        <v>211</v>
      </c>
      <c r="E20" s="460">
        <v>0.2</v>
      </c>
      <c r="F20" s="460">
        <v>0</v>
      </c>
      <c r="G20" s="492">
        <f t="shared" si="1"/>
        <v>0</v>
      </c>
      <c r="H20" s="461">
        <v>0</v>
      </c>
      <c r="I20" s="462">
        <f t="shared" si="0"/>
        <v>0</v>
      </c>
      <c r="J20" s="463" t="s">
        <v>943</v>
      </c>
      <c r="M20" s="459" t="s">
        <v>947</v>
      </c>
    </row>
    <row r="21" spans="1:13" ht="13.5">
      <c r="A21" s="443">
        <v>11</v>
      </c>
      <c r="B21" s="458">
        <v>192309</v>
      </c>
      <c r="C21" s="459" t="s">
        <v>955</v>
      </c>
      <c r="D21" s="459" t="s">
        <v>217</v>
      </c>
      <c r="E21" s="460">
        <v>2</v>
      </c>
      <c r="F21" s="460">
        <v>0</v>
      </c>
      <c r="G21" s="492">
        <f t="shared" si="1"/>
        <v>0</v>
      </c>
      <c r="H21" s="461">
        <v>0</v>
      </c>
      <c r="I21" s="462">
        <f t="shared" si="0"/>
        <v>0</v>
      </c>
      <c r="J21" s="463" t="s">
        <v>943</v>
      </c>
      <c r="K21" s="443" t="s">
        <v>940</v>
      </c>
      <c r="M21" s="459" t="s">
        <v>947</v>
      </c>
    </row>
    <row r="22" spans="1:13" ht="13.5">
      <c r="A22" s="443">
        <v>12</v>
      </c>
      <c r="B22" s="458">
        <v>190109</v>
      </c>
      <c r="C22" s="459" t="s">
        <v>956</v>
      </c>
      <c r="D22" s="459" t="s">
        <v>217</v>
      </c>
      <c r="E22" s="460">
        <v>8</v>
      </c>
      <c r="F22" s="460">
        <v>0</v>
      </c>
      <c r="G22" s="492">
        <f t="shared" si="1"/>
        <v>0</v>
      </c>
      <c r="H22" s="461">
        <v>0</v>
      </c>
      <c r="I22" s="462">
        <f t="shared" si="0"/>
        <v>0</v>
      </c>
      <c r="J22" s="463" t="s">
        <v>943</v>
      </c>
      <c r="M22" s="459" t="s">
        <v>947</v>
      </c>
    </row>
    <row r="23" spans="1:13" ht="13.5">
      <c r="A23" s="443">
        <v>13</v>
      </c>
      <c r="B23" s="458">
        <v>295001</v>
      </c>
      <c r="C23" s="459" t="s">
        <v>957</v>
      </c>
      <c r="D23" s="459" t="s">
        <v>211</v>
      </c>
      <c r="E23" s="460">
        <v>58</v>
      </c>
      <c r="F23" s="460">
        <v>0</v>
      </c>
      <c r="G23" s="492">
        <f t="shared" si="1"/>
        <v>0</v>
      </c>
      <c r="H23" s="461">
        <v>0</v>
      </c>
      <c r="I23" s="462">
        <f t="shared" si="0"/>
        <v>0</v>
      </c>
      <c r="J23" s="463" t="s">
        <v>943</v>
      </c>
      <c r="K23" s="443" t="s">
        <v>940</v>
      </c>
      <c r="M23" s="459" t="s">
        <v>947</v>
      </c>
    </row>
    <row r="24" spans="1:13" ht="13.5">
      <c r="A24" s="443">
        <v>14</v>
      </c>
      <c r="B24" s="458">
        <v>295011</v>
      </c>
      <c r="C24" s="459" t="s">
        <v>958</v>
      </c>
      <c r="D24" s="459" t="s">
        <v>211</v>
      </c>
      <c r="E24" s="460">
        <v>10</v>
      </c>
      <c r="F24" s="460">
        <v>0</v>
      </c>
      <c r="G24" s="492">
        <f t="shared" si="1"/>
        <v>0</v>
      </c>
      <c r="H24" s="461">
        <v>0</v>
      </c>
      <c r="I24" s="462">
        <f t="shared" si="0"/>
        <v>0</v>
      </c>
      <c r="J24" s="463" t="s">
        <v>943</v>
      </c>
      <c r="K24" s="443" t="s">
        <v>940</v>
      </c>
      <c r="M24" s="459" t="s">
        <v>947</v>
      </c>
    </row>
    <row r="25" spans="1:13" ht="13.5">
      <c r="A25" s="443">
        <v>15</v>
      </c>
      <c r="B25" s="458">
        <v>295011</v>
      </c>
      <c r="C25" s="459" t="s">
        <v>958</v>
      </c>
      <c r="D25" s="459" t="s">
        <v>211</v>
      </c>
      <c r="E25" s="460">
        <v>15</v>
      </c>
      <c r="F25" s="460">
        <v>0</v>
      </c>
      <c r="G25" s="492">
        <f t="shared" si="1"/>
        <v>0</v>
      </c>
      <c r="H25" s="461">
        <v>0</v>
      </c>
      <c r="I25" s="462">
        <f t="shared" si="0"/>
        <v>0</v>
      </c>
      <c r="J25" s="463" t="s">
        <v>943</v>
      </c>
      <c r="K25" s="443" t="s">
        <v>940</v>
      </c>
      <c r="M25" s="459" t="s">
        <v>947</v>
      </c>
    </row>
    <row r="26" spans="1:13" ht="13.5">
      <c r="A26" s="443">
        <v>16</v>
      </c>
      <c r="B26" s="458">
        <v>199096</v>
      </c>
      <c r="C26" s="459" t="s">
        <v>959</v>
      </c>
      <c r="D26" s="459" t="s">
        <v>217</v>
      </c>
      <c r="E26" s="460">
        <v>1</v>
      </c>
      <c r="F26" s="460">
        <v>0</v>
      </c>
      <c r="G26" s="492">
        <f t="shared" si="1"/>
        <v>0</v>
      </c>
      <c r="H26" s="461">
        <v>0</v>
      </c>
      <c r="I26" s="462">
        <f t="shared" si="0"/>
        <v>0</v>
      </c>
      <c r="J26" s="463" t="s">
        <v>943</v>
      </c>
      <c r="K26" s="443" t="s">
        <v>940</v>
      </c>
      <c r="M26" s="459" t="s">
        <v>947</v>
      </c>
    </row>
    <row r="27" spans="1:13" ht="13.5">
      <c r="A27" s="443">
        <v>17</v>
      </c>
      <c r="B27" s="458">
        <v>313123</v>
      </c>
      <c r="C27" s="459" t="s">
        <v>960</v>
      </c>
      <c r="D27" s="459" t="s">
        <v>217</v>
      </c>
      <c r="E27" s="460">
        <v>2</v>
      </c>
      <c r="F27" s="460">
        <v>0</v>
      </c>
      <c r="G27" s="492">
        <f t="shared" si="1"/>
        <v>0</v>
      </c>
      <c r="H27" s="461">
        <v>0</v>
      </c>
      <c r="I27" s="462">
        <f t="shared" si="0"/>
        <v>0</v>
      </c>
      <c r="J27" s="463" t="s">
        <v>943</v>
      </c>
      <c r="K27" s="443" t="s">
        <v>940</v>
      </c>
      <c r="M27" s="459" t="s">
        <v>947</v>
      </c>
    </row>
    <row r="28" spans="1:13" ht="13.5">
      <c r="A28" s="443">
        <v>18</v>
      </c>
      <c r="B28" s="458">
        <v>313121</v>
      </c>
      <c r="C28" s="459" t="s">
        <v>961</v>
      </c>
      <c r="D28" s="459" t="s">
        <v>217</v>
      </c>
      <c r="E28" s="460">
        <v>1</v>
      </c>
      <c r="F28" s="460">
        <v>0</v>
      </c>
      <c r="G28" s="492">
        <f t="shared" si="1"/>
        <v>0</v>
      </c>
      <c r="H28" s="461">
        <v>0</v>
      </c>
      <c r="I28" s="462">
        <f t="shared" si="0"/>
        <v>0</v>
      </c>
      <c r="J28" s="463" t="s">
        <v>943</v>
      </c>
      <c r="K28" s="443" t="s">
        <v>940</v>
      </c>
      <c r="M28" s="459" t="s">
        <v>947</v>
      </c>
    </row>
    <row r="29" spans="1:13" ht="13.5">
      <c r="A29" s="443">
        <v>19</v>
      </c>
      <c r="B29" s="458">
        <v>333021</v>
      </c>
      <c r="C29" s="459" t="s">
        <v>962</v>
      </c>
      <c r="D29" s="459" t="s">
        <v>211</v>
      </c>
      <c r="E29" s="460">
        <v>10</v>
      </c>
      <c r="F29" s="460">
        <v>0</v>
      </c>
      <c r="G29" s="492">
        <f t="shared" si="1"/>
        <v>0</v>
      </c>
      <c r="H29" s="461">
        <v>0</v>
      </c>
      <c r="I29" s="462">
        <f t="shared" si="0"/>
        <v>0</v>
      </c>
      <c r="J29" s="463" t="s">
        <v>943</v>
      </c>
      <c r="K29" s="443" t="s">
        <v>940</v>
      </c>
      <c r="M29" s="459" t="s">
        <v>947</v>
      </c>
    </row>
    <row r="30" spans="1:13" ht="13.5">
      <c r="A30" s="443">
        <v>20</v>
      </c>
      <c r="B30" s="458">
        <v>333041</v>
      </c>
      <c r="C30" s="459" t="s">
        <v>963</v>
      </c>
      <c r="D30" s="459" t="s">
        <v>211</v>
      </c>
      <c r="E30" s="460">
        <v>6</v>
      </c>
      <c r="F30" s="460">
        <v>0</v>
      </c>
      <c r="G30" s="492">
        <f t="shared" si="1"/>
        <v>0</v>
      </c>
      <c r="H30" s="461">
        <v>0</v>
      </c>
      <c r="I30" s="462">
        <f t="shared" si="0"/>
        <v>0</v>
      </c>
      <c r="J30" s="463" t="s">
        <v>943</v>
      </c>
      <c r="K30" s="443" t="s">
        <v>940</v>
      </c>
      <c r="M30" s="459" t="s">
        <v>947</v>
      </c>
    </row>
    <row r="31" spans="1:13" ht="13.5">
      <c r="A31" s="443">
        <v>21</v>
      </c>
      <c r="B31" s="458">
        <v>201</v>
      </c>
      <c r="C31" s="459" t="s">
        <v>964</v>
      </c>
      <c r="D31" s="459" t="s">
        <v>458</v>
      </c>
      <c r="E31" s="460">
        <v>4</v>
      </c>
      <c r="F31" s="460">
        <v>0</v>
      </c>
      <c r="G31" s="492">
        <f t="shared" si="1"/>
        <v>0</v>
      </c>
      <c r="H31" s="461">
        <v>0</v>
      </c>
      <c r="I31" s="462">
        <f t="shared" si="0"/>
        <v>0</v>
      </c>
      <c r="J31" s="463" t="s">
        <v>943</v>
      </c>
      <c r="M31" s="459" t="s">
        <v>947</v>
      </c>
    </row>
    <row r="32" spans="1:13" ht="13.5">
      <c r="A32" s="443">
        <v>22</v>
      </c>
      <c r="B32" s="458">
        <v>432216</v>
      </c>
      <c r="C32" s="459" t="s">
        <v>965</v>
      </c>
      <c r="D32" s="459" t="s">
        <v>217</v>
      </c>
      <c r="E32" s="460">
        <v>1</v>
      </c>
      <c r="F32" s="460">
        <v>0</v>
      </c>
      <c r="G32" s="492">
        <f t="shared" si="1"/>
        <v>0</v>
      </c>
      <c r="H32" s="461">
        <v>0</v>
      </c>
      <c r="I32" s="462">
        <f t="shared" si="0"/>
        <v>0</v>
      </c>
      <c r="J32" s="463" t="s">
        <v>943</v>
      </c>
      <c r="K32" s="443" t="s">
        <v>940</v>
      </c>
      <c r="M32" s="459" t="s">
        <v>947</v>
      </c>
    </row>
    <row r="33" spans="1:13" ht="13.5">
      <c r="A33" s="443">
        <v>23</v>
      </c>
      <c r="B33" s="458">
        <v>432232</v>
      </c>
      <c r="C33" s="459" t="s">
        <v>966</v>
      </c>
      <c r="D33" s="459" t="s">
        <v>217</v>
      </c>
      <c r="E33" s="460">
        <v>3</v>
      </c>
      <c r="F33" s="460">
        <v>0</v>
      </c>
      <c r="G33" s="492">
        <f t="shared" si="1"/>
        <v>0</v>
      </c>
      <c r="H33" s="461">
        <v>0</v>
      </c>
      <c r="I33" s="462">
        <f t="shared" si="0"/>
        <v>0</v>
      </c>
      <c r="J33" s="463" t="s">
        <v>943</v>
      </c>
      <c r="K33" s="443" t="s">
        <v>940</v>
      </c>
      <c r="M33" s="459" t="s">
        <v>947</v>
      </c>
    </row>
    <row r="34" spans="1:13" ht="13.5">
      <c r="A34" s="443">
        <v>24</v>
      </c>
      <c r="B34" s="458">
        <v>612843169</v>
      </c>
      <c r="C34" s="459" t="s">
        <v>967</v>
      </c>
      <c r="D34" s="459" t="s">
        <v>217</v>
      </c>
      <c r="E34" s="460">
        <v>1</v>
      </c>
      <c r="F34" s="460">
        <v>0</v>
      </c>
      <c r="G34" s="492">
        <f t="shared" si="1"/>
        <v>0</v>
      </c>
      <c r="H34" s="461">
        <v>0</v>
      </c>
      <c r="I34" s="462">
        <f t="shared" si="0"/>
        <v>0</v>
      </c>
      <c r="J34" s="463" t="s">
        <v>943</v>
      </c>
      <c r="K34" s="443" t="s">
        <v>940</v>
      </c>
      <c r="M34" s="459" t="s">
        <v>947</v>
      </c>
    </row>
    <row r="35" spans="1:13" ht="13.5">
      <c r="A35" s="443">
        <v>25</v>
      </c>
      <c r="B35" s="458">
        <v>420006</v>
      </c>
      <c r="C35" s="459" t="s">
        <v>968</v>
      </c>
      <c r="D35" s="459" t="s">
        <v>217</v>
      </c>
      <c r="E35" s="460">
        <v>1</v>
      </c>
      <c r="F35" s="460">
        <v>0</v>
      </c>
      <c r="G35" s="492">
        <f t="shared" si="1"/>
        <v>0</v>
      </c>
      <c r="H35" s="461">
        <v>0</v>
      </c>
      <c r="I35" s="462">
        <f t="shared" si="0"/>
        <v>0</v>
      </c>
      <c r="J35" s="463" t="s">
        <v>943</v>
      </c>
      <c r="K35" s="443" t="s">
        <v>940</v>
      </c>
      <c r="M35" s="459" t="s">
        <v>947</v>
      </c>
    </row>
    <row r="36" spans="1:13" ht="13.5">
      <c r="A36" s="443">
        <v>26</v>
      </c>
      <c r="B36" s="458">
        <v>420091</v>
      </c>
      <c r="C36" s="459" t="s">
        <v>969</v>
      </c>
      <c r="D36" s="459" t="s">
        <v>217</v>
      </c>
      <c r="E36" s="460">
        <v>1</v>
      </c>
      <c r="F36" s="460">
        <v>0</v>
      </c>
      <c r="G36" s="492">
        <f t="shared" si="1"/>
        <v>0</v>
      </c>
      <c r="H36" s="461">
        <v>0</v>
      </c>
      <c r="I36" s="462">
        <f t="shared" si="0"/>
        <v>0</v>
      </c>
      <c r="J36" s="463" t="s">
        <v>943</v>
      </c>
      <c r="M36" s="459" t="s">
        <v>947</v>
      </c>
    </row>
    <row r="37" spans="1:13" ht="13.5">
      <c r="A37" s="443">
        <v>27</v>
      </c>
      <c r="B37" s="458">
        <v>295413</v>
      </c>
      <c r="C37" s="459" t="s">
        <v>970</v>
      </c>
      <c r="D37" s="459" t="s">
        <v>217</v>
      </c>
      <c r="E37" s="460">
        <v>1</v>
      </c>
      <c r="F37" s="460">
        <v>0</v>
      </c>
      <c r="G37" s="492">
        <f t="shared" si="1"/>
        <v>0</v>
      </c>
      <c r="H37" s="461">
        <v>0</v>
      </c>
      <c r="I37" s="462">
        <f t="shared" si="0"/>
        <v>0</v>
      </c>
      <c r="J37" s="463" t="s">
        <v>943</v>
      </c>
      <c r="K37" s="443" t="s">
        <v>940</v>
      </c>
      <c r="M37" s="459" t="s">
        <v>947</v>
      </c>
    </row>
    <row r="38" spans="1:13" ht="13.5">
      <c r="A38" s="464">
        <v>28</v>
      </c>
      <c r="B38" s="465">
        <v>902005</v>
      </c>
      <c r="C38" s="466" t="s">
        <v>971</v>
      </c>
      <c r="D38" s="466" t="s">
        <v>217</v>
      </c>
      <c r="E38" s="467">
        <v>7</v>
      </c>
      <c r="F38" s="460">
        <v>0</v>
      </c>
      <c r="G38" s="492">
        <f t="shared" si="1"/>
        <v>0</v>
      </c>
      <c r="H38" s="468">
        <v>0</v>
      </c>
      <c r="I38" s="469">
        <f t="shared" si="0"/>
        <v>0</v>
      </c>
      <c r="J38" s="470" t="s">
        <v>943</v>
      </c>
      <c r="K38" s="443" t="s">
        <v>940</v>
      </c>
      <c r="M38" s="459" t="s">
        <v>947</v>
      </c>
    </row>
    <row r="39" spans="2:13" s="471" customFormat="1" ht="14.25">
      <c r="B39" s="472"/>
      <c r="C39" s="473" t="s">
        <v>944</v>
      </c>
      <c r="D39" s="473"/>
      <c r="E39" s="474"/>
      <c r="F39" s="474"/>
      <c r="G39" s="494">
        <f>SUM(G13:G38)</f>
        <v>0</v>
      </c>
      <c r="H39" s="475"/>
      <c r="I39" s="476">
        <f>SUM(I13:I38)</f>
        <v>0</v>
      </c>
      <c r="J39" s="477"/>
      <c r="M39" s="473" t="s">
        <v>947</v>
      </c>
    </row>
    <row r="40" spans="1:13" s="452" customFormat="1" ht="20.1" customHeight="1">
      <c r="A40" s="452" t="s">
        <v>972</v>
      </c>
      <c r="B40" s="453"/>
      <c r="C40" s="478"/>
      <c r="D40" s="478"/>
      <c r="E40" s="454"/>
      <c r="F40" s="454"/>
      <c r="G40" s="491"/>
      <c r="H40" s="455"/>
      <c r="I40" s="456"/>
      <c r="J40" s="479"/>
      <c r="M40" s="478"/>
    </row>
    <row r="41" spans="1:13" ht="13.5">
      <c r="A41" s="443">
        <v>29</v>
      </c>
      <c r="B41" s="458">
        <v>46133</v>
      </c>
      <c r="C41" s="459" t="s">
        <v>973</v>
      </c>
      <c r="D41" s="459" t="s">
        <v>162</v>
      </c>
      <c r="E41" s="460">
        <v>4.32</v>
      </c>
      <c r="F41" s="460">
        <v>0</v>
      </c>
      <c r="G41" s="492">
        <f aca="true" t="shared" si="2" ref="G41:G44">SUM(E41*F41)</f>
        <v>0</v>
      </c>
      <c r="H41" s="461">
        <v>0</v>
      </c>
      <c r="I41" s="462">
        <f>E41*H41</f>
        <v>0</v>
      </c>
      <c r="J41" s="463" t="s">
        <v>943</v>
      </c>
      <c r="M41" s="459" t="s">
        <v>974</v>
      </c>
    </row>
    <row r="42" spans="1:13" ht="13.5">
      <c r="A42" s="443">
        <v>30</v>
      </c>
      <c r="B42" s="458">
        <v>46383</v>
      </c>
      <c r="C42" s="459" t="s">
        <v>975</v>
      </c>
      <c r="D42" s="459" t="s">
        <v>211</v>
      </c>
      <c r="E42" s="460">
        <v>42</v>
      </c>
      <c r="F42" s="460">
        <v>0</v>
      </c>
      <c r="G42" s="492">
        <f t="shared" si="2"/>
        <v>0</v>
      </c>
      <c r="H42" s="461">
        <v>0</v>
      </c>
      <c r="I42" s="462">
        <f>E42*H42</f>
        <v>0</v>
      </c>
      <c r="J42" s="463" t="s">
        <v>943</v>
      </c>
      <c r="M42" s="459" t="s">
        <v>974</v>
      </c>
    </row>
    <row r="43" spans="1:13" ht="13.5">
      <c r="A43" s="443">
        <v>31</v>
      </c>
      <c r="B43" s="458">
        <v>46514</v>
      </c>
      <c r="C43" s="459" t="s">
        <v>976</v>
      </c>
      <c r="D43" s="459" t="s">
        <v>211</v>
      </c>
      <c r="E43" s="460">
        <v>42</v>
      </c>
      <c r="F43" s="460">
        <v>0</v>
      </c>
      <c r="G43" s="492">
        <f t="shared" si="2"/>
        <v>0</v>
      </c>
      <c r="H43" s="461">
        <v>0</v>
      </c>
      <c r="I43" s="462">
        <f>E43*H43</f>
        <v>0</v>
      </c>
      <c r="J43" s="463" t="s">
        <v>943</v>
      </c>
      <c r="M43" s="459" t="s">
        <v>974</v>
      </c>
    </row>
    <row r="44" spans="1:13" ht="13.5">
      <c r="A44" s="464">
        <v>32</v>
      </c>
      <c r="B44" s="465">
        <v>46524</v>
      </c>
      <c r="C44" s="466" t="s">
        <v>977</v>
      </c>
      <c r="D44" s="466" t="s">
        <v>217</v>
      </c>
      <c r="E44" s="467">
        <v>7</v>
      </c>
      <c r="F44" s="460">
        <v>0</v>
      </c>
      <c r="G44" s="492">
        <f t="shared" si="2"/>
        <v>0</v>
      </c>
      <c r="H44" s="468">
        <v>0</v>
      </c>
      <c r="I44" s="469">
        <f>E44*H44</f>
        <v>0</v>
      </c>
      <c r="J44" s="470" t="s">
        <v>943</v>
      </c>
      <c r="M44" s="459" t="s">
        <v>974</v>
      </c>
    </row>
    <row r="45" spans="2:13" s="471" customFormat="1" ht="14.25">
      <c r="B45" s="472"/>
      <c r="C45" s="473" t="s">
        <v>944</v>
      </c>
      <c r="D45" s="473"/>
      <c r="E45" s="474"/>
      <c r="F45" s="474"/>
      <c r="G45" s="494">
        <f>SUM(G41:G44)</f>
        <v>0</v>
      </c>
      <c r="H45" s="475"/>
      <c r="I45" s="476">
        <f>SUM(I41:I44)</f>
        <v>0</v>
      </c>
      <c r="J45" s="477"/>
      <c r="M45" s="473" t="s">
        <v>974</v>
      </c>
    </row>
    <row r="46" spans="1:13" s="452" customFormat="1" ht="20.1" customHeight="1">
      <c r="A46" s="452" t="s">
        <v>978</v>
      </c>
      <c r="B46" s="453"/>
      <c r="C46" s="478"/>
      <c r="D46" s="478"/>
      <c r="E46" s="454"/>
      <c r="F46" s="454"/>
      <c r="G46" s="491"/>
      <c r="H46" s="455"/>
      <c r="I46" s="456"/>
      <c r="J46" s="479"/>
      <c r="M46" s="478"/>
    </row>
    <row r="47" spans="1:13" ht="13.5">
      <c r="A47" s="443">
        <v>33</v>
      </c>
      <c r="B47" s="458">
        <v>210810008</v>
      </c>
      <c r="C47" s="459" t="s">
        <v>979</v>
      </c>
      <c r="D47" s="459" t="s">
        <v>211</v>
      </c>
      <c r="E47" s="460">
        <v>12</v>
      </c>
      <c r="F47" s="460">
        <v>0</v>
      </c>
      <c r="G47" s="492">
        <f aca="true" t="shared" si="3" ref="G47:G72">SUM(E47*F47)</f>
        <v>0</v>
      </c>
      <c r="H47" s="461">
        <v>0.046</v>
      </c>
      <c r="I47" s="462">
        <f aca="true" t="shared" si="4" ref="I47:I72">E47*H47</f>
        <v>0.552</v>
      </c>
      <c r="J47" s="463" t="s">
        <v>943</v>
      </c>
      <c r="M47" s="459" t="s">
        <v>980</v>
      </c>
    </row>
    <row r="48" spans="1:13" ht="13.5">
      <c r="A48" s="443">
        <v>34</v>
      </c>
      <c r="B48" s="458">
        <v>210810008</v>
      </c>
      <c r="C48" s="459" t="s">
        <v>979</v>
      </c>
      <c r="D48" s="459" t="s">
        <v>211</v>
      </c>
      <c r="E48" s="460">
        <v>20</v>
      </c>
      <c r="F48" s="460">
        <v>0</v>
      </c>
      <c r="G48" s="492">
        <f t="shared" si="3"/>
        <v>0</v>
      </c>
      <c r="H48" s="461">
        <v>0.046</v>
      </c>
      <c r="I48" s="462">
        <f t="shared" si="4"/>
        <v>0.9199999999999999</v>
      </c>
      <c r="J48" s="463" t="s">
        <v>943</v>
      </c>
      <c r="M48" s="459" t="s">
        <v>980</v>
      </c>
    </row>
    <row r="49" spans="1:13" ht="13.5">
      <c r="A49" s="443">
        <v>35</v>
      </c>
      <c r="B49" s="458">
        <v>210810012</v>
      </c>
      <c r="C49" s="459" t="s">
        <v>981</v>
      </c>
      <c r="D49" s="459" t="s">
        <v>211</v>
      </c>
      <c r="E49" s="460">
        <v>2</v>
      </c>
      <c r="F49" s="460">
        <v>0</v>
      </c>
      <c r="G49" s="492">
        <f t="shared" si="3"/>
        <v>0</v>
      </c>
      <c r="H49" s="461">
        <v>0.053</v>
      </c>
      <c r="I49" s="462">
        <f t="shared" si="4"/>
        <v>0.106</v>
      </c>
      <c r="J49" s="463" t="s">
        <v>943</v>
      </c>
      <c r="M49" s="459" t="s">
        <v>980</v>
      </c>
    </row>
    <row r="50" spans="1:13" ht="13.5">
      <c r="A50" s="443">
        <v>36</v>
      </c>
      <c r="B50" s="458">
        <v>210810013</v>
      </c>
      <c r="C50" s="459" t="s">
        <v>982</v>
      </c>
      <c r="D50" s="459" t="s">
        <v>211</v>
      </c>
      <c r="E50" s="460">
        <v>46</v>
      </c>
      <c r="F50" s="460">
        <v>0</v>
      </c>
      <c r="G50" s="492">
        <f t="shared" si="3"/>
        <v>0</v>
      </c>
      <c r="H50" s="461">
        <v>0.057</v>
      </c>
      <c r="I50" s="462">
        <f t="shared" si="4"/>
        <v>2.622</v>
      </c>
      <c r="J50" s="463" t="s">
        <v>943</v>
      </c>
      <c r="M50" s="459" t="s">
        <v>980</v>
      </c>
    </row>
    <row r="51" spans="1:13" ht="13.5">
      <c r="A51" s="443">
        <v>37</v>
      </c>
      <c r="B51" s="458">
        <v>210800831</v>
      </c>
      <c r="C51" s="459" t="s">
        <v>983</v>
      </c>
      <c r="D51" s="459" t="s">
        <v>211</v>
      </c>
      <c r="E51" s="460">
        <v>12</v>
      </c>
      <c r="F51" s="460">
        <v>0</v>
      </c>
      <c r="G51" s="492">
        <f t="shared" si="3"/>
        <v>0</v>
      </c>
      <c r="H51" s="461">
        <v>0.046</v>
      </c>
      <c r="I51" s="462">
        <f t="shared" si="4"/>
        <v>0.552</v>
      </c>
      <c r="J51" s="463" t="s">
        <v>943</v>
      </c>
      <c r="M51" s="459" t="s">
        <v>980</v>
      </c>
    </row>
    <row r="52" spans="1:13" ht="13.5">
      <c r="A52" s="443">
        <v>38</v>
      </c>
      <c r="B52" s="458">
        <v>210100001</v>
      </c>
      <c r="C52" s="459" t="s">
        <v>984</v>
      </c>
      <c r="D52" s="459" t="s">
        <v>217</v>
      </c>
      <c r="E52" s="460">
        <v>9</v>
      </c>
      <c r="F52" s="460">
        <v>0</v>
      </c>
      <c r="G52" s="492">
        <f t="shared" si="3"/>
        <v>0</v>
      </c>
      <c r="H52" s="461">
        <v>0.05</v>
      </c>
      <c r="I52" s="462">
        <f t="shared" si="4"/>
        <v>0.45</v>
      </c>
      <c r="J52" s="463" t="s">
        <v>943</v>
      </c>
      <c r="K52" s="443" t="s">
        <v>940</v>
      </c>
      <c r="M52" s="459" t="s">
        <v>980</v>
      </c>
    </row>
    <row r="53" spans="1:13" ht="13.5">
      <c r="A53" s="443">
        <v>39</v>
      </c>
      <c r="B53" s="458">
        <v>210100002</v>
      </c>
      <c r="C53" s="459" t="s">
        <v>985</v>
      </c>
      <c r="D53" s="459" t="s">
        <v>217</v>
      </c>
      <c r="E53" s="460">
        <v>12</v>
      </c>
      <c r="F53" s="460">
        <v>0</v>
      </c>
      <c r="G53" s="492">
        <f t="shared" si="3"/>
        <v>0</v>
      </c>
      <c r="H53" s="461">
        <v>0.057</v>
      </c>
      <c r="I53" s="462">
        <f t="shared" si="4"/>
        <v>0.684</v>
      </c>
      <c r="J53" s="463" t="s">
        <v>943</v>
      </c>
      <c r="K53" s="443" t="s">
        <v>940</v>
      </c>
      <c r="M53" s="459" t="s">
        <v>980</v>
      </c>
    </row>
    <row r="54" spans="1:13" ht="13.5">
      <c r="A54" s="443">
        <v>40</v>
      </c>
      <c r="B54" s="458">
        <v>210100003</v>
      </c>
      <c r="C54" s="459" t="s">
        <v>986</v>
      </c>
      <c r="D54" s="459" t="s">
        <v>217</v>
      </c>
      <c r="E54" s="460">
        <v>8</v>
      </c>
      <c r="F54" s="460">
        <v>0</v>
      </c>
      <c r="G54" s="492">
        <f t="shared" si="3"/>
        <v>0</v>
      </c>
      <c r="H54" s="461">
        <v>0.077</v>
      </c>
      <c r="I54" s="462">
        <f t="shared" si="4"/>
        <v>0.616</v>
      </c>
      <c r="J54" s="463" t="s">
        <v>943</v>
      </c>
      <c r="K54" s="443" t="s">
        <v>940</v>
      </c>
      <c r="M54" s="459" t="s">
        <v>980</v>
      </c>
    </row>
    <row r="55" spans="1:13" ht="13.5">
      <c r="A55" s="443">
        <v>41</v>
      </c>
      <c r="B55" s="458">
        <v>210100251</v>
      </c>
      <c r="C55" s="459" t="s">
        <v>987</v>
      </c>
      <c r="D55" s="459" t="s">
        <v>217</v>
      </c>
      <c r="E55" s="460">
        <v>3</v>
      </c>
      <c r="F55" s="460">
        <v>0</v>
      </c>
      <c r="G55" s="492">
        <f t="shared" si="3"/>
        <v>0</v>
      </c>
      <c r="H55" s="461">
        <v>0.242</v>
      </c>
      <c r="I55" s="462">
        <f t="shared" si="4"/>
        <v>0.726</v>
      </c>
      <c r="J55" s="463" t="s">
        <v>943</v>
      </c>
      <c r="M55" s="459" t="s">
        <v>980</v>
      </c>
    </row>
    <row r="56" spans="1:13" ht="13.5">
      <c r="A56" s="443">
        <v>42</v>
      </c>
      <c r="B56" s="458">
        <v>210100259</v>
      </c>
      <c r="C56" s="459" t="s">
        <v>988</v>
      </c>
      <c r="D56" s="459" t="s">
        <v>217</v>
      </c>
      <c r="E56" s="460">
        <v>2</v>
      </c>
      <c r="F56" s="460">
        <v>0</v>
      </c>
      <c r="G56" s="492">
        <f t="shared" si="3"/>
        <v>0</v>
      </c>
      <c r="H56" s="461">
        <v>0.422</v>
      </c>
      <c r="I56" s="462">
        <f t="shared" si="4"/>
        <v>0.844</v>
      </c>
      <c r="J56" s="463" t="s">
        <v>943</v>
      </c>
      <c r="K56" s="443" t="s">
        <v>940</v>
      </c>
      <c r="M56" s="459" t="s">
        <v>980</v>
      </c>
    </row>
    <row r="57" spans="1:13" ht="13.5">
      <c r="A57" s="443">
        <v>43</v>
      </c>
      <c r="B57" s="458">
        <v>210100641</v>
      </c>
      <c r="C57" s="459" t="s">
        <v>989</v>
      </c>
      <c r="D57" s="459" t="s">
        <v>217</v>
      </c>
      <c r="E57" s="460">
        <v>2</v>
      </c>
      <c r="F57" s="460">
        <v>0</v>
      </c>
      <c r="G57" s="492">
        <f t="shared" si="3"/>
        <v>0</v>
      </c>
      <c r="H57" s="461">
        <v>1.62</v>
      </c>
      <c r="I57" s="462">
        <f t="shared" si="4"/>
        <v>3.24</v>
      </c>
      <c r="J57" s="463" t="s">
        <v>943</v>
      </c>
      <c r="M57" s="459" t="s">
        <v>980</v>
      </c>
    </row>
    <row r="58" spans="1:13" ht="13.5">
      <c r="A58" s="443">
        <v>44</v>
      </c>
      <c r="B58" s="458">
        <v>210220021</v>
      </c>
      <c r="C58" s="459" t="s">
        <v>990</v>
      </c>
      <c r="D58" s="459" t="s">
        <v>211</v>
      </c>
      <c r="E58" s="460">
        <v>58</v>
      </c>
      <c r="F58" s="460">
        <v>0</v>
      </c>
      <c r="G58" s="492">
        <f t="shared" si="3"/>
        <v>0</v>
      </c>
      <c r="H58" s="461">
        <v>0.076</v>
      </c>
      <c r="I58" s="462">
        <f t="shared" si="4"/>
        <v>4.4079999999999995</v>
      </c>
      <c r="J58" s="463" t="s">
        <v>943</v>
      </c>
      <c r="M58" s="459" t="s">
        <v>980</v>
      </c>
    </row>
    <row r="59" spans="1:13" ht="13.5">
      <c r="A59" s="443">
        <v>45</v>
      </c>
      <c r="B59" s="458">
        <v>210220022</v>
      </c>
      <c r="C59" s="459" t="s">
        <v>991</v>
      </c>
      <c r="D59" s="459" t="s">
        <v>211</v>
      </c>
      <c r="E59" s="460">
        <v>10</v>
      </c>
      <c r="F59" s="460">
        <v>0</v>
      </c>
      <c r="G59" s="492">
        <f t="shared" si="3"/>
        <v>0</v>
      </c>
      <c r="H59" s="461">
        <v>0.123</v>
      </c>
      <c r="I59" s="462">
        <f t="shared" si="4"/>
        <v>1.23</v>
      </c>
      <c r="J59" s="463" t="s">
        <v>943</v>
      </c>
      <c r="M59" s="459" t="s">
        <v>980</v>
      </c>
    </row>
    <row r="60" spans="1:13" ht="13.5">
      <c r="A60" s="443">
        <v>46</v>
      </c>
      <c r="B60" s="458">
        <v>210220002</v>
      </c>
      <c r="C60" s="459" t="s">
        <v>992</v>
      </c>
      <c r="D60" s="459" t="s">
        <v>211</v>
      </c>
      <c r="E60" s="460">
        <v>15</v>
      </c>
      <c r="F60" s="460">
        <v>0</v>
      </c>
      <c r="G60" s="492">
        <f t="shared" si="3"/>
        <v>0</v>
      </c>
      <c r="H60" s="461">
        <v>0.179</v>
      </c>
      <c r="I60" s="462">
        <f t="shared" si="4"/>
        <v>2.685</v>
      </c>
      <c r="J60" s="463" t="s">
        <v>943</v>
      </c>
      <c r="M60" s="459" t="s">
        <v>980</v>
      </c>
    </row>
    <row r="61" spans="1:13" ht="13.5">
      <c r="A61" s="443">
        <v>47</v>
      </c>
      <c r="B61" s="458">
        <v>210192562</v>
      </c>
      <c r="C61" s="459" t="s">
        <v>993</v>
      </c>
      <c r="D61" s="459" t="s">
        <v>217</v>
      </c>
      <c r="E61" s="460">
        <v>1</v>
      </c>
      <c r="F61" s="460">
        <v>0</v>
      </c>
      <c r="G61" s="492">
        <f t="shared" si="3"/>
        <v>0</v>
      </c>
      <c r="H61" s="461">
        <v>0.369</v>
      </c>
      <c r="I61" s="462">
        <f t="shared" si="4"/>
        <v>0.369</v>
      </c>
      <c r="J61" s="463" t="s">
        <v>943</v>
      </c>
      <c r="M61" s="459" t="s">
        <v>980</v>
      </c>
    </row>
    <row r="62" spans="1:13" ht="13.5">
      <c r="A62" s="443">
        <v>48</v>
      </c>
      <c r="B62" s="458">
        <v>210010332</v>
      </c>
      <c r="C62" s="459" t="s">
        <v>994</v>
      </c>
      <c r="D62" s="459" t="s">
        <v>217</v>
      </c>
      <c r="E62" s="460">
        <v>2</v>
      </c>
      <c r="F62" s="460">
        <v>0</v>
      </c>
      <c r="G62" s="492">
        <f t="shared" si="3"/>
        <v>0</v>
      </c>
      <c r="H62" s="461">
        <v>0.332</v>
      </c>
      <c r="I62" s="462">
        <f t="shared" si="4"/>
        <v>0.664</v>
      </c>
      <c r="J62" s="463" t="s">
        <v>943</v>
      </c>
      <c r="M62" s="459" t="s">
        <v>980</v>
      </c>
    </row>
    <row r="63" spans="1:13" ht="13.5">
      <c r="A63" s="443">
        <v>49</v>
      </c>
      <c r="B63" s="458">
        <v>210010331</v>
      </c>
      <c r="C63" s="459" t="s">
        <v>995</v>
      </c>
      <c r="D63" s="459" t="s">
        <v>217</v>
      </c>
      <c r="E63" s="460">
        <v>1</v>
      </c>
      <c r="F63" s="460">
        <v>0</v>
      </c>
      <c r="G63" s="492">
        <f t="shared" si="3"/>
        <v>0</v>
      </c>
      <c r="H63" s="461">
        <v>0.179</v>
      </c>
      <c r="I63" s="462">
        <f t="shared" si="4"/>
        <v>0.179</v>
      </c>
      <c r="J63" s="463" t="s">
        <v>943</v>
      </c>
      <c r="M63" s="459" t="s">
        <v>980</v>
      </c>
    </row>
    <row r="64" spans="1:13" ht="13.5">
      <c r="A64" s="443">
        <v>50</v>
      </c>
      <c r="B64" s="458">
        <v>210010111</v>
      </c>
      <c r="C64" s="459" t="s">
        <v>996</v>
      </c>
      <c r="D64" s="459" t="s">
        <v>211</v>
      </c>
      <c r="E64" s="460">
        <v>10</v>
      </c>
      <c r="F64" s="460">
        <v>0</v>
      </c>
      <c r="G64" s="492">
        <f t="shared" si="3"/>
        <v>0</v>
      </c>
      <c r="H64" s="461">
        <v>0.111</v>
      </c>
      <c r="I64" s="462">
        <f t="shared" si="4"/>
        <v>1.11</v>
      </c>
      <c r="J64" s="463" t="s">
        <v>943</v>
      </c>
      <c r="M64" s="459" t="s">
        <v>980</v>
      </c>
    </row>
    <row r="65" spans="1:13" ht="13.5">
      <c r="A65" s="443">
        <v>51</v>
      </c>
      <c r="B65" s="458">
        <v>210010105</v>
      </c>
      <c r="C65" s="459" t="s">
        <v>997</v>
      </c>
      <c r="D65" s="459" t="s">
        <v>211</v>
      </c>
      <c r="E65" s="460">
        <v>6</v>
      </c>
      <c r="F65" s="460">
        <v>0</v>
      </c>
      <c r="G65" s="492">
        <f t="shared" si="3"/>
        <v>0</v>
      </c>
      <c r="H65" s="461">
        <v>0.171</v>
      </c>
      <c r="I65" s="462">
        <f t="shared" si="4"/>
        <v>1.026</v>
      </c>
      <c r="J65" s="463" t="s">
        <v>943</v>
      </c>
      <c r="M65" s="459" t="s">
        <v>980</v>
      </c>
    </row>
    <row r="66" spans="1:13" ht="13.5">
      <c r="A66" s="443">
        <v>52</v>
      </c>
      <c r="B66" s="458">
        <v>210020651</v>
      </c>
      <c r="C66" s="459" t="s">
        <v>998</v>
      </c>
      <c r="D66" s="459" t="s">
        <v>217</v>
      </c>
      <c r="E66" s="460">
        <v>2</v>
      </c>
      <c r="F66" s="460">
        <v>0</v>
      </c>
      <c r="G66" s="492">
        <f t="shared" si="3"/>
        <v>0</v>
      </c>
      <c r="H66" s="461">
        <v>0.311</v>
      </c>
      <c r="I66" s="462">
        <f t="shared" si="4"/>
        <v>0.622</v>
      </c>
      <c r="J66" s="463" t="s">
        <v>943</v>
      </c>
      <c r="K66" s="443" t="s">
        <v>940</v>
      </c>
      <c r="M66" s="459" t="s">
        <v>980</v>
      </c>
    </row>
    <row r="67" spans="1:13" ht="13.5">
      <c r="A67" s="443">
        <v>53</v>
      </c>
      <c r="B67" s="458">
        <v>210120015</v>
      </c>
      <c r="C67" s="459" t="s">
        <v>999</v>
      </c>
      <c r="D67" s="459" t="s">
        <v>217</v>
      </c>
      <c r="E67" s="460">
        <v>1</v>
      </c>
      <c r="F67" s="460">
        <v>0</v>
      </c>
      <c r="G67" s="492">
        <f t="shared" si="3"/>
        <v>0</v>
      </c>
      <c r="H67" s="461">
        <v>0.27</v>
      </c>
      <c r="I67" s="462">
        <f t="shared" si="4"/>
        <v>0.27</v>
      </c>
      <c r="J67" s="463" t="s">
        <v>943</v>
      </c>
      <c r="M67" s="459" t="s">
        <v>980</v>
      </c>
    </row>
    <row r="68" spans="1:13" ht="13.5">
      <c r="A68" s="443">
        <v>54</v>
      </c>
      <c r="B68" s="458">
        <v>210120102</v>
      </c>
      <c r="C68" s="459" t="s">
        <v>1000</v>
      </c>
      <c r="D68" s="459" t="s">
        <v>217</v>
      </c>
      <c r="E68" s="460">
        <v>3</v>
      </c>
      <c r="F68" s="460">
        <v>0</v>
      </c>
      <c r="G68" s="492">
        <f t="shared" si="3"/>
        <v>0</v>
      </c>
      <c r="H68" s="461">
        <v>0.016</v>
      </c>
      <c r="I68" s="462">
        <f t="shared" si="4"/>
        <v>0.048</v>
      </c>
      <c r="J68" s="463" t="s">
        <v>943</v>
      </c>
      <c r="M68" s="459" t="s">
        <v>980</v>
      </c>
    </row>
    <row r="69" spans="1:13" ht="13.5">
      <c r="A69" s="443">
        <v>55</v>
      </c>
      <c r="B69" s="458">
        <v>210190001</v>
      </c>
      <c r="C69" s="459" t="s">
        <v>1001</v>
      </c>
      <c r="D69" s="459" t="s">
        <v>217</v>
      </c>
      <c r="E69" s="460">
        <v>2</v>
      </c>
      <c r="F69" s="460">
        <v>0</v>
      </c>
      <c r="G69" s="492">
        <f t="shared" si="3"/>
        <v>0</v>
      </c>
      <c r="H69" s="461">
        <v>0.506</v>
      </c>
      <c r="I69" s="462">
        <f t="shared" si="4"/>
        <v>1.012</v>
      </c>
      <c r="J69" s="463" t="s">
        <v>943</v>
      </c>
      <c r="K69" s="443" t="s">
        <v>940</v>
      </c>
      <c r="M69" s="459" t="s">
        <v>980</v>
      </c>
    </row>
    <row r="70" spans="1:13" ht="13.5">
      <c r="A70" s="443">
        <v>56</v>
      </c>
      <c r="B70" s="458">
        <v>210191546</v>
      </c>
      <c r="C70" s="459" t="s">
        <v>1002</v>
      </c>
      <c r="D70" s="459" t="s">
        <v>217</v>
      </c>
      <c r="E70" s="460">
        <v>1</v>
      </c>
      <c r="F70" s="460">
        <v>0</v>
      </c>
      <c r="G70" s="492">
        <f t="shared" si="3"/>
        <v>0</v>
      </c>
      <c r="H70" s="461">
        <v>2.15</v>
      </c>
      <c r="I70" s="462">
        <f t="shared" si="4"/>
        <v>2.15</v>
      </c>
      <c r="J70" s="463" t="s">
        <v>943</v>
      </c>
      <c r="M70" s="459" t="s">
        <v>980</v>
      </c>
    </row>
    <row r="71" spans="1:13" ht="13.5">
      <c r="A71" s="443">
        <v>57</v>
      </c>
      <c r="B71" s="458">
        <v>210220301</v>
      </c>
      <c r="C71" s="459" t="s">
        <v>1003</v>
      </c>
      <c r="D71" s="459" t="s">
        <v>217</v>
      </c>
      <c r="E71" s="460">
        <v>1</v>
      </c>
      <c r="F71" s="460">
        <v>0</v>
      </c>
      <c r="G71" s="492">
        <f t="shared" si="3"/>
        <v>0</v>
      </c>
      <c r="H71" s="461">
        <v>0.251</v>
      </c>
      <c r="I71" s="462">
        <f t="shared" si="4"/>
        <v>0.251</v>
      </c>
      <c r="J71" s="463" t="s">
        <v>943</v>
      </c>
      <c r="M71" s="459" t="s">
        <v>980</v>
      </c>
    </row>
    <row r="72" spans="1:13" ht="13.5">
      <c r="A72" s="464">
        <v>58</v>
      </c>
      <c r="B72" s="465">
        <v>210992235</v>
      </c>
      <c r="C72" s="466" t="s">
        <v>1004</v>
      </c>
      <c r="D72" s="466" t="s">
        <v>217</v>
      </c>
      <c r="E72" s="467">
        <v>7</v>
      </c>
      <c r="F72" s="460">
        <v>0</v>
      </c>
      <c r="G72" s="492">
        <f t="shared" si="3"/>
        <v>0</v>
      </c>
      <c r="H72" s="468">
        <v>0.32</v>
      </c>
      <c r="I72" s="469">
        <f t="shared" si="4"/>
        <v>2.24</v>
      </c>
      <c r="J72" s="470" t="s">
        <v>943</v>
      </c>
      <c r="M72" s="459" t="s">
        <v>980</v>
      </c>
    </row>
    <row r="73" spans="2:13" s="471" customFormat="1" ht="14.25">
      <c r="B73" s="472"/>
      <c r="C73" s="473" t="s">
        <v>944</v>
      </c>
      <c r="D73" s="473"/>
      <c r="E73" s="474"/>
      <c r="F73" s="474"/>
      <c r="G73" s="494">
        <f>SUM(G47:G72)</f>
        <v>0</v>
      </c>
      <c r="H73" s="475"/>
      <c r="I73" s="476">
        <f>SUM(I47:I72)</f>
        <v>29.575999999999993</v>
      </c>
      <c r="J73" s="477"/>
      <c r="M73" s="473" t="s">
        <v>980</v>
      </c>
    </row>
    <row r="74" spans="1:13" s="452" customFormat="1" ht="20.1" customHeight="1">
      <c r="A74" s="452" t="s">
        <v>550</v>
      </c>
      <c r="B74" s="453"/>
      <c r="C74" s="478"/>
      <c r="D74" s="478"/>
      <c r="E74" s="454"/>
      <c r="F74" s="454"/>
      <c r="G74" s="491"/>
      <c r="H74" s="455"/>
      <c r="I74" s="456"/>
      <c r="J74" s="479"/>
      <c r="M74" s="478"/>
    </row>
    <row r="75" spans="1:13" ht="13.5">
      <c r="A75" s="443">
        <v>59</v>
      </c>
      <c r="B75" s="458">
        <v>460200283</v>
      </c>
      <c r="C75" s="459" t="s">
        <v>1005</v>
      </c>
      <c r="D75" s="459" t="s">
        <v>211</v>
      </c>
      <c r="E75" s="460">
        <v>42</v>
      </c>
      <c r="F75" s="460">
        <v>0</v>
      </c>
      <c r="G75" s="492">
        <f aca="true" t="shared" si="5" ref="G75:G95">SUM(E75*F75)</f>
        <v>0</v>
      </c>
      <c r="H75" s="461">
        <v>0.537</v>
      </c>
      <c r="I75" s="462">
        <f aca="true" t="shared" si="6" ref="I75:I95">E75*H75</f>
        <v>22.554000000000002</v>
      </c>
      <c r="J75" s="463" t="s">
        <v>943</v>
      </c>
      <c r="K75" s="443" t="s">
        <v>940</v>
      </c>
      <c r="M75" s="459" t="s">
        <v>1006</v>
      </c>
    </row>
    <row r="76" spans="1:13" ht="13.5">
      <c r="A76" s="443">
        <v>60</v>
      </c>
      <c r="B76" s="458">
        <v>460030072</v>
      </c>
      <c r="C76" s="459" t="s">
        <v>1007</v>
      </c>
      <c r="D76" s="459" t="s">
        <v>153</v>
      </c>
      <c r="E76" s="460">
        <v>21</v>
      </c>
      <c r="F76" s="460">
        <v>0</v>
      </c>
      <c r="G76" s="492">
        <f t="shared" si="5"/>
        <v>0</v>
      </c>
      <c r="H76" s="461">
        <v>0.53</v>
      </c>
      <c r="I76" s="462">
        <f t="shared" si="6"/>
        <v>11.13</v>
      </c>
      <c r="J76" s="463" t="s">
        <v>943</v>
      </c>
      <c r="M76" s="459" t="s">
        <v>1006</v>
      </c>
    </row>
    <row r="77" spans="1:13" ht="13.5">
      <c r="A77" s="443">
        <v>61</v>
      </c>
      <c r="B77" s="458">
        <v>460030081</v>
      </c>
      <c r="C77" s="459" t="s">
        <v>1008</v>
      </c>
      <c r="D77" s="459" t="s">
        <v>211</v>
      </c>
      <c r="E77" s="460">
        <v>84</v>
      </c>
      <c r="F77" s="460">
        <v>0</v>
      </c>
      <c r="G77" s="492">
        <f t="shared" si="5"/>
        <v>0</v>
      </c>
      <c r="H77" s="461">
        <v>0.733</v>
      </c>
      <c r="I77" s="462">
        <f t="shared" si="6"/>
        <v>61.571999999999996</v>
      </c>
      <c r="J77" s="463" t="s">
        <v>943</v>
      </c>
      <c r="M77" s="459" t="s">
        <v>1006</v>
      </c>
    </row>
    <row r="78" spans="1:13" ht="13.5">
      <c r="A78" s="443">
        <v>62</v>
      </c>
      <c r="B78" s="458">
        <v>460080102</v>
      </c>
      <c r="C78" s="459" t="s">
        <v>1009</v>
      </c>
      <c r="D78" s="459" t="s">
        <v>153</v>
      </c>
      <c r="E78" s="460">
        <v>21</v>
      </c>
      <c r="F78" s="460">
        <v>0</v>
      </c>
      <c r="G78" s="492">
        <f t="shared" si="5"/>
        <v>0</v>
      </c>
      <c r="H78" s="461">
        <v>0.514</v>
      </c>
      <c r="I78" s="462">
        <f t="shared" si="6"/>
        <v>10.794</v>
      </c>
      <c r="J78" s="463" t="s">
        <v>943</v>
      </c>
      <c r="M78" s="459" t="s">
        <v>1006</v>
      </c>
    </row>
    <row r="79" spans="1:13" ht="13.5">
      <c r="A79" s="443">
        <v>63</v>
      </c>
      <c r="B79" s="458">
        <v>460490012</v>
      </c>
      <c r="C79" s="459" t="s">
        <v>1010</v>
      </c>
      <c r="D79" s="459" t="s">
        <v>211</v>
      </c>
      <c r="E79" s="460">
        <v>42</v>
      </c>
      <c r="F79" s="460">
        <v>0</v>
      </c>
      <c r="G79" s="492">
        <f t="shared" si="5"/>
        <v>0</v>
      </c>
      <c r="H79" s="461">
        <v>0.026</v>
      </c>
      <c r="I79" s="462">
        <f t="shared" si="6"/>
        <v>1.0919999999999999</v>
      </c>
      <c r="J79" s="463" t="s">
        <v>943</v>
      </c>
      <c r="M79" s="459" t="s">
        <v>1006</v>
      </c>
    </row>
    <row r="80" spans="1:13" ht="13.5">
      <c r="A80" s="443">
        <v>64</v>
      </c>
      <c r="B80" s="458">
        <v>460510031</v>
      </c>
      <c r="C80" s="459" t="s">
        <v>1011</v>
      </c>
      <c r="D80" s="459" t="s">
        <v>211</v>
      </c>
      <c r="E80" s="460">
        <v>42</v>
      </c>
      <c r="F80" s="460">
        <v>0</v>
      </c>
      <c r="G80" s="492">
        <f t="shared" si="5"/>
        <v>0</v>
      </c>
      <c r="H80" s="461">
        <v>0.063</v>
      </c>
      <c r="I80" s="462">
        <f t="shared" si="6"/>
        <v>2.646</v>
      </c>
      <c r="J80" s="463" t="s">
        <v>943</v>
      </c>
      <c r="M80" s="459" t="s">
        <v>1006</v>
      </c>
    </row>
    <row r="81" spans="1:13" ht="13.5">
      <c r="A81" s="443">
        <v>65</v>
      </c>
      <c r="B81" s="458">
        <v>460560283</v>
      </c>
      <c r="C81" s="459" t="s">
        <v>1012</v>
      </c>
      <c r="D81" s="459" t="s">
        <v>211</v>
      </c>
      <c r="E81" s="460">
        <v>42</v>
      </c>
      <c r="F81" s="460">
        <v>0</v>
      </c>
      <c r="G81" s="492">
        <f t="shared" si="5"/>
        <v>0</v>
      </c>
      <c r="H81" s="461">
        <v>0.234</v>
      </c>
      <c r="I81" s="462">
        <f t="shared" si="6"/>
        <v>9.828000000000001</v>
      </c>
      <c r="J81" s="463" t="s">
        <v>943</v>
      </c>
      <c r="M81" s="459" t="s">
        <v>1006</v>
      </c>
    </row>
    <row r="82" spans="1:13" ht="13.5">
      <c r="A82" s="443">
        <v>66</v>
      </c>
      <c r="B82" s="458">
        <v>460600001</v>
      </c>
      <c r="C82" s="459" t="s">
        <v>1013</v>
      </c>
      <c r="D82" s="459" t="s">
        <v>162</v>
      </c>
      <c r="E82" s="460">
        <v>7.76</v>
      </c>
      <c r="F82" s="460">
        <v>0</v>
      </c>
      <c r="G82" s="492">
        <f t="shared" si="5"/>
        <v>0</v>
      </c>
      <c r="H82" s="461">
        <v>2.28</v>
      </c>
      <c r="I82" s="462">
        <f t="shared" si="6"/>
        <v>17.6928</v>
      </c>
      <c r="J82" s="463" t="s">
        <v>943</v>
      </c>
      <c r="M82" s="459" t="s">
        <v>1006</v>
      </c>
    </row>
    <row r="83" spans="1:13" ht="13.5">
      <c r="A83" s="443">
        <v>67</v>
      </c>
      <c r="B83" s="458">
        <v>460650017</v>
      </c>
      <c r="C83" s="459" t="s">
        <v>1014</v>
      </c>
      <c r="D83" s="459" t="s">
        <v>162</v>
      </c>
      <c r="E83" s="460">
        <v>1.1</v>
      </c>
      <c r="F83" s="460">
        <v>0</v>
      </c>
      <c r="G83" s="492">
        <f t="shared" si="5"/>
        <v>0</v>
      </c>
      <c r="H83" s="461">
        <v>2.56</v>
      </c>
      <c r="I83" s="462">
        <f t="shared" si="6"/>
        <v>2.8160000000000003</v>
      </c>
      <c r="J83" s="463" t="s">
        <v>943</v>
      </c>
      <c r="M83" s="459" t="s">
        <v>1006</v>
      </c>
    </row>
    <row r="84" spans="1:13" ht="13.5">
      <c r="A84" s="443">
        <v>68</v>
      </c>
      <c r="B84" s="458">
        <v>460650021</v>
      </c>
      <c r="C84" s="459" t="s">
        <v>1015</v>
      </c>
      <c r="D84" s="459" t="s">
        <v>153</v>
      </c>
      <c r="E84" s="460">
        <v>21</v>
      </c>
      <c r="F84" s="460">
        <v>0</v>
      </c>
      <c r="G84" s="492">
        <f t="shared" si="5"/>
        <v>0</v>
      </c>
      <c r="H84" s="461">
        <v>0.68</v>
      </c>
      <c r="I84" s="462">
        <f t="shared" si="6"/>
        <v>14.280000000000001</v>
      </c>
      <c r="J84" s="463" t="s">
        <v>943</v>
      </c>
      <c r="M84" s="459" t="s">
        <v>1006</v>
      </c>
    </row>
    <row r="85" spans="1:13" ht="13.5">
      <c r="A85" s="443">
        <v>69</v>
      </c>
      <c r="B85" s="458">
        <v>460650042</v>
      </c>
      <c r="C85" s="459" t="s">
        <v>1016</v>
      </c>
      <c r="D85" s="459" t="s">
        <v>153</v>
      </c>
      <c r="E85" s="460">
        <v>21</v>
      </c>
      <c r="F85" s="460">
        <v>0</v>
      </c>
      <c r="G85" s="492">
        <f t="shared" si="5"/>
        <v>0</v>
      </c>
      <c r="H85" s="461">
        <v>2.67</v>
      </c>
      <c r="I85" s="462">
        <f t="shared" si="6"/>
        <v>56.07</v>
      </c>
      <c r="J85" s="463" t="s">
        <v>943</v>
      </c>
      <c r="M85" s="459" t="s">
        <v>1006</v>
      </c>
    </row>
    <row r="86" spans="1:13" ht="13.5">
      <c r="A86" s="443">
        <v>70</v>
      </c>
      <c r="B86" s="458">
        <v>460200153</v>
      </c>
      <c r="C86" s="459" t="s">
        <v>1017</v>
      </c>
      <c r="D86" s="459" t="s">
        <v>211</v>
      </c>
      <c r="E86" s="460">
        <v>40</v>
      </c>
      <c r="F86" s="460">
        <v>0</v>
      </c>
      <c r="G86" s="492">
        <f t="shared" si="5"/>
        <v>0</v>
      </c>
      <c r="H86" s="461">
        <v>0.303</v>
      </c>
      <c r="I86" s="462">
        <f t="shared" si="6"/>
        <v>12.12</v>
      </c>
      <c r="J86" s="463" t="s">
        <v>943</v>
      </c>
      <c r="K86" s="443" t="s">
        <v>940</v>
      </c>
      <c r="M86" s="459" t="s">
        <v>1006</v>
      </c>
    </row>
    <row r="87" spans="1:13" ht="13.5">
      <c r="A87" s="443">
        <v>71</v>
      </c>
      <c r="B87" s="458">
        <v>460030072</v>
      </c>
      <c r="C87" s="459" t="s">
        <v>1007</v>
      </c>
      <c r="D87" s="459" t="s">
        <v>153</v>
      </c>
      <c r="E87" s="460">
        <v>14</v>
      </c>
      <c r="F87" s="460">
        <v>0</v>
      </c>
      <c r="G87" s="492">
        <f t="shared" si="5"/>
        <v>0</v>
      </c>
      <c r="H87" s="461">
        <v>0.53</v>
      </c>
      <c r="I87" s="462">
        <f t="shared" si="6"/>
        <v>7.42</v>
      </c>
      <c r="J87" s="463" t="s">
        <v>943</v>
      </c>
      <c r="M87" s="459" t="s">
        <v>1006</v>
      </c>
    </row>
    <row r="88" spans="1:13" ht="13.5">
      <c r="A88" s="443">
        <v>72</v>
      </c>
      <c r="B88" s="458">
        <v>460030081</v>
      </c>
      <c r="C88" s="459" t="s">
        <v>1008</v>
      </c>
      <c r="D88" s="459" t="s">
        <v>211</v>
      </c>
      <c r="E88" s="460">
        <v>80</v>
      </c>
      <c r="F88" s="460">
        <v>0</v>
      </c>
      <c r="G88" s="492">
        <f t="shared" si="5"/>
        <v>0</v>
      </c>
      <c r="H88" s="461">
        <v>0.733</v>
      </c>
      <c r="I88" s="462">
        <f t="shared" si="6"/>
        <v>58.64</v>
      </c>
      <c r="J88" s="463" t="s">
        <v>943</v>
      </c>
      <c r="M88" s="459" t="s">
        <v>1006</v>
      </c>
    </row>
    <row r="89" spans="1:13" ht="13.5">
      <c r="A89" s="443">
        <v>73</v>
      </c>
      <c r="B89" s="458">
        <v>460080102</v>
      </c>
      <c r="C89" s="459" t="s">
        <v>1009</v>
      </c>
      <c r="D89" s="459" t="s">
        <v>153</v>
      </c>
      <c r="E89" s="460">
        <v>14</v>
      </c>
      <c r="F89" s="460">
        <v>0</v>
      </c>
      <c r="G89" s="492">
        <f t="shared" si="5"/>
        <v>0</v>
      </c>
      <c r="H89" s="461">
        <v>0.514</v>
      </c>
      <c r="I89" s="462">
        <f t="shared" si="6"/>
        <v>7.196</v>
      </c>
      <c r="J89" s="463" t="s">
        <v>943</v>
      </c>
      <c r="M89" s="459" t="s">
        <v>1006</v>
      </c>
    </row>
    <row r="90" spans="1:13" ht="13.5">
      <c r="A90" s="443">
        <v>74</v>
      </c>
      <c r="B90" s="458">
        <v>460560153</v>
      </c>
      <c r="C90" s="459" t="s">
        <v>1018</v>
      </c>
      <c r="D90" s="459" t="s">
        <v>211</v>
      </c>
      <c r="E90" s="460">
        <v>40</v>
      </c>
      <c r="F90" s="460">
        <v>0</v>
      </c>
      <c r="G90" s="492">
        <f t="shared" si="5"/>
        <v>0</v>
      </c>
      <c r="H90" s="461">
        <v>0.116</v>
      </c>
      <c r="I90" s="462">
        <f t="shared" si="6"/>
        <v>4.640000000000001</v>
      </c>
      <c r="J90" s="463" t="s">
        <v>943</v>
      </c>
      <c r="M90" s="459" t="s">
        <v>1006</v>
      </c>
    </row>
    <row r="91" spans="1:13" ht="13.5">
      <c r="A91" s="443">
        <v>75</v>
      </c>
      <c r="B91" s="458">
        <v>460600001</v>
      </c>
      <c r="C91" s="459" t="s">
        <v>1013</v>
      </c>
      <c r="D91" s="459" t="s">
        <v>162</v>
      </c>
      <c r="E91" s="460">
        <v>2.1</v>
      </c>
      <c r="F91" s="460">
        <v>0</v>
      </c>
      <c r="G91" s="492">
        <f t="shared" si="5"/>
        <v>0</v>
      </c>
      <c r="H91" s="461">
        <v>2.28</v>
      </c>
      <c r="I91" s="462">
        <f t="shared" si="6"/>
        <v>4.787999999999999</v>
      </c>
      <c r="J91" s="463" t="s">
        <v>943</v>
      </c>
      <c r="M91" s="459" t="s">
        <v>1006</v>
      </c>
    </row>
    <row r="92" spans="1:13" ht="13.5">
      <c r="A92" s="443">
        <v>76</v>
      </c>
      <c r="B92" s="458">
        <v>460650021</v>
      </c>
      <c r="C92" s="459" t="s">
        <v>1015</v>
      </c>
      <c r="D92" s="459" t="s">
        <v>153</v>
      </c>
      <c r="E92" s="460">
        <v>14</v>
      </c>
      <c r="F92" s="460">
        <v>0</v>
      </c>
      <c r="G92" s="492">
        <f t="shared" si="5"/>
        <v>0</v>
      </c>
      <c r="H92" s="461">
        <v>0.68</v>
      </c>
      <c r="I92" s="462">
        <f t="shared" si="6"/>
        <v>9.520000000000001</v>
      </c>
      <c r="J92" s="463" t="s">
        <v>943</v>
      </c>
      <c r="M92" s="459" t="s">
        <v>1006</v>
      </c>
    </row>
    <row r="93" spans="1:13" ht="13.5">
      <c r="A93" s="443">
        <v>77</v>
      </c>
      <c r="B93" s="458">
        <v>460650042</v>
      </c>
      <c r="C93" s="459" t="s">
        <v>1016</v>
      </c>
      <c r="D93" s="459" t="s">
        <v>153</v>
      </c>
      <c r="E93" s="460">
        <v>14</v>
      </c>
      <c r="F93" s="460">
        <v>0</v>
      </c>
      <c r="G93" s="492">
        <f t="shared" si="5"/>
        <v>0</v>
      </c>
      <c r="H93" s="461">
        <v>2.67</v>
      </c>
      <c r="I93" s="462">
        <f t="shared" si="6"/>
        <v>37.379999999999995</v>
      </c>
      <c r="J93" s="463" t="s">
        <v>943</v>
      </c>
      <c r="M93" s="459" t="s">
        <v>1006</v>
      </c>
    </row>
    <row r="94" spans="1:13" ht="13.5">
      <c r="A94" s="443">
        <v>78</v>
      </c>
      <c r="B94" s="458">
        <v>460050603</v>
      </c>
      <c r="C94" s="459" t="s">
        <v>1019</v>
      </c>
      <c r="D94" s="459" t="s">
        <v>162</v>
      </c>
      <c r="E94" s="460">
        <v>0.5</v>
      </c>
      <c r="F94" s="460">
        <v>0</v>
      </c>
      <c r="G94" s="492">
        <f t="shared" si="5"/>
        <v>0</v>
      </c>
      <c r="H94" s="461">
        <v>2.28</v>
      </c>
      <c r="I94" s="462">
        <f t="shared" si="6"/>
        <v>1.14</v>
      </c>
      <c r="J94" s="463" t="s">
        <v>943</v>
      </c>
      <c r="K94" s="443" t="s">
        <v>940</v>
      </c>
      <c r="M94" s="459" t="s">
        <v>1006</v>
      </c>
    </row>
    <row r="95" spans="1:13" ht="13.5">
      <c r="A95" s="464">
        <v>79</v>
      </c>
      <c r="B95" s="465">
        <v>460030081</v>
      </c>
      <c r="C95" s="466" t="s">
        <v>1008</v>
      </c>
      <c r="D95" s="466" t="s">
        <v>211</v>
      </c>
      <c r="E95" s="467">
        <v>162</v>
      </c>
      <c r="F95" s="460">
        <v>0</v>
      </c>
      <c r="G95" s="492">
        <f t="shared" si="5"/>
        <v>0</v>
      </c>
      <c r="H95" s="468">
        <v>0.733</v>
      </c>
      <c r="I95" s="469">
        <f t="shared" si="6"/>
        <v>118.746</v>
      </c>
      <c r="J95" s="470" t="s">
        <v>943</v>
      </c>
      <c r="K95" s="443" t="s">
        <v>940</v>
      </c>
      <c r="M95" s="459" t="s">
        <v>1006</v>
      </c>
    </row>
    <row r="96" spans="3:13" s="471" customFormat="1" ht="14.25">
      <c r="C96" s="471" t="s">
        <v>944</v>
      </c>
      <c r="G96" s="494">
        <f>SUM(G75:G95)</f>
        <v>0</v>
      </c>
      <c r="I96" s="476">
        <f>SUM(I75:I95)</f>
        <v>472.06479999999993</v>
      </c>
      <c r="J96" s="480"/>
      <c r="M96" s="471" t="s">
        <v>1006</v>
      </c>
    </row>
    <row r="97" spans="1:10" ht="13.5">
      <c r="A97" s="440"/>
      <c r="B97" s="441"/>
      <c r="C97" s="440"/>
      <c r="D97" s="440"/>
      <c r="E97" s="440"/>
      <c r="F97" s="440"/>
      <c r="G97" s="487"/>
      <c r="H97" s="440"/>
      <c r="I97" s="440"/>
      <c r="J97" s="440"/>
    </row>
    <row r="98" spans="1:10" ht="13.5">
      <c r="A98" s="440"/>
      <c r="B98" s="441"/>
      <c r="C98" s="440"/>
      <c r="D98" s="440"/>
      <c r="E98" s="440"/>
      <c r="F98" s="440"/>
      <c r="G98" s="487"/>
      <c r="H98" s="440"/>
      <c r="I98" s="440"/>
      <c r="J98" s="440"/>
    </row>
    <row r="99" spans="1:10" ht="13.5">
      <c r="A99" s="440"/>
      <c r="B99" s="441"/>
      <c r="C99" s="440"/>
      <c r="D99" s="440"/>
      <c r="E99" s="440"/>
      <c r="F99" s="440"/>
      <c r="G99" s="487"/>
      <c r="H99" s="440"/>
      <c r="I99" s="440"/>
      <c r="J99" s="440"/>
    </row>
    <row r="100" spans="1:10" ht="18.75">
      <c r="A100" s="440"/>
      <c r="B100" s="483" t="s">
        <v>1020</v>
      </c>
      <c r="C100" s="440"/>
      <c r="D100" s="440"/>
      <c r="E100" s="440"/>
      <c r="F100" s="440"/>
      <c r="G100" s="487"/>
      <c r="H100" s="440"/>
      <c r="I100" s="440"/>
      <c r="J100" s="440"/>
    </row>
    <row r="101" spans="1:10" ht="13.5">
      <c r="A101" s="440"/>
      <c r="B101" s="441"/>
      <c r="C101" s="440"/>
      <c r="D101" s="440"/>
      <c r="E101" s="440"/>
      <c r="F101" s="440"/>
      <c r="G101" s="487"/>
      <c r="H101" s="440"/>
      <c r="I101" s="440"/>
      <c r="J101" s="440"/>
    </row>
    <row r="102" spans="1:7" s="482" customFormat="1" ht="33.95" customHeight="1">
      <c r="A102" s="482" t="s">
        <v>924</v>
      </c>
      <c r="G102" s="495"/>
    </row>
    <row r="103" spans="1:10" ht="13.5">
      <c r="A103" s="446" t="s">
        <v>925</v>
      </c>
      <c r="B103" s="447" t="s">
        <v>926</v>
      </c>
      <c r="C103" s="446" t="s">
        <v>927</v>
      </c>
      <c r="D103" s="446" t="s">
        <v>928</v>
      </c>
      <c r="E103" s="448" t="s">
        <v>929</v>
      </c>
      <c r="F103" s="448" t="s">
        <v>1021</v>
      </c>
      <c r="G103" s="490" t="s">
        <v>931</v>
      </c>
      <c r="H103" s="449" t="s">
        <v>932</v>
      </c>
      <c r="I103" s="450" t="s">
        <v>933</v>
      </c>
      <c r="J103" s="443"/>
    </row>
    <row r="104" spans="2:9" s="452" customFormat="1" ht="20.1" customHeight="1">
      <c r="B104" s="453" t="s">
        <v>1022</v>
      </c>
      <c r="E104" s="454"/>
      <c r="F104" s="454"/>
      <c r="G104" s="491"/>
      <c r="H104" s="455"/>
      <c r="I104" s="456"/>
    </row>
    <row r="105" spans="1:10" ht="13.5">
      <c r="A105" s="443">
        <v>1</v>
      </c>
      <c r="B105" s="458">
        <v>612845361</v>
      </c>
      <c r="C105" s="459" t="s">
        <v>1023</v>
      </c>
      <c r="D105" s="459" t="s">
        <v>217</v>
      </c>
      <c r="E105" s="460">
        <v>1</v>
      </c>
      <c r="F105" s="460">
        <v>0</v>
      </c>
      <c r="G105" s="492">
        <f aca="true" t="shared" si="7" ref="G105:G114">SUM(E105*F105)</f>
        <v>0</v>
      </c>
      <c r="H105" s="461">
        <v>1.2</v>
      </c>
      <c r="I105" s="462">
        <f aca="true" t="shared" si="8" ref="I105:I114">E105*H105</f>
        <v>1.2</v>
      </c>
      <c r="J105" s="443"/>
    </row>
    <row r="106" spans="1:10" ht="13.5">
      <c r="A106" s="443">
        <v>2</v>
      </c>
      <c r="B106" s="458">
        <v>615510181</v>
      </c>
      <c r="C106" s="459" t="s">
        <v>1024</v>
      </c>
      <c r="D106" s="459" t="s">
        <v>217</v>
      </c>
      <c r="E106" s="460">
        <v>1</v>
      </c>
      <c r="F106" s="460">
        <v>0</v>
      </c>
      <c r="G106" s="492">
        <f t="shared" si="7"/>
        <v>0</v>
      </c>
      <c r="H106" s="461">
        <v>0.56</v>
      </c>
      <c r="I106" s="462">
        <f t="shared" si="8"/>
        <v>0.56</v>
      </c>
      <c r="J106" s="443"/>
    </row>
    <row r="107" spans="1:10" ht="13.5">
      <c r="A107" s="443">
        <v>3</v>
      </c>
      <c r="B107" s="458">
        <v>612233502</v>
      </c>
      <c r="C107" s="459" t="s">
        <v>1025</v>
      </c>
      <c r="D107" s="459" t="s">
        <v>217</v>
      </c>
      <c r="E107" s="460">
        <v>1</v>
      </c>
      <c r="F107" s="460">
        <v>0</v>
      </c>
      <c r="G107" s="492">
        <f t="shared" si="7"/>
        <v>0</v>
      </c>
      <c r="H107" s="461">
        <v>0.56</v>
      </c>
      <c r="I107" s="462">
        <f t="shared" si="8"/>
        <v>0.56</v>
      </c>
      <c r="J107" s="443"/>
    </row>
    <row r="108" spans="1:10" ht="13.5">
      <c r="A108" s="443">
        <v>4</v>
      </c>
      <c r="B108" s="458">
        <v>615660909</v>
      </c>
      <c r="C108" s="459" t="s">
        <v>1026</v>
      </c>
      <c r="D108" s="459" t="s">
        <v>217</v>
      </c>
      <c r="E108" s="460">
        <v>1</v>
      </c>
      <c r="F108" s="460">
        <v>0</v>
      </c>
      <c r="G108" s="492">
        <f t="shared" si="7"/>
        <v>0</v>
      </c>
      <c r="H108" s="461">
        <v>1.14</v>
      </c>
      <c r="I108" s="462">
        <f t="shared" si="8"/>
        <v>1.14</v>
      </c>
      <c r="J108" s="443"/>
    </row>
    <row r="109" spans="1:10" ht="13.5">
      <c r="A109" s="443">
        <v>5</v>
      </c>
      <c r="B109" s="458">
        <v>614123764</v>
      </c>
      <c r="C109" s="459" t="s">
        <v>1027</v>
      </c>
      <c r="D109" s="459" t="s">
        <v>217</v>
      </c>
      <c r="E109" s="460">
        <v>3</v>
      </c>
      <c r="F109" s="460">
        <v>0</v>
      </c>
      <c r="G109" s="492">
        <f t="shared" si="7"/>
        <v>0</v>
      </c>
      <c r="H109" s="461">
        <v>0.23</v>
      </c>
      <c r="I109" s="462">
        <f t="shared" si="8"/>
        <v>0.6900000000000001</v>
      </c>
      <c r="J109" s="443"/>
    </row>
    <row r="110" spans="1:10" ht="13.5">
      <c r="A110" s="443">
        <v>6</v>
      </c>
      <c r="B110" s="458">
        <v>614062452</v>
      </c>
      <c r="C110" s="459" t="s">
        <v>1028</v>
      </c>
      <c r="D110" s="459" t="s">
        <v>217</v>
      </c>
      <c r="E110" s="460">
        <v>6</v>
      </c>
      <c r="F110" s="460">
        <v>0</v>
      </c>
      <c r="G110" s="492">
        <f t="shared" si="7"/>
        <v>0</v>
      </c>
      <c r="H110" s="461">
        <v>0.05</v>
      </c>
      <c r="I110" s="462">
        <f t="shared" si="8"/>
        <v>0.30000000000000004</v>
      </c>
      <c r="J110" s="443"/>
    </row>
    <row r="111" spans="1:10" ht="13.5">
      <c r="A111" s="443">
        <v>7</v>
      </c>
      <c r="B111" s="458">
        <v>614062469</v>
      </c>
      <c r="C111" s="459" t="s">
        <v>1029</v>
      </c>
      <c r="D111" s="459" t="s">
        <v>217</v>
      </c>
      <c r="E111" s="460">
        <v>3</v>
      </c>
      <c r="F111" s="460">
        <v>0</v>
      </c>
      <c r="G111" s="492">
        <f t="shared" si="7"/>
        <v>0</v>
      </c>
      <c r="H111" s="461">
        <v>0.05</v>
      </c>
      <c r="I111" s="462">
        <f t="shared" si="8"/>
        <v>0.15000000000000002</v>
      </c>
      <c r="J111" s="443"/>
    </row>
    <row r="112" spans="1:10" ht="13.5">
      <c r="A112" s="443">
        <v>8</v>
      </c>
      <c r="B112" s="458">
        <v>614613692</v>
      </c>
      <c r="C112" s="459" t="s">
        <v>1030</v>
      </c>
      <c r="D112" s="459" t="s">
        <v>217</v>
      </c>
      <c r="E112" s="460">
        <v>2</v>
      </c>
      <c r="F112" s="460">
        <v>0</v>
      </c>
      <c r="G112" s="492">
        <f t="shared" si="7"/>
        <v>0</v>
      </c>
      <c r="H112" s="461">
        <v>0.16</v>
      </c>
      <c r="I112" s="462">
        <f t="shared" si="8"/>
        <v>0.32</v>
      </c>
      <c r="J112" s="443"/>
    </row>
    <row r="113" spans="1:10" ht="13.5">
      <c r="A113" s="443">
        <v>9</v>
      </c>
      <c r="B113" s="458">
        <v>614613708</v>
      </c>
      <c r="C113" s="459" t="s">
        <v>1031</v>
      </c>
      <c r="D113" s="459" t="s">
        <v>217</v>
      </c>
      <c r="E113" s="460">
        <v>3</v>
      </c>
      <c r="F113" s="460">
        <v>0</v>
      </c>
      <c r="G113" s="492">
        <f t="shared" si="7"/>
        <v>0</v>
      </c>
      <c r="H113" s="461">
        <v>0.16</v>
      </c>
      <c r="I113" s="462">
        <f t="shared" si="8"/>
        <v>0.48</v>
      </c>
      <c r="J113" s="443"/>
    </row>
    <row r="114" spans="1:10" ht="13.5">
      <c r="A114" s="464">
        <v>10</v>
      </c>
      <c r="B114" s="465">
        <v>616664159</v>
      </c>
      <c r="C114" s="466" t="s">
        <v>1032</v>
      </c>
      <c r="D114" s="466" t="s">
        <v>217</v>
      </c>
      <c r="E114" s="467">
        <v>1</v>
      </c>
      <c r="F114" s="460">
        <v>0</v>
      </c>
      <c r="G114" s="492">
        <f t="shared" si="7"/>
        <v>0</v>
      </c>
      <c r="H114" s="468">
        <v>0.05</v>
      </c>
      <c r="I114" s="469">
        <f t="shared" si="8"/>
        <v>0.05</v>
      </c>
      <c r="J114" s="443"/>
    </row>
    <row r="115" spans="3:9" s="471" customFormat="1" ht="14.25">
      <c r="C115" s="471" t="s">
        <v>1033</v>
      </c>
      <c r="G115" s="494">
        <f>SUM(G105:G114)</f>
        <v>0</v>
      </c>
      <c r="I115" s="476">
        <f>SUM(I105:I114)</f>
        <v>5.45</v>
      </c>
    </row>
    <row r="116" ht="13.5">
      <c r="J116" s="443"/>
    </row>
    <row r="117" spans="1:10" ht="13.5">
      <c r="A117" s="443" t="s">
        <v>1040</v>
      </c>
      <c r="J117" s="443"/>
    </row>
    <row r="118" spans="1:10" ht="13.5">
      <c r="A118" s="443" t="s">
        <v>38</v>
      </c>
      <c r="B118" s="443" t="s">
        <v>38</v>
      </c>
      <c r="C118" s="443" t="s">
        <v>38</v>
      </c>
      <c r="J118" s="443"/>
    </row>
    <row r="119" ht="13.5">
      <c r="J119" s="443"/>
    </row>
  </sheetData>
  <printOptions/>
  <pageMargins left="0.7086614173228347" right="0.7086614173228347" top="0.7874015748031497" bottom="0.7874015748031497" header="0.31496062992125984" footer="0.31496062992125984"/>
  <pageSetup fitToHeight="3"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Franta\Fulin</dc:creator>
  <cp:keywords/>
  <dc:description/>
  <cp:lastModifiedBy>Jan Mayer</cp:lastModifiedBy>
  <cp:lastPrinted>2017-07-18T06:13:44Z</cp:lastPrinted>
  <dcterms:created xsi:type="dcterms:W3CDTF">2017-06-06T07:44:54Z</dcterms:created>
  <dcterms:modified xsi:type="dcterms:W3CDTF">2017-07-18T06:13:50Z</dcterms:modified>
  <cp:category/>
  <cp:version/>
  <cp:contentType/>
  <cp:contentStatus/>
</cp:coreProperties>
</file>