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18\VZ Stavební práce\VZMR\Novostavba sociálného zařízení Okrouhlice\Profil zadavatele\"/>
    </mc:Choice>
  </mc:AlternateContent>
  <bookViews>
    <workbookView xWindow="0" yWindow="0" windowWidth="28800" windowHeight="11700"/>
  </bookViews>
  <sheets>
    <sheet name="Rekapitulace stavby" sheetId="1" r:id="rId1"/>
    <sheet name="socialky - Novostavba soc..." sheetId="2" r:id="rId2"/>
  </sheets>
  <definedNames>
    <definedName name="_xlnm.Print_Titles" localSheetId="0">'Rekapitulace stavby'!$85:$85</definedName>
    <definedName name="_xlnm.Print_Titles" localSheetId="1">'socialky - Novostavba soc...'!$138:$138</definedName>
    <definedName name="_xlnm.Print_Area" localSheetId="0">'Rekapitulace stavby'!$C$4:$AP$70,'Rekapitulace stavby'!$C$76:$AP$96</definedName>
    <definedName name="_xlnm.Print_Area" localSheetId="1">'socialky - Novostavba soc...'!$C$4:$Q$70,'socialky - Novostavba soc...'!$C$76:$Q$123,'socialky - Novostavba soc...'!$C$129:$Q$357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357" i="2"/>
  <c r="BH357" i="2"/>
  <c r="BG357" i="2"/>
  <c r="BF357" i="2"/>
  <c r="BK357" i="2"/>
  <c r="N357" i="2"/>
  <c r="BE357" i="2" s="1"/>
  <c r="BI356" i="2"/>
  <c r="BH356" i="2"/>
  <c r="BG356" i="2"/>
  <c r="BF356" i="2"/>
  <c r="BK356" i="2"/>
  <c r="N356" i="2"/>
  <c r="BE356" i="2"/>
  <c r="BI355" i="2"/>
  <c r="BH355" i="2"/>
  <c r="BG355" i="2"/>
  <c r="BF355" i="2"/>
  <c r="BK355" i="2"/>
  <c r="BK354" i="2" s="1"/>
  <c r="N354" i="2" s="1"/>
  <c r="N113" i="2" s="1"/>
  <c r="N355" i="2"/>
  <c r="BE355" i="2" s="1"/>
  <c r="BI353" i="2"/>
  <c r="BH353" i="2"/>
  <c r="BG353" i="2"/>
  <c r="BF353" i="2"/>
  <c r="AA353" i="2"/>
  <c r="Y353" i="2"/>
  <c r="W353" i="2"/>
  <c r="BK353" i="2"/>
  <c r="N353" i="2"/>
  <c r="BE353" i="2"/>
  <c r="BI352" i="2"/>
  <c r="BH352" i="2"/>
  <c r="BG352" i="2"/>
  <c r="BF352" i="2"/>
  <c r="AA352" i="2"/>
  <c r="AA351" i="2"/>
  <c r="Y352" i="2"/>
  <c r="Y351" i="2"/>
  <c r="W352" i="2"/>
  <c r="W351" i="2"/>
  <c r="BK352" i="2"/>
  <c r="BK351" i="2"/>
  <c r="N351" i="2" s="1"/>
  <c r="N112" i="2" s="1"/>
  <c r="N352" i="2"/>
  <c r="BE352" i="2"/>
  <c r="BI350" i="2"/>
  <c r="BH350" i="2"/>
  <c r="BG350" i="2"/>
  <c r="BF350" i="2"/>
  <c r="AA350" i="2"/>
  <c r="Y350" i="2"/>
  <c r="W350" i="2"/>
  <c r="BK350" i="2"/>
  <c r="BK348" i="2" s="1"/>
  <c r="N348" i="2" s="1"/>
  <c r="N111" i="2" s="1"/>
  <c r="N350" i="2"/>
  <c r="BE350" i="2"/>
  <c r="BI349" i="2"/>
  <c r="BH349" i="2"/>
  <c r="BG349" i="2"/>
  <c r="BF349" i="2"/>
  <c r="AA349" i="2"/>
  <c r="AA348" i="2"/>
  <c r="Y349" i="2"/>
  <c r="Y348" i="2"/>
  <c r="W349" i="2"/>
  <c r="W348" i="2"/>
  <c r="BK349" i="2"/>
  <c r="N349" i="2"/>
  <c r="BE349" i="2" s="1"/>
  <c r="BI347" i="2"/>
  <c r="BH347" i="2"/>
  <c r="BG347" i="2"/>
  <c r="BF347" i="2"/>
  <c r="AA347" i="2"/>
  <c r="Y347" i="2"/>
  <c r="W347" i="2"/>
  <c r="BK347" i="2"/>
  <c r="N347" i="2"/>
  <c r="BE347" i="2"/>
  <c r="BI346" i="2"/>
  <c r="BH346" i="2"/>
  <c r="BG346" i="2"/>
  <c r="BF346" i="2"/>
  <c r="AA346" i="2"/>
  <c r="Y346" i="2"/>
  <c r="W346" i="2"/>
  <c r="BK346" i="2"/>
  <c r="N346" i="2"/>
  <c r="BE346" i="2"/>
  <c r="BI345" i="2"/>
  <c r="BH345" i="2"/>
  <c r="BG345" i="2"/>
  <c r="BF345" i="2"/>
  <c r="AA345" i="2"/>
  <c r="Y345" i="2"/>
  <c r="W345" i="2"/>
  <c r="BK345" i="2"/>
  <c r="N345" i="2"/>
  <c r="BE345" i="2"/>
  <c r="BI344" i="2"/>
  <c r="BH344" i="2"/>
  <c r="BG344" i="2"/>
  <c r="BF344" i="2"/>
  <c r="AA344" i="2"/>
  <c r="Y344" i="2"/>
  <c r="W344" i="2"/>
  <c r="BK344" i="2"/>
  <c r="N344" i="2"/>
  <c r="BE344" i="2"/>
  <c r="BI343" i="2"/>
  <c r="BH343" i="2"/>
  <c r="BG343" i="2"/>
  <c r="BF343" i="2"/>
  <c r="AA343" i="2"/>
  <c r="Y343" i="2"/>
  <c r="W343" i="2"/>
  <c r="BK343" i="2"/>
  <c r="N343" i="2"/>
  <c r="BE343" i="2"/>
  <c r="BI342" i="2"/>
  <c r="BH342" i="2"/>
  <c r="BG342" i="2"/>
  <c r="BF342" i="2"/>
  <c r="AA342" i="2"/>
  <c r="Y342" i="2"/>
  <c r="W342" i="2"/>
  <c r="BK342" i="2"/>
  <c r="N342" i="2"/>
  <c r="BE342" i="2"/>
  <c r="BI341" i="2"/>
  <c r="BH341" i="2"/>
  <c r="BG341" i="2"/>
  <c r="BF341" i="2"/>
  <c r="AA341" i="2"/>
  <c r="Y341" i="2"/>
  <c r="W341" i="2"/>
  <c r="BK341" i="2"/>
  <c r="N341" i="2"/>
  <c r="BE341" i="2"/>
  <c r="BI340" i="2"/>
  <c r="BH340" i="2"/>
  <c r="BG340" i="2"/>
  <c r="BF340" i="2"/>
  <c r="AA340" i="2"/>
  <c r="AA339" i="2"/>
  <c r="Y340" i="2"/>
  <c r="Y339" i="2"/>
  <c r="W340" i="2"/>
  <c r="W339" i="2"/>
  <c r="BK340" i="2"/>
  <c r="BK339" i="2"/>
  <c r="N339" i="2" s="1"/>
  <c r="N110" i="2" s="1"/>
  <c r="N340" i="2"/>
  <c r="BE340" i="2"/>
  <c r="BI338" i="2"/>
  <c r="BH338" i="2"/>
  <c r="BG338" i="2"/>
  <c r="BF338" i="2"/>
  <c r="AA338" i="2"/>
  <c r="Y338" i="2"/>
  <c r="W338" i="2"/>
  <c r="BK338" i="2"/>
  <c r="N338" i="2"/>
  <c r="BE338" i="2"/>
  <c r="BI337" i="2"/>
  <c r="BH337" i="2"/>
  <c r="BG337" i="2"/>
  <c r="BF337" i="2"/>
  <c r="AA337" i="2"/>
  <c r="Y337" i="2"/>
  <c r="W337" i="2"/>
  <c r="BK337" i="2"/>
  <c r="N337" i="2"/>
  <c r="BE337" i="2"/>
  <c r="BI336" i="2"/>
  <c r="BH336" i="2"/>
  <c r="BG336" i="2"/>
  <c r="BF336" i="2"/>
  <c r="AA336" i="2"/>
  <c r="Y336" i="2"/>
  <c r="W336" i="2"/>
  <c r="BK336" i="2"/>
  <c r="N336" i="2"/>
  <c r="BE336" i="2"/>
  <c r="BI335" i="2"/>
  <c r="BH335" i="2"/>
  <c r="BG335" i="2"/>
  <c r="BF335" i="2"/>
  <c r="AA335" i="2"/>
  <c r="Y335" i="2"/>
  <c r="W335" i="2"/>
  <c r="BK335" i="2"/>
  <c r="N335" i="2"/>
  <c r="BE335" i="2"/>
  <c r="BI334" i="2"/>
  <c r="BH334" i="2"/>
  <c r="BG334" i="2"/>
  <c r="BF334" i="2"/>
  <c r="AA334" i="2"/>
  <c r="Y334" i="2"/>
  <c r="W334" i="2"/>
  <c r="BK334" i="2"/>
  <c r="N334" i="2"/>
  <c r="BE334" i="2"/>
  <c r="BI333" i="2"/>
  <c r="BH333" i="2"/>
  <c r="BG333" i="2"/>
  <c r="BF333" i="2"/>
  <c r="AA333" i="2"/>
  <c r="Y333" i="2"/>
  <c r="W333" i="2"/>
  <c r="BK333" i="2"/>
  <c r="N333" i="2"/>
  <c r="BE333" i="2"/>
  <c r="BI332" i="2"/>
  <c r="BH332" i="2"/>
  <c r="BG332" i="2"/>
  <c r="BF332" i="2"/>
  <c r="AA332" i="2"/>
  <c r="AA331" i="2"/>
  <c r="Y332" i="2"/>
  <c r="Y331" i="2"/>
  <c r="W332" i="2"/>
  <c r="W331" i="2"/>
  <c r="BK332" i="2"/>
  <c r="BK331" i="2"/>
  <c r="N331" i="2" s="1"/>
  <c r="N109" i="2" s="1"/>
  <c r="N332" i="2"/>
  <c r="BE332" i="2"/>
  <c r="BI330" i="2"/>
  <c r="BH330" i="2"/>
  <c r="BG330" i="2"/>
  <c r="BF330" i="2"/>
  <c r="AA330" i="2"/>
  <c r="Y330" i="2"/>
  <c r="W330" i="2"/>
  <c r="BK330" i="2"/>
  <c r="N330" i="2"/>
  <c r="BE330" i="2"/>
  <c r="BI329" i="2"/>
  <c r="BH329" i="2"/>
  <c r="BG329" i="2"/>
  <c r="BF329" i="2"/>
  <c r="AA329" i="2"/>
  <c r="Y329" i="2"/>
  <c r="W329" i="2"/>
  <c r="BK329" i="2"/>
  <c r="N329" i="2"/>
  <c r="BE329" i="2"/>
  <c r="BI328" i="2"/>
  <c r="BH328" i="2"/>
  <c r="BG328" i="2"/>
  <c r="BF328" i="2"/>
  <c r="AA328" i="2"/>
  <c r="AA327" i="2"/>
  <c r="Y328" i="2"/>
  <c r="Y327" i="2"/>
  <c r="W328" i="2"/>
  <c r="W327" i="2"/>
  <c r="BK328" i="2"/>
  <c r="BK327" i="2"/>
  <c r="N327" i="2" s="1"/>
  <c r="N108" i="2" s="1"/>
  <c r="N328" i="2"/>
  <c r="BE328" i="2"/>
  <c r="BI326" i="2"/>
  <c r="BH326" i="2"/>
  <c r="BG326" i="2"/>
  <c r="BF326" i="2"/>
  <c r="AA326" i="2"/>
  <c r="Y326" i="2"/>
  <c r="W326" i="2"/>
  <c r="BK326" i="2"/>
  <c r="N326" i="2"/>
  <c r="BE326" i="2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/>
  <c r="BI323" i="2"/>
  <c r="BH323" i="2"/>
  <c r="BG323" i="2"/>
  <c r="BF323" i="2"/>
  <c r="AA323" i="2"/>
  <c r="Y323" i="2"/>
  <c r="W323" i="2"/>
  <c r="BK323" i="2"/>
  <c r="N323" i="2"/>
  <c r="BE323" i="2"/>
  <c r="BI322" i="2"/>
  <c r="BH322" i="2"/>
  <c r="BG322" i="2"/>
  <c r="BF322" i="2"/>
  <c r="AA322" i="2"/>
  <c r="Y322" i="2"/>
  <c r="W322" i="2"/>
  <c r="BK322" i="2"/>
  <c r="N322" i="2"/>
  <c r="BE322" i="2"/>
  <c r="BI321" i="2"/>
  <c r="BH321" i="2"/>
  <c r="BG321" i="2"/>
  <c r="BF321" i="2"/>
  <c r="AA321" i="2"/>
  <c r="Y321" i="2"/>
  <c r="W321" i="2"/>
  <c r="BK321" i="2"/>
  <c r="N321" i="2"/>
  <c r="BE321" i="2"/>
  <c r="BI320" i="2"/>
  <c r="BH320" i="2"/>
  <c r="BG320" i="2"/>
  <c r="BF320" i="2"/>
  <c r="AA320" i="2"/>
  <c r="Y320" i="2"/>
  <c r="W320" i="2"/>
  <c r="BK320" i="2"/>
  <c r="N320" i="2"/>
  <c r="BE320" i="2"/>
  <c r="BI319" i="2"/>
  <c r="BH319" i="2"/>
  <c r="BG319" i="2"/>
  <c r="BF319" i="2"/>
  <c r="AA319" i="2"/>
  <c r="Y319" i="2"/>
  <c r="W319" i="2"/>
  <c r="BK319" i="2"/>
  <c r="N319" i="2"/>
  <c r="BE319" i="2"/>
  <c r="BI318" i="2"/>
  <c r="BH318" i="2"/>
  <c r="BG318" i="2"/>
  <c r="BF318" i="2"/>
  <c r="AA318" i="2"/>
  <c r="Y318" i="2"/>
  <c r="W318" i="2"/>
  <c r="BK318" i="2"/>
  <c r="N318" i="2"/>
  <c r="BE318" i="2"/>
  <c r="BI317" i="2"/>
  <c r="BH317" i="2"/>
  <c r="BG317" i="2"/>
  <c r="BF317" i="2"/>
  <c r="AA317" i="2"/>
  <c r="Y317" i="2"/>
  <c r="W317" i="2"/>
  <c r="BK317" i="2"/>
  <c r="N317" i="2"/>
  <c r="BE317" i="2"/>
  <c r="BI316" i="2"/>
  <c r="BH316" i="2"/>
  <c r="BG316" i="2"/>
  <c r="BF316" i="2"/>
  <c r="AA316" i="2"/>
  <c r="Y316" i="2"/>
  <c r="W316" i="2"/>
  <c r="BK316" i="2"/>
  <c r="N316" i="2"/>
  <c r="BE316" i="2"/>
  <c r="BI315" i="2"/>
  <c r="BH315" i="2"/>
  <c r="BG315" i="2"/>
  <c r="BF315" i="2"/>
  <c r="AA315" i="2"/>
  <c r="Y315" i="2"/>
  <c r="Y312" i="2" s="1"/>
  <c r="W315" i="2"/>
  <c r="BK315" i="2"/>
  <c r="N315" i="2"/>
  <c r="BE315" i="2"/>
  <c r="BI314" i="2"/>
  <c r="BH314" i="2"/>
  <c r="BG314" i="2"/>
  <c r="BF314" i="2"/>
  <c r="AA314" i="2"/>
  <c r="Y314" i="2"/>
  <c r="W314" i="2"/>
  <c r="BK314" i="2"/>
  <c r="BK312" i="2" s="1"/>
  <c r="N312" i="2" s="1"/>
  <c r="N107" i="2" s="1"/>
  <c r="N314" i="2"/>
  <c r="BE314" i="2"/>
  <c r="BI313" i="2"/>
  <c r="BH313" i="2"/>
  <c r="BG313" i="2"/>
  <c r="BF313" i="2"/>
  <c r="AA313" i="2"/>
  <c r="AA312" i="2"/>
  <c r="Y313" i="2"/>
  <c r="W313" i="2"/>
  <c r="W312" i="2"/>
  <c r="BK313" i="2"/>
  <c r="N313" i="2"/>
  <c r="BE313" i="2" s="1"/>
  <c r="BI311" i="2"/>
  <c r="BH311" i="2"/>
  <c r="BG311" i="2"/>
  <c r="BF311" i="2"/>
  <c r="AA311" i="2"/>
  <c r="Y311" i="2"/>
  <c r="W311" i="2"/>
  <c r="BK311" i="2"/>
  <c r="N311" i="2"/>
  <c r="BE311" i="2"/>
  <c r="BI310" i="2"/>
  <c r="BH310" i="2"/>
  <c r="BG310" i="2"/>
  <c r="BF310" i="2"/>
  <c r="AA310" i="2"/>
  <c r="Y310" i="2"/>
  <c r="W310" i="2"/>
  <c r="BK310" i="2"/>
  <c r="N310" i="2"/>
  <c r="BE310" i="2"/>
  <c r="BI309" i="2"/>
  <c r="BH309" i="2"/>
  <c r="BG309" i="2"/>
  <c r="BF309" i="2"/>
  <c r="AA309" i="2"/>
  <c r="Y309" i="2"/>
  <c r="Y306" i="2" s="1"/>
  <c r="W309" i="2"/>
  <c r="BK309" i="2"/>
  <c r="N309" i="2"/>
  <c r="BE309" i="2"/>
  <c r="BI308" i="2"/>
  <c r="BH308" i="2"/>
  <c r="BG308" i="2"/>
  <c r="BF308" i="2"/>
  <c r="AA308" i="2"/>
  <c r="Y308" i="2"/>
  <c r="W308" i="2"/>
  <c r="BK308" i="2"/>
  <c r="BK306" i="2" s="1"/>
  <c r="N306" i="2" s="1"/>
  <c r="N106" i="2" s="1"/>
  <c r="N308" i="2"/>
  <c r="BE308" i="2"/>
  <c r="BI307" i="2"/>
  <c r="BH307" i="2"/>
  <c r="BG307" i="2"/>
  <c r="BF307" i="2"/>
  <c r="AA307" i="2"/>
  <c r="AA306" i="2"/>
  <c r="Y307" i="2"/>
  <c r="W307" i="2"/>
  <c r="W306" i="2"/>
  <c r="BK307" i="2"/>
  <c r="N307" i="2"/>
  <c r="BE307" i="2" s="1"/>
  <c r="BI305" i="2"/>
  <c r="BH305" i="2"/>
  <c r="BG305" i="2"/>
  <c r="BF305" i="2"/>
  <c r="AA305" i="2"/>
  <c r="Y305" i="2"/>
  <c r="W305" i="2"/>
  <c r="BK305" i="2"/>
  <c r="N305" i="2"/>
  <c r="BE305" i="2"/>
  <c r="BI304" i="2"/>
  <c r="BH304" i="2"/>
  <c r="BG304" i="2"/>
  <c r="BF304" i="2"/>
  <c r="AA304" i="2"/>
  <c r="Y304" i="2"/>
  <c r="W304" i="2"/>
  <c r="BK304" i="2"/>
  <c r="N304" i="2"/>
  <c r="BE304" i="2"/>
  <c r="BI303" i="2"/>
  <c r="BH303" i="2"/>
  <c r="BG303" i="2"/>
  <c r="BF303" i="2"/>
  <c r="AA303" i="2"/>
  <c r="Y303" i="2"/>
  <c r="W303" i="2"/>
  <c r="BK303" i="2"/>
  <c r="N303" i="2"/>
  <c r="BE303" i="2"/>
  <c r="BI302" i="2"/>
  <c r="BH302" i="2"/>
  <c r="BG302" i="2"/>
  <c r="BF302" i="2"/>
  <c r="AA302" i="2"/>
  <c r="Y302" i="2"/>
  <c r="W302" i="2"/>
  <c r="BK302" i="2"/>
  <c r="N302" i="2"/>
  <c r="BE302" i="2"/>
  <c r="BI301" i="2"/>
  <c r="BH301" i="2"/>
  <c r="BG301" i="2"/>
  <c r="BF301" i="2"/>
  <c r="AA301" i="2"/>
  <c r="Y301" i="2"/>
  <c r="W301" i="2"/>
  <c r="BK301" i="2"/>
  <c r="N301" i="2"/>
  <c r="BE301" i="2"/>
  <c r="BI300" i="2"/>
  <c r="BH300" i="2"/>
  <c r="BG300" i="2"/>
  <c r="BF300" i="2"/>
  <c r="AA300" i="2"/>
  <c r="Y300" i="2"/>
  <c r="W300" i="2"/>
  <c r="BK300" i="2"/>
  <c r="N300" i="2"/>
  <c r="BE300" i="2"/>
  <c r="BI299" i="2"/>
  <c r="BH299" i="2"/>
  <c r="BG299" i="2"/>
  <c r="BF299" i="2"/>
  <c r="AA299" i="2"/>
  <c r="Y299" i="2"/>
  <c r="W299" i="2"/>
  <c r="BK299" i="2"/>
  <c r="N299" i="2"/>
  <c r="BE299" i="2"/>
  <c r="BI298" i="2"/>
  <c r="BH298" i="2"/>
  <c r="BG298" i="2"/>
  <c r="BF298" i="2"/>
  <c r="AA298" i="2"/>
  <c r="Y298" i="2"/>
  <c r="W298" i="2"/>
  <c r="BK298" i="2"/>
  <c r="N298" i="2"/>
  <c r="BE298" i="2"/>
  <c r="BI297" i="2"/>
  <c r="BH297" i="2"/>
  <c r="BG297" i="2"/>
  <c r="BF297" i="2"/>
  <c r="AA297" i="2"/>
  <c r="Y297" i="2"/>
  <c r="W297" i="2"/>
  <c r="BK297" i="2"/>
  <c r="N297" i="2"/>
  <c r="BE297" i="2"/>
  <c r="BI296" i="2"/>
  <c r="BH296" i="2"/>
  <c r="BG296" i="2"/>
  <c r="BF296" i="2"/>
  <c r="AA296" i="2"/>
  <c r="Y296" i="2"/>
  <c r="W296" i="2"/>
  <c r="BK296" i="2"/>
  <c r="N296" i="2"/>
  <c r="BE296" i="2"/>
  <c r="BI295" i="2"/>
  <c r="BH295" i="2"/>
  <c r="BG295" i="2"/>
  <c r="BF295" i="2"/>
  <c r="AA295" i="2"/>
  <c r="Y295" i="2"/>
  <c r="W295" i="2"/>
  <c r="BK295" i="2"/>
  <c r="N295" i="2"/>
  <c r="BE295" i="2"/>
  <c r="BI294" i="2"/>
  <c r="BH294" i="2"/>
  <c r="BG294" i="2"/>
  <c r="BF294" i="2"/>
  <c r="AA294" i="2"/>
  <c r="Y294" i="2"/>
  <c r="W294" i="2"/>
  <c r="BK294" i="2"/>
  <c r="N294" i="2"/>
  <c r="BE294" i="2"/>
  <c r="BI293" i="2"/>
  <c r="BH293" i="2"/>
  <c r="BG293" i="2"/>
  <c r="BF293" i="2"/>
  <c r="AA293" i="2"/>
  <c r="Y293" i="2"/>
  <c r="W293" i="2"/>
  <c r="BK293" i="2"/>
  <c r="N293" i="2"/>
  <c r="BE293" i="2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/>
  <c r="BI289" i="2"/>
  <c r="BH289" i="2"/>
  <c r="BG289" i="2"/>
  <c r="BF289" i="2"/>
  <c r="AA289" i="2"/>
  <c r="Y289" i="2"/>
  <c r="Y286" i="2" s="1"/>
  <c r="W289" i="2"/>
  <c r="BK289" i="2"/>
  <c r="N289" i="2"/>
  <c r="BE289" i="2"/>
  <c r="BI288" i="2"/>
  <c r="BH288" i="2"/>
  <c r="BG288" i="2"/>
  <c r="BF288" i="2"/>
  <c r="AA288" i="2"/>
  <c r="Y288" i="2"/>
  <c r="W288" i="2"/>
  <c r="BK288" i="2"/>
  <c r="BK286" i="2" s="1"/>
  <c r="N286" i="2" s="1"/>
  <c r="N105" i="2" s="1"/>
  <c r="N288" i="2"/>
  <c r="BE288" i="2"/>
  <c r="BI287" i="2"/>
  <c r="BH287" i="2"/>
  <c r="BG287" i="2"/>
  <c r="BF287" i="2"/>
  <c r="AA287" i="2"/>
  <c r="AA286" i="2"/>
  <c r="Y287" i="2"/>
  <c r="W287" i="2"/>
  <c r="W286" i="2"/>
  <c r="BK287" i="2"/>
  <c r="N287" i="2"/>
  <c r="BE287" i="2" s="1"/>
  <c r="BI285" i="2"/>
  <c r="BH285" i="2"/>
  <c r="BG285" i="2"/>
  <c r="BF285" i="2"/>
  <c r="AA285" i="2"/>
  <c r="Y285" i="2"/>
  <c r="W285" i="2"/>
  <c r="BK285" i="2"/>
  <c r="N285" i="2"/>
  <c r="BE285" i="2"/>
  <c r="BI284" i="2"/>
  <c r="BH284" i="2"/>
  <c r="BG284" i="2"/>
  <c r="BF284" i="2"/>
  <c r="AA284" i="2"/>
  <c r="Y284" i="2"/>
  <c r="W284" i="2"/>
  <c r="BK284" i="2"/>
  <c r="N284" i="2"/>
  <c r="BE284" i="2"/>
  <c r="BI283" i="2"/>
  <c r="BH283" i="2"/>
  <c r="BG283" i="2"/>
  <c r="BF283" i="2"/>
  <c r="AA283" i="2"/>
  <c r="Y283" i="2"/>
  <c r="W283" i="2"/>
  <c r="BK283" i="2"/>
  <c r="N283" i="2"/>
  <c r="BE283" i="2"/>
  <c r="BI282" i="2"/>
  <c r="BH282" i="2"/>
  <c r="BG282" i="2"/>
  <c r="BF282" i="2"/>
  <c r="AA282" i="2"/>
  <c r="Y282" i="2"/>
  <c r="W282" i="2"/>
  <c r="BK282" i="2"/>
  <c r="N282" i="2"/>
  <c r="BE282" i="2"/>
  <c r="BI281" i="2"/>
  <c r="BH281" i="2"/>
  <c r="BG281" i="2"/>
  <c r="BF281" i="2"/>
  <c r="AA281" i="2"/>
  <c r="Y281" i="2"/>
  <c r="W281" i="2"/>
  <c r="BK281" i="2"/>
  <c r="N281" i="2"/>
  <c r="BE281" i="2"/>
  <c r="BI280" i="2"/>
  <c r="BH280" i="2"/>
  <c r="BG280" i="2"/>
  <c r="BF280" i="2"/>
  <c r="AA280" i="2"/>
  <c r="Y280" i="2"/>
  <c r="W280" i="2"/>
  <c r="BK280" i="2"/>
  <c r="N280" i="2"/>
  <c r="BE280" i="2"/>
  <c r="BI279" i="2"/>
  <c r="BH279" i="2"/>
  <c r="BG279" i="2"/>
  <c r="BF279" i="2"/>
  <c r="AA279" i="2"/>
  <c r="Y279" i="2"/>
  <c r="W279" i="2"/>
  <c r="BK279" i="2"/>
  <c r="N279" i="2"/>
  <c r="BE279" i="2"/>
  <c r="BI278" i="2"/>
  <c r="BH278" i="2"/>
  <c r="BG278" i="2"/>
  <c r="BF278" i="2"/>
  <c r="AA278" i="2"/>
  <c r="Y278" i="2"/>
  <c r="W278" i="2"/>
  <c r="BK278" i="2"/>
  <c r="N278" i="2"/>
  <c r="BE278" i="2"/>
  <c r="BI277" i="2"/>
  <c r="BH277" i="2"/>
  <c r="BG277" i="2"/>
  <c r="BF277" i="2"/>
  <c r="AA277" i="2"/>
  <c r="Y277" i="2"/>
  <c r="W277" i="2"/>
  <c r="BK277" i="2"/>
  <c r="N277" i="2"/>
  <c r="BE277" i="2"/>
  <c r="BI276" i="2"/>
  <c r="BH276" i="2"/>
  <c r="BG276" i="2"/>
  <c r="BF276" i="2"/>
  <c r="AA276" i="2"/>
  <c r="AA275" i="2"/>
  <c r="Y276" i="2"/>
  <c r="Y275" i="2"/>
  <c r="W276" i="2"/>
  <c r="W275" i="2"/>
  <c r="BK276" i="2"/>
  <c r="BK275" i="2"/>
  <c r="N275" i="2" s="1"/>
  <c r="N104" i="2" s="1"/>
  <c r="N276" i="2"/>
  <c r="BE276" i="2" s="1"/>
  <c r="BI274" i="2"/>
  <c r="BH274" i="2"/>
  <c r="BG274" i="2"/>
  <c r="BF274" i="2"/>
  <c r="AA274" i="2"/>
  <c r="Y274" i="2"/>
  <c r="W274" i="2"/>
  <c r="BK274" i="2"/>
  <c r="N274" i="2"/>
  <c r="BE274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/>
  <c r="BI271" i="2"/>
  <c r="BH271" i="2"/>
  <c r="BG271" i="2"/>
  <c r="BF271" i="2"/>
  <c r="AA271" i="2"/>
  <c r="Y271" i="2"/>
  <c r="W271" i="2"/>
  <c r="BK271" i="2"/>
  <c r="N271" i="2"/>
  <c r="BE271" i="2"/>
  <c r="BI270" i="2"/>
  <c r="BH270" i="2"/>
  <c r="BG270" i="2"/>
  <c r="BF270" i="2"/>
  <c r="AA270" i="2"/>
  <c r="Y270" i="2"/>
  <c r="W270" i="2"/>
  <c r="BK270" i="2"/>
  <c r="N270" i="2"/>
  <c r="BE270" i="2"/>
  <c r="BI269" i="2"/>
  <c r="BH269" i="2"/>
  <c r="BG269" i="2"/>
  <c r="BF269" i="2"/>
  <c r="AA269" i="2"/>
  <c r="Y269" i="2"/>
  <c r="W269" i="2"/>
  <c r="BK269" i="2"/>
  <c r="N269" i="2"/>
  <c r="BE269" i="2"/>
  <c r="BI268" i="2"/>
  <c r="BH268" i="2"/>
  <c r="BG268" i="2"/>
  <c r="BF268" i="2"/>
  <c r="AA268" i="2"/>
  <c r="Y268" i="2"/>
  <c r="W268" i="2"/>
  <c r="BK268" i="2"/>
  <c r="N268" i="2"/>
  <c r="BE268" i="2"/>
  <c r="BI267" i="2"/>
  <c r="BH267" i="2"/>
  <c r="BG267" i="2"/>
  <c r="BF267" i="2"/>
  <c r="AA267" i="2"/>
  <c r="Y267" i="2"/>
  <c r="W267" i="2"/>
  <c r="BK267" i="2"/>
  <c r="N267" i="2"/>
  <c r="BE267" i="2"/>
  <c r="BI266" i="2"/>
  <c r="BH266" i="2"/>
  <c r="BG266" i="2"/>
  <c r="BF266" i="2"/>
  <c r="AA266" i="2"/>
  <c r="Y266" i="2"/>
  <c r="W266" i="2"/>
  <c r="BK266" i="2"/>
  <c r="N266" i="2"/>
  <c r="BE266" i="2"/>
  <c r="BI265" i="2"/>
  <c r="BH265" i="2"/>
  <c r="BG265" i="2"/>
  <c r="BF265" i="2"/>
  <c r="AA265" i="2"/>
  <c r="Y265" i="2"/>
  <c r="Y262" i="2" s="1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BK262" i="2" s="1"/>
  <c r="N262" i="2" s="1"/>
  <c r="N103" i="2" s="1"/>
  <c r="N264" i="2"/>
  <c r="BE264" i="2"/>
  <c r="BI263" i="2"/>
  <c r="BH263" i="2"/>
  <c r="BG263" i="2"/>
  <c r="BF263" i="2"/>
  <c r="AA263" i="2"/>
  <c r="AA262" i="2"/>
  <c r="Y263" i="2"/>
  <c r="W263" i="2"/>
  <c r="W262" i="2"/>
  <c r="BK263" i="2"/>
  <c r="N263" i="2"/>
  <c r="BE263" i="2" s="1"/>
  <c r="BI261" i="2"/>
  <c r="BH261" i="2"/>
  <c r="BG261" i="2"/>
  <c r="BF261" i="2"/>
  <c r="AA261" i="2"/>
  <c r="Y261" i="2"/>
  <c r="Y258" i="2" s="1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BK258" i="2" s="1"/>
  <c r="N258" i="2" s="1"/>
  <c r="N102" i="2" s="1"/>
  <c r="N260" i="2"/>
  <c r="BE260" i="2"/>
  <c r="BI259" i="2"/>
  <c r="BH259" i="2"/>
  <c r="BG259" i="2"/>
  <c r="BF259" i="2"/>
  <c r="AA259" i="2"/>
  <c r="AA258" i="2"/>
  <c r="Y259" i="2"/>
  <c r="W259" i="2"/>
  <c r="W258" i="2"/>
  <c r="BK259" i="2"/>
  <c r="N259" i="2"/>
  <c r="BE259" i="2" s="1"/>
  <c r="BI257" i="2"/>
  <c r="BH257" i="2"/>
  <c r="BG257" i="2"/>
  <c r="BF257" i="2"/>
  <c r="AA257" i="2"/>
  <c r="Y257" i="2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N256" i="2"/>
  <c r="BE256" i="2"/>
  <c r="BI255" i="2"/>
  <c r="BH255" i="2"/>
  <c r="BG255" i="2"/>
  <c r="BF255" i="2"/>
  <c r="AA255" i="2"/>
  <c r="Y255" i="2"/>
  <c r="W255" i="2"/>
  <c r="BK255" i="2"/>
  <c r="N255" i="2"/>
  <c r="BE255" i="2"/>
  <c r="BI254" i="2"/>
  <c r="BH254" i="2"/>
  <c r="BG254" i="2"/>
  <c r="BF254" i="2"/>
  <c r="AA254" i="2"/>
  <c r="AA253" i="2"/>
  <c r="Y254" i="2"/>
  <c r="Y253" i="2"/>
  <c r="W254" i="2"/>
  <c r="W253" i="2"/>
  <c r="BK254" i="2"/>
  <c r="BK253" i="2"/>
  <c r="N253" i="2" s="1"/>
  <c r="N101" i="2" s="1"/>
  <c r="N254" i="2"/>
  <c r="BE254" i="2" s="1"/>
  <c r="BI252" i="2"/>
  <c r="BH252" i="2"/>
  <c r="BG252" i="2"/>
  <c r="BF252" i="2"/>
  <c r="AA252" i="2"/>
  <c r="Y252" i="2"/>
  <c r="W252" i="2"/>
  <c r="BK252" i="2"/>
  <c r="N252" i="2"/>
  <c r="BE252" i="2"/>
  <c r="BI251" i="2"/>
  <c r="BH251" i="2"/>
  <c r="BG251" i="2"/>
  <c r="BF251" i="2"/>
  <c r="AA251" i="2"/>
  <c r="Y251" i="2"/>
  <c r="W251" i="2"/>
  <c r="BK251" i="2"/>
  <c r="N251" i="2"/>
  <c r="BE251" i="2"/>
  <c r="BI250" i="2"/>
  <c r="BH250" i="2"/>
  <c r="BG250" i="2"/>
  <c r="BF250" i="2"/>
  <c r="AA250" i="2"/>
  <c r="Y250" i="2"/>
  <c r="W250" i="2"/>
  <c r="BK250" i="2"/>
  <c r="N250" i="2"/>
  <c r="BE250" i="2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Y246" i="2"/>
  <c r="W246" i="2"/>
  <c r="BK246" i="2"/>
  <c r="N246" i="2"/>
  <c r="BE246" i="2"/>
  <c r="BI245" i="2"/>
  <c r="BH245" i="2"/>
  <c r="BG245" i="2"/>
  <c r="BF245" i="2"/>
  <c r="AA245" i="2"/>
  <c r="Y245" i="2"/>
  <c r="W245" i="2"/>
  <c r="BK245" i="2"/>
  <c r="N245" i="2"/>
  <c r="BE245" i="2"/>
  <c r="BI244" i="2"/>
  <c r="BH244" i="2"/>
  <c r="BG244" i="2"/>
  <c r="BF244" i="2"/>
  <c r="AA244" i="2"/>
  <c r="AA243" i="2"/>
  <c r="Y244" i="2"/>
  <c r="Y243" i="2"/>
  <c r="W244" i="2"/>
  <c r="W243" i="2"/>
  <c r="BK244" i="2"/>
  <c r="BK243" i="2"/>
  <c r="N243" i="2" s="1"/>
  <c r="N100" i="2" s="1"/>
  <c r="N244" i="2"/>
  <c r="BE244" i="2" s="1"/>
  <c r="BI242" i="2"/>
  <c r="BH242" i="2"/>
  <c r="BG242" i="2"/>
  <c r="BF242" i="2"/>
  <c r="AA242" i="2"/>
  <c r="Y242" i="2"/>
  <c r="W242" i="2"/>
  <c r="BK242" i="2"/>
  <c r="N242" i="2"/>
  <c r="BE242" i="2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/>
  <c r="BI239" i="2"/>
  <c r="BH239" i="2"/>
  <c r="BG239" i="2"/>
  <c r="BF239" i="2"/>
  <c r="AA239" i="2"/>
  <c r="Y239" i="2"/>
  <c r="W239" i="2"/>
  <c r="BK239" i="2"/>
  <c r="N239" i="2"/>
  <c r="BE239" i="2"/>
  <c r="BI238" i="2"/>
  <c r="BH238" i="2"/>
  <c r="BG238" i="2"/>
  <c r="BF238" i="2"/>
  <c r="AA238" i="2"/>
  <c r="AA237" i="2"/>
  <c r="Y238" i="2"/>
  <c r="Y237" i="2"/>
  <c r="W238" i="2"/>
  <c r="W237" i="2"/>
  <c r="BK238" i="2"/>
  <c r="BK237" i="2"/>
  <c r="N237" i="2" s="1"/>
  <c r="N99" i="2" s="1"/>
  <c r="N238" i="2"/>
  <c r="BE238" i="2" s="1"/>
  <c r="BI236" i="2"/>
  <c r="BH236" i="2"/>
  <c r="BG236" i="2"/>
  <c r="BF236" i="2"/>
  <c r="AA236" i="2"/>
  <c r="Y236" i="2"/>
  <c r="W236" i="2"/>
  <c r="BK236" i="2"/>
  <c r="N236" i="2"/>
  <c r="BE236" i="2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/>
  <c r="BI231" i="2"/>
  <c r="BH231" i="2"/>
  <c r="BG231" i="2"/>
  <c r="BF231" i="2"/>
  <c r="AA231" i="2"/>
  <c r="Y231" i="2"/>
  <c r="W231" i="2"/>
  <c r="BK231" i="2"/>
  <c r="N231" i="2"/>
  <c r="BE231" i="2"/>
  <c r="BI230" i="2"/>
  <c r="BH230" i="2"/>
  <c r="BG230" i="2"/>
  <c r="BF230" i="2"/>
  <c r="AA230" i="2"/>
  <c r="Y230" i="2"/>
  <c r="W230" i="2"/>
  <c r="BK230" i="2"/>
  <c r="N230" i="2"/>
  <c r="BE230" i="2"/>
  <c r="BI229" i="2"/>
  <c r="BH229" i="2"/>
  <c r="BG229" i="2"/>
  <c r="BF229" i="2"/>
  <c r="AA229" i="2"/>
  <c r="Y229" i="2"/>
  <c r="W229" i="2"/>
  <c r="BK229" i="2"/>
  <c r="N229" i="2"/>
  <c r="BE229" i="2"/>
  <c r="BI228" i="2"/>
  <c r="BH228" i="2"/>
  <c r="BG228" i="2"/>
  <c r="BF228" i="2"/>
  <c r="AA228" i="2"/>
  <c r="Y228" i="2"/>
  <c r="W228" i="2"/>
  <c r="BK228" i="2"/>
  <c r="N228" i="2"/>
  <c r="BE228" i="2"/>
  <c r="BI227" i="2"/>
  <c r="BH227" i="2"/>
  <c r="BG227" i="2"/>
  <c r="BF227" i="2"/>
  <c r="AA227" i="2"/>
  <c r="Y227" i="2"/>
  <c r="W227" i="2"/>
  <c r="BK227" i="2"/>
  <c r="N227" i="2"/>
  <c r="BE227" i="2"/>
  <c r="BI226" i="2"/>
  <c r="BH226" i="2"/>
  <c r="BG226" i="2"/>
  <c r="BF226" i="2"/>
  <c r="AA226" i="2"/>
  <c r="AA225" i="2"/>
  <c r="AA224" i="2" s="1"/>
  <c r="Y226" i="2"/>
  <c r="Y225" i="2" s="1"/>
  <c r="W226" i="2"/>
  <c r="W225" i="2"/>
  <c r="W224" i="2" s="1"/>
  <c r="BK226" i="2"/>
  <c r="BK225" i="2" s="1"/>
  <c r="N226" i="2"/>
  <c r="BE226" i="2"/>
  <c r="BI223" i="2"/>
  <c r="BH223" i="2"/>
  <c r="BG223" i="2"/>
  <c r="BF223" i="2"/>
  <c r="AA223" i="2"/>
  <c r="AA222" i="2"/>
  <c r="Y223" i="2"/>
  <c r="Y222" i="2"/>
  <c r="W223" i="2"/>
  <c r="W222" i="2"/>
  <c r="BK223" i="2"/>
  <c r="BK222" i="2"/>
  <c r="N222" i="2" s="1"/>
  <c r="N96" i="2" s="1"/>
  <c r="N223" i="2"/>
  <c r="BE223" i="2" s="1"/>
  <c r="BI221" i="2"/>
  <c r="BH221" i="2"/>
  <c r="BG221" i="2"/>
  <c r="BF221" i="2"/>
  <c r="AA221" i="2"/>
  <c r="Y221" i="2"/>
  <c r="Y218" i="2" s="1"/>
  <c r="W221" i="2"/>
  <c r="BK221" i="2"/>
  <c r="N221" i="2"/>
  <c r="BE221" i="2"/>
  <c r="BI220" i="2"/>
  <c r="BH220" i="2"/>
  <c r="BG220" i="2"/>
  <c r="BF220" i="2"/>
  <c r="AA220" i="2"/>
  <c r="Y220" i="2"/>
  <c r="W220" i="2"/>
  <c r="BK220" i="2"/>
  <c r="BK218" i="2" s="1"/>
  <c r="N218" i="2" s="1"/>
  <c r="N95" i="2" s="1"/>
  <c r="N220" i="2"/>
  <c r="BE220" i="2"/>
  <c r="BI219" i="2"/>
  <c r="BH219" i="2"/>
  <c r="BG219" i="2"/>
  <c r="BF219" i="2"/>
  <c r="AA219" i="2"/>
  <c r="AA218" i="2"/>
  <c r="Y219" i="2"/>
  <c r="W219" i="2"/>
  <c r="W218" i="2"/>
  <c r="BK219" i="2"/>
  <c r="N219" i="2"/>
  <c r="BE219" i="2" s="1"/>
  <c r="BI217" i="2"/>
  <c r="BH217" i="2"/>
  <c r="BG217" i="2"/>
  <c r="BF217" i="2"/>
  <c r="AA217" i="2"/>
  <c r="Y217" i="2"/>
  <c r="W217" i="2"/>
  <c r="BK217" i="2"/>
  <c r="N217" i="2"/>
  <c r="BE217" i="2"/>
  <c r="BI216" i="2"/>
  <c r="BH216" i="2"/>
  <c r="BG216" i="2"/>
  <c r="BF216" i="2"/>
  <c r="AA216" i="2"/>
  <c r="Y216" i="2"/>
  <c r="W216" i="2"/>
  <c r="BK216" i="2"/>
  <c r="N216" i="2"/>
  <c r="BE216" i="2"/>
  <c r="BI215" i="2"/>
  <c r="BH215" i="2"/>
  <c r="BG215" i="2"/>
  <c r="BF215" i="2"/>
  <c r="AA215" i="2"/>
  <c r="Y215" i="2"/>
  <c r="W215" i="2"/>
  <c r="BK215" i="2"/>
  <c r="N215" i="2"/>
  <c r="BE215" i="2"/>
  <c r="BI214" i="2"/>
  <c r="BH214" i="2"/>
  <c r="BG214" i="2"/>
  <c r="BF214" i="2"/>
  <c r="AA214" i="2"/>
  <c r="Y214" i="2"/>
  <c r="W214" i="2"/>
  <c r="BK214" i="2"/>
  <c r="N214" i="2"/>
  <c r="BE214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/>
  <c r="BI209" i="2"/>
  <c r="BH209" i="2"/>
  <c r="BG209" i="2"/>
  <c r="BF209" i="2"/>
  <c r="AA209" i="2"/>
  <c r="Y209" i="2"/>
  <c r="W209" i="2"/>
  <c r="BK209" i="2"/>
  <c r="N209" i="2"/>
  <c r="BE209" i="2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AA193" i="2"/>
  <c r="Y194" i="2"/>
  <c r="Y193" i="2"/>
  <c r="W194" i="2"/>
  <c r="W193" i="2"/>
  <c r="BK194" i="2"/>
  <c r="BK193" i="2"/>
  <c r="N193" i="2" s="1"/>
  <c r="N94" i="2" s="1"/>
  <c r="N194" i="2"/>
  <c r="BE194" i="2" s="1"/>
  <c r="BI192" i="2"/>
  <c r="BH192" i="2"/>
  <c r="BG192" i="2"/>
  <c r="BF192" i="2"/>
  <c r="AA192" i="2"/>
  <c r="Y192" i="2"/>
  <c r="W192" i="2"/>
  <c r="BK192" i="2"/>
  <c r="BK190" i="2" s="1"/>
  <c r="N190" i="2" s="1"/>
  <c r="N93" i="2" s="1"/>
  <c r="N192" i="2"/>
  <c r="BE192" i="2"/>
  <c r="BI191" i="2"/>
  <c r="BH191" i="2"/>
  <c r="BG191" i="2"/>
  <c r="BF191" i="2"/>
  <c r="AA191" i="2"/>
  <c r="AA190" i="2"/>
  <c r="Y191" i="2"/>
  <c r="Y190" i="2"/>
  <c r="W191" i="2"/>
  <c r="W190" i="2"/>
  <c r="BK191" i="2"/>
  <c r="N191" i="2"/>
  <c r="BE191" i="2" s="1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Y182" i="2" s="1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BK182" i="2" s="1"/>
  <c r="N182" i="2" s="1"/>
  <c r="N92" i="2" s="1"/>
  <c r="N184" i="2"/>
  <c r="BE184" i="2"/>
  <c r="BI183" i="2"/>
  <c r="BH183" i="2"/>
  <c r="BG183" i="2"/>
  <c r="BF183" i="2"/>
  <c r="AA183" i="2"/>
  <c r="AA182" i="2"/>
  <c r="Y183" i="2"/>
  <c r="W183" i="2"/>
  <c r="W182" i="2"/>
  <c r="BK183" i="2"/>
  <c r="N183" i="2"/>
  <c r="BE183" i="2" s="1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Y175" i="2"/>
  <c r="Y172" i="2" s="1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BK172" i="2" s="1"/>
  <c r="N172" i="2" s="1"/>
  <c r="N91" i="2" s="1"/>
  <c r="N174" i="2"/>
  <c r="BE174" i="2"/>
  <c r="BI173" i="2"/>
  <c r="BH173" i="2"/>
  <c r="BG173" i="2"/>
  <c r="BF173" i="2"/>
  <c r="AA173" i="2"/>
  <c r="AA172" i="2"/>
  <c r="Y173" i="2"/>
  <c r="W173" i="2"/>
  <c r="W172" i="2"/>
  <c r="BK173" i="2"/>
  <c r="N173" i="2"/>
  <c r="BE173" i="2" s="1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AA155" i="2"/>
  <c r="Y156" i="2"/>
  <c r="Y155" i="2"/>
  <c r="W156" i="2"/>
  <c r="W155" i="2"/>
  <c r="BK156" i="2"/>
  <c r="BK155" i="2"/>
  <c r="N155" i="2" s="1"/>
  <c r="N90" i="2" s="1"/>
  <c r="N156" i="2"/>
  <c r="BE156" i="2" s="1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Y141" i="2" s="1"/>
  <c r="Y140" i="2" s="1"/>
  <c r="W143" i="2"/>
  <c r="BK143" i="2"/>
  <c r="N143" i="2"/>
  <c r="BE143" i="2"/>
  <c r="BI142" i="2"/>
  <c r="BH142" i="2"/>
  <c r="BG142" i="2"/>
  <c r="BF142" i="2"/>
  <c r="AA142" i="2"/>
  <c r="AA141" i="2"/>
  <c r="AA140" i="2" s="1"/>
  <c r="Y142" i="2"/>
  <c r="W142" i="2"/>
  <c r="W141" i="2"/>
  <c r="W140" i="2" s="1"/>
  <c r="W139" i="2" s="1"/>
  <c r="AU88" i="1" s="1"/>
  <c r="AU87" i="1" s="1"/>
  <c r="BK142" i="2"/>
  <c r="BK141" i="2" s="1"/>
  <c r="N142" i="2"/>
  <c r="BE142" i="2" s="1"/>
  <c r="F136" i="2"/>
  <c r="M135" i="2"/>
  <c r="F135" i="2"/>
  <c r="F133" i="2"/>
  <c r="F131" i="2"/>
  <c r="BI121" i="2"/>
  <c r="BH121" i="2"/>
  <c r="BG121" i="2"/>
  <c r="BF121" i="2"/>
  <c r="BI120" i="2"/>
  <c r="BH120" i="2"/>
  <c r="BG120" i="2"/>
  <c r="BF120" i="2"/>
  <c r="BI119" i="2"/>
  <c r="BH119" i="2"/>
  <c r="BG119" i="2"/>
  <c r="BF119" i="2"/>
  <c r="BI118" i="2"/>
  <c r="BH118" i="2"/>
  <c r="BG118" i="2"/>
  <c r="BF118" i="2"/>
  <c r="BI117" i="2"/>
  <c r="BH117" i="2"/>
  <c r="BG117" i="2"/>
  <c r="BF117" i="2"/>
  <c r="BI116" i="2"/>
  <c r="H35" i="2"/>
  <c r="BD88" i="1" s="1"/>
  <c r="BD87" i="1" s="1"/>
  <c r="W35" i="1" s="1"/>
  <c r="BH116" i="2"/>
  <c r="H34" i="2" s="1"/>
  <c r="BC88" i="1" s="1"/>
  <c r="BC87" i="1" s="1"/>
  <c r="BG116" i="2"/>
  <c r="H33" i="2"/>
  <c r="BB88" i="1" s="1"/>
  <c r="BB87" i="1" s="1"/>
  <c r="BF116" i="2"/>
  <c r="H32" i="2" s="1"/>
  <c r="BA88" i="1" s="1"/>
  <c r="BA87" i="1" s="1"/>
  <c r="F83" i="2"/>
  <c r="M82" i="2"/>
  <c r="F82" i="2"/>
  <c r="F80" i="2"/>
  <c r="F78" i="2"/>
  <c r="O20" i="2"/>
  <c r="E20" i="2"/>
  <c r="M83" i="2" s="1"/>
  <c r="M136" i="2"/>
  <c r="O19" i="2"/>
  <c r="O8" i="2"/>
  <c r="M80" i="2" s="1"/>
  <c r="M133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W34" i="1" l="1"/>
  <c r="AY87" i="1"/>
  <c r="W32" i="1"/>
  <c r="AW87" i="1"/>
  <c r="AK32" i="1" s="1"/>
  <c r="BK140" i="2"/>
  <c r="N141" i="2"/>
  <c r="N89" i="2" s="1"/>
  <c r="AA139" i="2"/>
  <c r="BK224" i="2"/>
  <c r="N224" i="2" s="1"/>
  <c r="N97" i="2" s="1"/>
  <c r="N225" i="2"/>
  <c r="N98" i="2" s="1"/>
  <c r="AX87" i="1"/>
  <c r="W33" i="1"/>
  <c r="Y224" i="2"/>
  <c r="Y139" i="2" s="1"/>
  <c r="M32" i="2"/>
  <c r="AW88" i="1" s="1"/>
  <c r="N140" i="2" l="1"/>
  <c r="N88" i="2" s="1"/>
  <c r="BK139" i="2"/>
  <c r="N139" i="2" s="1"/>
  <c r="N87" i="2" s="1"/>
  <c r="N120" i="2" l="1"/>
  <c r="BE120" i="2" s="1"/>
  <c r="N118" i="2"/>
  <c r="BE118" i="2" s="1"/>
  <c r="M26" i="2"/>
  <c r="N121" i="2"/>
  <c r="BE121" i="2" s="1"/>
  <c r="N119" i="2"/>
  <c r="BE119" i="2" s="1"/>
  <c r="N117" i="2"/>
  <c r="BE117" i="2" s="1"/>
  <c r="N116" i="2"/>
  <c r="N115" i="2" l="1"/>
  <c r="BE116" i="2"/>
  <c r="M27" i="2" l="1"/>
  <c r="L123" i="2"/>
  <c r="H31" i="2"/>
  <c r="AZ88" i="1" s="1"/>
  <c r="AZ87" i="1" s="1"/>
  <c r="M31" i="2"/>
  <c r="AV88" i="1" s="1"/>
  <c r="AT88" i="1" s="1"/>
  <c r="AV87" i="1" l="1"/>
  <c r="AS88" i="1"/>
  <c r="AS87" i="1" s="1"/>
  <c r="M29" i="2"/>
  <c r="L37" i="2" l="1"/>
  <c r="AG88" i="1"/>
  <c r="AT87" i="1"/>
  <c r="AN88" i="1" l="1"/>
  <c r="AG87" i="1"/>
  <c r="AK26" i="1" l="1"/>
  <c r="AG91" i="1"/>
  <c r="AN87" i="1"/>
  <c r="AG92" i="1"/>
  <c r="AG94" i="1"/>
  <c r="AG93" i="1"/>
  <c r="CD92" i="1" l="1"/>
  <c r="AV92" i="1"/>
  <c r="BY92" i="1" s="1"/>
  <c r="AV93" i="1"/>
  <c r="BY93" i="1" s="1"/>
  <c r="CD93" i="1"/>
  <c r="AV94" i="1"/>
  <c r="BY94" i="1" s="1"/>
  <c r="CD94" i="1"/>
  <c r="CD91" i="1"/>
  <c r="W31" i="1" s="1"/>
  <c r="AG90" i="1"/>
  <c r="AN91" i="1"/>
  <c r="AV91" i="1"/>
  <c r="BY91" i="1" s="1"/>
  <c r="AK27" i="1" l="1"/>
  <c r="AK29" i="1" s="1"/>
  <c r="AK37" i="1" s="1"/>
  <c r="AG96" i="1"/>
  <c r="AN94" i="1"/>
  <c r="AK31" i="1"/>
  <c r="AN93" i="1"/>
  <c r="AN92" i="1"/>
  <c r="AN90" i="1" s="1"/>
  <c r="AN96" i="1" s="1"/>
</calcChain>
</file>

<file path=xl/sharedStrings.xml><?xml version="1.0" encoding="utf-8"?>
<sst xmlns="http://schemas.openxmlformats.org/spreadsheetml/2006/main" count="3137" uniqueCount="920">
  <si>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</si>
  <si>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</si>
  <si>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</si>
  <si>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</si>
  <si>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</si>
  <si>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</si>
  <si>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</si>
  <si>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</si>
  <si>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</si>
  <si>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</si>
  <si>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</si>
  <si>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</si>
  <si>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</si>
  <si>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</si>
  <si>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</si>
  <si>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</si>
  <si>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</si>
  <si>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socialky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</si>
  <si>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</si>
  <si>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</si>
  <si>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Novostavba sociálního zařízení, sportoviště Okrouhlice</t>
  </si>
  <si>
    <t>JKSO:</t>
  </si>
  <si>
    <t/>
  </si>
  <si>
    <t>CC-CZ:</t>
  </si>
  <si>
    <t>Místo:</t>
  </si>
  <si>
    <t>Okrouhlice,p.č. 5232, KÚ Benešov</t>
  </si>
  <si>
    <t>Datum:</t>
  </si>
  <si>
    <t>28. 5. 2018</t>
  </si>
  <si>
    <t>Objednatel:</t>
  </si>
  <si>
    <t>IČ:</t>
  </si>
  <si>
    <t>Město Benešov,Masarykovo nám.100,256 01 Benešov</t>
  </si>
  <si>
    <t>DIČ:</t>
  </si>
  <si>
    <t>Zhotovitel:</t>
  </si>
  <si>
    <t>Vyplň údaj</t>
  </si>
  <si>
    <t>Projektant:</t>
  </si>
  <si>
    <t>Jiří Jasz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</si>
  <si>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</si>
  <si>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</si>
  <si>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</si>
  <si>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</si>
  <si>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</si>
  <si>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</si>
  <si>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</si>
  <si>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</si>
  <si>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</si>
  <si>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</si>
  <si>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</si>
  <si>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</si>
  <si>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</si>
  <si>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</si>
  <si>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</si>
  <si>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</si>
  <si>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</si>
  <si>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</si>
  <si>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</si>
  <si>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</si>
  <si>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</si>
  <si>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</si>
  <si>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</si>
  <si>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</si>
  <si>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</si>
  <si>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</si>
  <si>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</si>
  <si>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</si>
  <si>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</si>
  <si>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</si>
  <si>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</si>
  <si>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</si>
  <si>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</si>
  <si>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</si>
  <si>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</si>
  <si>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</si>
  <si>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</si>
  <si>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</si>
  <si>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</si>
  <si>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</si>
  <si>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</si>
  <si>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</si>
  <si>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</si>
  <si>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</si>
  <si>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</si>
  <si>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{b3dc5f44-6c1c-479a-848e-6159f24196db}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</si>
  <si>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</si>
  <si>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</si>
  <si>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</si>
  <si>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</si>
  <si>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</si>
  <si>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</si>
  <si>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</si>
  <si>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</si>
  <si>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</si>
  <si>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</si>
  <si>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</si>
  <si>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</si>
  <si>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</si>
  <si>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</si>
  <si>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</si>
  <si>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</si>
  <si>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</si>
  <si>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</si>
  <si>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</si>
  <si>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</si>
  <si>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dle výběrového řízení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</si>
  <si>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</si>
  <si>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</si>
  <si>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</si>
  <si>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</si>
  <si>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</si>
  <si>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</si>
  <si>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</si>
  <si>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</si>
  <si>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</si>
  <si>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</si>
  <si>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</si>
  <si>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</si>
  <si>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</si>
  <si>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</si>
  <si>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</si>
  <si>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</si>
  <si>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</si>
  <si>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</si>
  <si>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</si>
  <si>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722 - Zdravotechnika - vnitřní vodovod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</si>
  <si>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</si>
  <si>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</si>
  <si>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</si>
  <si>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</si>
  <si>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</si>
  <si>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</si>
  <si>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</si>
  <si>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</si>
  <si>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</si>
  <si>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</si>
  <si>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</si>
  <si>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</si>
  <si>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</si>
  <si>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</si>
  <si>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</si>
  <si>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</si>
  <si>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</si>
  <si>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</si>
  <si>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</si>
  <si>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</si>
  <si>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</si>
  <si>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</si>
  <si>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</si>
  <si>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</si>
  <si>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</si>
  <si>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</si>
  <si>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</si>
  <si>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</si>
  <si>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</si>
  <si>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</si>
  <si>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</si>
  <si>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</si>
  <si>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</si>
  <si>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</si>
  <si>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</si>
  <si>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</si>
  <si>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</si>
  <si>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121101102</t>
  </si>
  <si>
    <t>Sejmutí ornice s přemístěním na vzdálenost do 100 m</t>
  </si>
  <si>
    <t>m3</t>
  </si>
  <si>
    <t>4</t>
  </si>
  <si>
    <t>1246430416</t>
  </si>
  <si>
    <t>131201101</t>
  </si>
  <si>
    <t>Hloubení jam nezapažených v hornině tř. 3 objemu do 100 m3</t>
  </si>
  <si>
    <t>929332403</t>
  </si>
  <si>
    <t>3</t>
  </si>
  <si>
    <t>131201109</t>
  </si>
  <si>
    <t>Příplatek za lepivost u hloubení jam nezapažených v hornině tř. 3</t>
  </si>
  <si>
    <t>1495432036</t>
  </si>
  <si>
    <t>132201101</t>
  </si>
  <si>
    <t>Hloubení rýh š do 600 mm v hornině tř. 3 objemu do 100 m3</t>
  </si>
  <si>
    <t>491492403</t>
  </si>
  <si>
    <t>5</t>
  </si>
  <si>
    <t>132201109</t>
  </si>
  <si>
    <t>Příplatek za lepivost k hloubení rýh š do 600 mm v hornině tř. 3</t>
  </si>
  <si>
    <t>-9454059</t>
  </si>
  <si>
    <t>6</t>
  </si>
  <si>
    <t>132201201</t>
  </si>
  <si>
    <t>Hloubení rýh š do 2000 mm v hornině tř. 3 objemu do 100 m3</t>
  </si>
  <si>
    <t>1449425170</t>
  </si>
  <si>
    <t>7</t>
  </si>
  <si>
    <t>132201209</t>
  </si>
  <si>
    <t>Příplatek za lepivost k hloubení rýh š do 2000 mm v hornině tř. 3</t>
  </si>
  <si>
    <t>-613793354</t>
  </si>
  <si>
    <t>8</t>
  </si>
  <si>
    <t>161101102</t>
  </si>
  <si>
    <t>Svislé přemístění výkopku z horniny tř. 1 až 4 hl výkopu do 4 m</t>
  </si>
  <si>
    <t>1943462682</t>
  </si>
  <si>
    <t>9</t>
  </si>
  <si>
    <t>162601102</t>
  </si>
  <si>
    <t>Vodorovné přemístění do 5000 m výkopku/sypaniny z horniny tř. 1 až 4</t>
  </si>
  <si>
    <t>2015698690</t>
  </si>
  <si>
    <t>10</t>
  </si>
  <si>
    <t>171201201a</t>
  </si>
  <si>
    <t>Uložení sypaniny na skládky - ornice na staveništi</t>
  </si>
  <si>
    <t>-349044779</t>
  </si>
  <si>
    <t>11</t>
  </si>
  <si>
    <t>171201211</t>
  </si>
  <si>
    <t>Poplatek za uložení stavebního odpadu - zeminy a kameniva na skládce</t>
  </si>
  <si>
    <t>t</t>
  </si>
  <si>
    <t>1222789520</t>
  </si>
  <si>
    <t>12</t>
  </si>
  <si>
    <t>174101101</t>
  </si>
  <si>
    <t>Zásyp jam, šachet rýh nebo kolem objektů sypaninou se zhutněním</t>
  </si>
  <si>
    <t>21064213</t>
  </si>
  <si>
    <t>13</t>
  </si>
  <si>
    <t>181102302</t>
  </si>
  <si>
    <t>Úprava pláně v zářezech se zhutněním</t>
  </si>
  <si>
    <t>m2</t>
  </si>
  <si>
    <t>357452340</t>
  </si>
  <si>
    <t>14</t>
  </si>
  <si>
    <t>213141111</t>
  </si>
  <si>
    <t>Zřízení vrstvy z geotextilie v rovině nebo ve sklonu do 1:5 š do 3 m</t>
  </si>
  <si>
    <t>129364583</t>
  </si>
  <si>
    <t>M</t>
  </si>
  <si>
    <t>69311035</t>
  </si>
  <si>
    <t>geotextilie separační vrstva</t>
  </si>
  <si>
    <t>-1001720981</t>
  </si>
  <si>
    <t>16</t>
  </si>
  <si>
    <t>271532211</t>
  </si>
  <si>
    <t>Podsyp pod základové konstrukce se zhutněním z hrubého kameniva frakce 32 až 63 mm</t>
  </si>
  <si>
    <t>666673947</t>
  </si>
  <si>
    <t>17</t>
  </si>
  <si>
    <t>271532213</t>
  </si>
  <si>
    <t>Podsyp pod základové konstrukce se zhutněním z hrubého kameniva frakce 8 až 16 mm - jímka</t>
  </si>
  <si>
    <t>-1430428173</t>
  </si>
  <si>
    <t>18</t>
  </si>
  <si>
    <t>273321311</t>
  </si>
  <si>
    <t>Základové desky ze ŽB bez zvýšených nároků na prostředí tř. C 16/20</t>
  </si>
  <si>
    <t>-1721103340</t>
  </si>
  <si>
    <t>19</t>
  </si>
  <si>
    <t>273351121</t>
  </si>
  <si>
    <t>Zřízení bednění základových desek</t>
  </si>
  <si>
    <t>-1167442453</t>
  </si>
  <si>
    <t>20</t>
  </si>
  <si>
    <t>273351122</t>
  </si>
  <si>
    <t>Odstranění bednění základových desek</t>
  </si>
  <si>
    <t>-501778594</t>
  </si>
  <si>
    <t>273362021</t>
  </si>
  <si>
    <t>Výztuž základových desek svařovanými sítěmi Kari</t>
  </si>
  <si>
    <t>1798378209</t>
  </si>
  <si>
    <t>22</t>
  </si>
  <si>
    <t>274313511</t>
  </si>
  <si>
    <t>Základové pásy z betonu tř. C 12/15</t>
  </si>
  <si>
    <t>-2051874980</t>
  </si>
  <si>
    <t>23</t>
  </si>
  <si>
    <t>274353111</t>
  </si>
  <si>
    <t>Bednění kotevních otvorů v základových pásech průřezu do 0,02 m2 hl 0,5 m</t>
  </si>
  <si>
    <t>kus</t>
  </si>
  <si>
    <t>-266096361</t>
  </si>
  <si>
    <t>24</t>
  </si>
  <si>
    <t>274353121</t>
  </si>
  <si>
    <t>Bednění kotevních otvorů v základových pásech průřezu do 0,05 m2 hl 0,5 m</t>
  </si>
  <si>
    <t>968775513</t>
  </si>
  <si>
    <t>25</t>
  </si>
  <si>
    <t>279113121</t>
  </si>
  <si>
    <t>Základová zeď tl 150 mm z tvárnic ztraceného bednění včetně výplně z betonu tř. C 12/15 - jímka</t>
  </si>
  <si>
    <t>-1086866732</t>
  </si>
  <si>
    <t>26</t>
  </si>
  <si>
    <t>279113134</t>
  </si>
  <si>
    <t>Základová zeď tl do 300 mm z tvárnic ztraceného bednění včetně výplně z betonu tř. C 16/20</t>
  </si>
  <si>
    <t>1482697149</t>
  </si>
  <si>
    <t>27</t>
  </si>
  <si>
    <t>279113135</t>
  </si>
  <si>
    <t>Základová zeď tl do 400 mm z tvárnic ztraceného bednění včetně výplně z betonu tř. C 16/20</t>
  </si>
  <si>
    <t>1025030850</t>
  </si>
  <si>
    <t>28</t>
  </si>
  <si>
    <t>279311811</t>
  </si>
  <si>
    <t>Základová zeď z betonu prostého tř. C 12/15 žumpa</t>
  </si>
  <si>
    <t>-1082824760</t>
  </si>
  <si>
    <t>29</t>
  </si>
  <si>
    <t>279361821</t>
  </si>
  <si>
    <t>Výztuž základových zdí nosných betonářskou ocelí 10 505</t>
  </si>
  <si>
    <t>-201001909</t>
  </si>
  <si>
    <t>30</t>
  </si>
  <si>
    <t>311272331</t>
  </si>
  <si>
    <t>Zdivo z pórobetonových tvárnic hladkých přes P2 do P4 přes 450 do 600 kg/m3 na tenkovrstvou maltu tl 375 mm vč. základové tvárnice</t>
  </si>
  <si>
    <t>-1424461835</t>
  </si>
  <si>
    <t>31</t>
  </si>
  <si>
    <t>317142432</t>
  </si>
  <si>
    <t>Překlad nenosný přímý z pórobetonu Ytong v příčkách tl 125 mm dl přes 1000 do 1250 mm</t>
  </si>
  <si>
    <t>1492145370</t>
  </si>
  <si>
    <t>32</t>
  </si>
  <si>
    <t>317143461</t>
  </si>
  <si>
    <t>Překlad nosný z pórobetonu ve zdech tl 375 mm dl do 1300 mm</t>
  </si>
  <si>
    <t>1089696015</t>
  </si>
  <si>
    <t>33</t>
  </si>
  <si>
    <t>317143462</t>
  </si>
  <si>
    <t>Překlad nosný z pórobetonu ve zdech tl 375 mm dl přes 1300 do 1500 mm</t>
  </si>
  <si>
    <t>861231772</t>
  </si>
  <si>
    <t>34</t>
  </si>
  <si>
    <t>317322411</t>
  </si>
  <si>
    <t>Římsy nebo žlabové římsy ze ŽB tř. C 20/25</t>
  </si>
  <si>
    <t>-1812736954</t>
  </si>
  <si>
    <t>35</t>
  </si>
  <si>
    <t>317351101</t>
  </si>
  <si>
    <t>Zřízení bednění v do 4 m klenbových pásů válcových</t>
  </si>
  <si>
    <t>-737203538</t>
  </si>
  <si>
    <t>36</t>
  </si>
  <si>
    <t>317351102</t>
  </si>
  <si>
    <t>Odstranění bednění v do 4 m klenbových pásů válcových</t>
  </si>
  <si>
    <t>697289515</t>
  </si>
  <si>
    <t>37</t>
  </si>
  <si>
    <t>317362021</t>
  </si>
  <si>
    <t>Výztuž překladů a říms svařovanými sítěmi Kari</t>
  </si>
  <si>
    <t>143191558</t>
  </si>
  <si>
    <t>38</t>
  </si>
  <si>
    <t>342272235</t>
  </si>
  <si>
    <t>Příčka z pórobetonových hladkých tvárnic na tenkovrstvou maltu tl 125 mm</t>
  </si>
  <si>
    <t>-447474407</t>
  </si>
  <si>
    <t>39</t>
  </si>
  <si>
    <t>411321313</t>
  </si>
  <si>
    <t>Stropy deskové ze ŽB tř. C 16/20 deska jímky</t>
  </si>
  <si>
    <t>1436568035</t>
  </si>
  <si>
    <t>40</t>
  </si>
  <si>
    <t>411351011</t>
  </si>
  <si>
    <t>Zřízení bednění stropů deskových tl do 25 cm bez podpěrné kce</t>
  </si>
  <si>
    <t>-301203192</t>
  </si>
  <si>
    <t>41</t>
  </si>
  <si>
    <t>411351012</t>
  </si>
  <si>
    <t>Odstranění bednění stropů deskových tl do 25 cm bez podpěrné kce</t>
  </si>
  <si>
    <t>2143384908</t>
  </si>
  <si>
    <t>42</t>
  </si>
  <si>
    <t>411362021</t>
  </si>
  <si>
    <t>Výztuž stropů svařovanými sítěmi Kari</t>
  </si>
  <si>
    <t>1936324686</t>
  </si>
  <si>
    <t>43</t>
  </si>
  <si>
    <t>417321414</t>
  </si>
  <si>
    <t>Ztužující pásy a věnce ze ŽB tř. C 20/25</t>
  </si>
  <si>
    <t>1826659817</t>
  </si>
  <si>
    <t>44</t>
  </si>
  <si>
    <t>417352411</t>
  </si>
  <si>
    <t>Ztracené bednění věnců z pórobetonových U-profilů do 500 kg/m3 pro zdivo tl 375 mm</t>
  </si>
  <si>
    <t>m</t>
  </si>
  <si>
    <t>-1027877347</t>
  </si>
  <si>
    <t>45</t>
  </si>
  <si>
    <t>417361821</t>
  </si>
  <si>
    <t>Výztuž ztužujících pásů a věnců betonářskou ocelí 10 505</t>
  </si>
  <si>
    <t>1292926258</t>
  </si>
  <si>
    <t>46</t>
  </si>
  <si>
    <t>596811220R</t>
  </si>
  <si>
    <t>Kladení betonové dlažby  vel do 0,25 m2 plochy do 50 m2 - uložení do tmelu</t>
  </si>
  <si>
    <t>1500110508</t>
  </si>
  <si>
    <t>47</t>
  </si>
  <si>
    <t>59245601</t>
  </si>
  <si>
    <t>dlažba desková betonová 50x50x5cm přírodní</t>
  </si>
  <si>
    <t>793406177</t>
  </si>
  <si>
    <t>48</t>
  </si>
  <si>
    <t>612142001</t>
  </si>
  <si>
    <t>Potažení vnitřních stěn sklovláknitým pletivem vtlačeným do tenkovrstvé hmoty</t>
  </si>
  <si>
    <t>-1157781619</t>
  </si>
  <si>
    <t>49</t>
  </si>
  <si>
    <t>612311141</t>
  </si>
  <si>
    <t>Vápenná omítka štuková dvouvrstvá vnitřních stěn nanášená ručně</t>
  </si>
  <si>
    <t>654924929</t>
  </si>
  <si>
    <t>50</t>
  </si>
  <si>
    <t>622142001</t>
  </si>
  <si>
    <t>Potažení vnějších stěn sklovláknitým pletivem vtlačeným do tenkovrstvé hmoty</t>
  </si>
  <si>
    <t>1561798848</t>
  </si>
  <si>
    <t>51</t>
  </si>
  <si>
    <t>622321121</t>
  </si>
  <si>
    <t>Vápenocementová omítka hladká jednovrstvá vnějších stěn nanášená ručně</t>
  </si>
  <si>
    <t>1676015793</t>
  </si>
  <si>
    <t>52</t>
  </si>
  <si>
    <t>622521021</t>
  </si>
  <si>
    <t>Tenkovrstvá silikátová zrnitá omítka tl. 2,0 mm včetně penetrace vnějších stěn</t>
  </si>
  <si>
    <t>1324620399</t>
  </si>
  <si>
    <t>53</t>
  </si>
  <si>
    <t>622521031R</t>
  </si>
  <si>
    <t>Tenkovrstvá silikátová zrnitá omítka tl. 3,0 mm včetně penetrace vnějších stěn - omítka soklová</t>
  </si>
  <si>
    <t>1066210159</t>
  </si>
  <si>
    <t>54</t>
  </si>
  <si>
    <t>629991011</t>
  </si>
  <si>
    <t>Zakrytí výplní otvorů a svislých ploch fólií přilepenou lepící páskou</t>
  </si>
  <si>
    <t>-1264614113</t>
  </si>
  <si>
    <t>55</t>
  </si>
  <si>
    <t>631311114</t>
  </si>
  <si>
    <t>Mazanina tl do 80 mm z betonu prostého bez zvýšených nároků na prostředí tř. C 16/20</t>
  </si>
  <si>
    <t>-434355299</t>
  </si>
  <si>
    <t>56</t>
  </si>
  <si>
    <t>631311124</t>
  </si>
  <si>
    <t>Mazanina tl do 120 mm z betonu prostého bez zvýšených nároků na prostředí tř. C 16/20</t>
  </si>
  <si>
    <t>1677089540</t>
  </si>
  <si>
    <t>57</t>
  </si>
  <si>
    <t>631311134</t>
  </si>
  <si>
    <t>Mazanina tl do 240 mm z betonu prostého bez zvýšených nároků na prostředí tř. C 16/20</t>
  </si>
  <si>
    <t>569690285</t>
  </si>
  <si>
    <t>58</t>
  </si>
  <si>
    <t>631319173</t>
  </si>
  <si>
    <t>Příplatek k mazanině tl do 120 mm za stržení povrchu spodní vrstvy před vložením výztuže</t>
  </si>
  <si>
    <t>1251534549</t>
  </si>
  <si>
    <t>59</t>
  </si>
  <si>
    <t>631319175</t>
  </si>
  <si>
    <t>Příplatek k mazanině tl do 240 mm za stržení povrchu spodní vrstvy před vložením výztuže</t>
  </si>
  <si>
    <t>-760063479</t>
  </si>
  <si>
    <t>60</t>
  </si>
  <si>
    <t>631351101</t>
  </si>
  <si>
    <t>Zřízení bednění rýh a hran v podlahách</t>
  </si>
  <si>
    <t>593351155</t>
  </si>
  <si>
    <t>61</t>
  </si>
  <si>
    <t>631351102</t>
  </si>
  <si>
    <t>Odstranění bednění rýh a hran v podlahách</t>
  </si>
  <si>
    <t>-913162457</t>
  </si>
  <si>
    <t>62</t>
  </si>
  <si>
    <t>631362021</t>
  </si>
  <si>
    <t>Výztuž mazanin svařovanými sítěmi Kari</t>
  </si>
  <si>
    <t>1820089719</t>
  </si>
  <si>
    <t>63</t>
  </si>
  <si>
    <t>-988348931</t>
  </si>
  <si>
    <t>64</t>
  </si>
  <si>
    <t>632451024</t>
  </si>
  <si>
    <t>Vyrovnávací potěr tl do 50 mm z MC 15 provedený v pásu</t>
  </si>
  <si>
    <t>-1630787839</t>
  </si>
  <si>
    <t>65</t>
  </si>
  <si>
    <t>635111235R</t>
  </si>
  <si>
    <t>Násyp pod podlahy z drobného kameniva 4-8 se zhutněním</t>
  </si>
  <si>
    <t>-2072888702</t>
  </si>
  <si>
    <t>66</t>
  </si>
  <si>
    <t>635111241</t>
  </si>
  <si>
    <t>Násyp pod podlahy z hrubého kameniva 8-16 se zhutněním</t>
  </si>
  <si>
    <t>1443708948</t>
  </si>
  <si>
    <t>67</t>
  </si>
  <si>
    <t>635111242</t>
  </si>
  <si>
    <t>Násyp pod podlahy z hrubého kameniva 16-32 se zhutněním ( štěrkodrť)</t>
  </si>
  <si>
    <t>-1098920049</t>
  </si>
  <si>
    <t>68</t>
  </si>
  <si>
    <t>637211122</t>
  </si>
  <si>
    <t>Okapový chodník z betonových dlaždic tl 60 mm kladených do písku se zalitím spár MC</t>
  </si>
  <si>
    <t>-223847740</t>
  </si>
  <si>
    <t>69</t>
  </si>
  <si>
    <t>642942111</t>
  </si>
  <si>
    <t>Osazování zárubní nebo rámů dveřních kovových do 2,5 m2 na MC</t>
  </si>
  <si>
    <t>-1790050346</t>
  </si>
  <si>
    <t>70</t>
  </si>
  <si>
    <t>55331369</t>
  </si>
  <si>
    <t>zárubeň ocelová pro porobeton 125 700 L/P</t>
  </si>
  <si>
    <t>722948449</t>
  </si>
  <si>
    <t>71</t>
  </si>
  <si>
    <t>55331371</t>
  </si>
  <si>
    <t>zárubeň ocelová pro porobeton 125 800 L/P</t>
  </si>
  <si>
    <t>-408898715</t>
  </si>
  <si>
    <t>72</t>
  </si>
  <si>
    <t>949101112</t>
  </si>
  <si>
    <t>Lešení pomocné pro objekty pozemních staveb s lešeňovou podlahou v do 3,5 m zatížení do 150 kg/m2</t>
  </si>
  <si>
    <t>805067400</t>
  </si>
  <si>
    <t>73</t>
  </si>
  <si>
    <t>950888</t>
  </si>
  <si>
    <t>Drobné vybavení 4x háček na oděvy, 2 x odpadkový koš- cena dle dodávky a výběru investora</t>
  </si>
  <si>
    <t>kpl</t>
  </si>
  <si>
    <t>-1264961881</t>
  </si>
  <si>
    <t>74</t>
  </si>
  <si>
    <t>952901111</t>
  </si>
  <si>
    <t>Vyčištění budov bytové a občanské výstavby při výšce podlaží do 4 m</t>
  </si>
  <si>
    <t>-1005430344</t>
  </si>
  <si>
    <t>75</t>
  </si>
  <si>
    <t>998011001</t>
  </si>
  <si>
    <t>Přesun hmot pro budovy zděné v do 6 m</t>
  </si>
  <si>
    <t>-780278517</t>
  </si>
  <si>
    <t>76</t>
  </si>
  <si>
    <t>711111001</t>
  </si>
  <si>
    <t>Provedení izolace proti zemní vlhkosti vodorovné za studena nátěrem penetračním</t>
  </si>
  <si>
    <t>-295487391</t>
  </si>
  <si>
    <t>77</t>
  </si>
  <si>
    <t>11163150</t>
  </si>
  <si>
    <t>lak asfaltový penetrační</t>
  </si>
  <si>
    <t>1608175595</t>
  </si>
  <si>
    <t>78</t>
  </si>
  <si>
    <t>711112001</t>
  </si>
  <si>
    <t>Provedení izolace proti zemní vlhkosti svislé za studena nátěrem penetračním</t>
  </si>
  <si>
    <t>929936894</t>
  </si>
  <si>
    <t>79</t>
  </si>
  <si>
    <t>1991715272</t>
  </si>
  <si>
    <t>80</t>
  </si>
  <si>
    <t>711141559</t>
  </si>
  <si>
    <t>Provedení izolace proti zemní vlhkosti pásy přitavením vodorovné NAIP</t>
  </si>
  <si>
    <t>1416827255</t>
  </si>
  <si>
    <t>81</t>
  </si>
  <si>
    <t>711142559</t>
  </si>
  <si>
    <t>Provedení izolace proti zemní vlhkosti pásy přitavením svislé NAIP</t>
  </si>
  <si>
    <t>1675898741</t>
  </si>
  <si>
    <t>82</t>
  </si>
  <si>
    <t>711-1</t>
  </si>
  <si>
    <t xml:space="preserve">Dodávka asfaltových pasů izolačních </t>
  </si>
  <si>
    <t>-588400897</t>
  </si>
  <si>
    <t>83</t>
  </si>
  <si>
    <t>711-2</t>
  </si>
  <si>
    <t>Dodávka asfaltových pasů izolačních Antiradon AL</t>
  </si>
  <si>
    <t>1016147777</t>
  </si>
  <si>
    <t>84</t>
  </si>
  <si>
    <t>711491172</t>
  </si>
  <si>
    <t>Provedení izolace proti tlakové vodě vodorovné z textilií vrstva ochranná</t>
  </si>
  <si>
    <t>-785522945</t>
  </si>
  <si>
    <t>85</t>
  </si>
  <si>
    <t>69311035a</t>
  </si>
  <si>
    <t>geotextilie ochranná vrstva</t>
  </si>
  <si>
    <t>-1559930349</t>
  </si>
  <si>
    <t>86</t>
  </si>
  <si>
    <t>998711201</t>
  </si>
  <si>
    <t>Přesun hmot procentní pro izolace proti vodě, vlhkosti a plynům v objektech v do 6 m</t>
  </si>
  <si>
    <t>%</t>
  </si>
  <si>
    <t>77542880</t>
  </si>
  <si>
    <t>87</t>
  </si>
  <si>
    <t>712361703R</t>
  </si>
  <si>
    <t>Provedení povlakové krytiny střech do 10° fólií včetně svaření a napojení na oplechování</t>
  </si>
  <si>
    <t>943963349</t>
  </si>
  <si>
    <t>88</t>
  </si>
  <si>
    <t>71236-1</t>
  </si>
  <si>
    <t>Dodávka střešní krytiny PVC tl. 1,5mm</t>
  </si>
  <si>
    <t>732211181</t>
  </si>
  <si>
    <t>89</t>
  </si>
  <si>
    <t>712391171</t>
  </si>
  <si>
    <t>Provedení povlakové krytiny střech do 10° podkladní textilní vrstvy</t>
  </si>
  <si>
    <t>2136773821</t>
  </si>
  <si>
    <t>90</t>
  </si>
  <si>
    <t>71231-2</t>
  </si>
  <si>
    <t>Dodávka separační folie 300g/m2</t>
  </si>
  <si>
    <t>1445729267</t>
  </si>
  <si>
    <t>91</t>
  </si>
  <si>
    <t>998712201</t>
  </si>
  <si>
    <t>Přesun hmot procentní pro krytiny povlakové v objektech v do 6 m</t>
  </si>
  <si>
    <t>1636096815</t>
  </si>
  <si>
    <t>92</t>
  </si>
  <si>
    <t>713121111</t>
  </si>
  <si>
    <t>Montáž izolace tepelné podlah volně kladenými rohožemi, pásy, dílci, deskami 1 vrstva</t>
  </si>
  <si>
    <t>-2063997653</t>
  </si>
  <si>
    <t>93</t>
  </si>
  <si>
    <t>71312-11</t>
  </si>
  <si>
    <t>Polystyren EPS 100 tl. 60mm</t>
  </si>
  <si>
    <t>737674175</t>
  </si>
  <si>
    <t>94</t>
  </si>
  <si>
    <t>713121211</t>
  </si>
  <si>
    <t>Montáž izolace tepelné podlah volně kladenými okrajovými pásky</t>
  </si>
  <si>
    <t>-1716024020</t>
  </si>
  <si>
    <t>95</t>
  </si>
  <si>
    <t>28340273</t>
  </si>
  <si>
    <t>pásek okrajový z polystyrénu tl. 10mm</t>
  </si>
  <si>
    <t>-1992973985</t>
  </si>
  <si>
    <t>96</t>
  </si>
  <si>
    <t>713131145</t>
  </si>
  <si>
    <t>Montáž izolace tepelné stěn a základů lepením bodově rohoží, pásů, dílců, desek</t>
  </si>
  <si>
    <t>-224821732</t>
  </si>
  <si>
    <t>97</t>
  </si>
  <si>
    <t>28376013</t>
  </si>
  <si>
    <t>deska fasádní polystyrénová soklová  tl 50mm</t>
  </si>
  <si>
    <t>595679332</t>
  </si>
  <si>
    <t>98</t>
  </si>
  <si>
    <t>713131151</t>
  </si>
  <si>
    <t>Montáž izolace tepelné stěn  volně vloženými rohožemi, pásy, dílci, deskami 1 vrstva</t>
  </si>
  <si>
    <t>34232879</t>
  </si>
  <si>
    <t>99</t>
  </si>
  <si>
    <t>28375816</t>
  </si>
  <si>
    <t>deska EPS 50 pro aplikace bez zatížení tl 50mm</t>
  </si>
  <si>
    <t>454554831</t>
  </si>
  <si>
    <t>100</t>
  </si>
  <si>
    <t>998713201</t>
  </si>
  <si>
    <t>Přesun hmot procentní pro izolace tepelné v objektech v do 6 m</t>
  </si>
  <si>
    <t>1491496531</t>
  </si>
  <si>
    <t>101</t>
  </si>
  <si>
    <t>721-1</t>
  </si>
  <si>
    <t>Vsakovací objekt - dle samostatného rozpočtu</t>
  </si>
  <si>
    <t>869511375</t>
  </si>
  <si>
    <t>102</t>
  </si>
  <si>
    <t>721-222</t>
  </si>
  <si>
    <t>Dodávka a montáž kruhové plastové jímky 8m3, cena vč. dopravy a montáže</t>
  </si>
  <si>
    <t>-920850412</t>
  </si>
  <si>
    <t>103</t>
  </si>
  <si>
    <t>722-1</t>
  </si>
  <si>
    <t>Vnitřní zdravotní instalace - dle samostatného rozpočtu</t>
  </si>
  <si>
    <t>1693281314</t>
  </si>
  <si>
    <t>104</t>
  </si>
  <si>
    <t>722-727</t>
  </si>
  <si>
    <t>Vodovodní přípojka - dle samostatmého rozpočtu</t>
  </si>
  <si>
    <t>962132539</t>
  </si>
  <si>
    <t>105</t>
  </si>
  <si>
    <t>741-1</t>
  </si>
  <si>
    <t>Elektroinstalace - silnoproud dle samostatného rozpočtu</t>
  </si>
  <si>
    <t>136294748</t>
  </si>
  <si>
    <t>106</t>
  </si>
  <si>
    <t>741-2</t>
  </si>
  <si>
    <t xml:space="preserve">Uzemnění a hromosvody - dle samostatného rozpočtu </t>
  </si>
  <si>
    <t>1953835516</t>
  </si>
  <si>
    <t>107</t>
  </si>
  <si>
    <t>742-2</t>
  </si>
  <si>
    <t>Slaboproud - dle samostatného rozpočtu</t>
  </si>
  <si>
    <t>684383116</t>
  </si>
  <si>
    <t>108</t>
  </si>
  <si>
    <t>762083122</t>
  </si>
  <si>
    <t>Impregnace řeziva proti dřevokaznému hmyzu, houbám a plísním máčením třída ohrožení 3 a 4</t>
  </si>
  <si>
    <t>-247785570</t>
  </si>
  <si>
    <t>109</t>
  </si>
  <si>
    <t>762085103</t>
  </si>
  <si>
    <t>Montáž kotevních želez, příložek, patek nebo táhel</t>
  </si>
  <si>
    <t>516921635</t>
  </si>
  <si>
    <t>110</t>
  </si>
  <si>
    <t>762-1</t>
  </si>
  <si>
    <t>Dodávka kotevních želez - pozednice</t>
  </si>
  <si>
    <t>ks</t>
  </si>
  <si>
    <t>776396759</t>
  </si>
  <si>
    <t>111</t>
  </si>
  <si>
    <t>762332132</t>
  </si>
  <si>
    <t>Montáž vázaných kcí krovů pravidelných z hraněného řeziva průřezové plochy do 224 cm2</t>
  </si>
  <si>
    <t>-1208839579</t>
  </si>
  <si>
    <t>112</t>
  </si>
  <si>
    <t>60512121</t>
  </si>
  <si>
    <t>řezivo jehličnaté hranol jakost I-II dl 4-5m</t>
  </si>
  <si>
    <t>886292426</t>
  </si>
  <si>
    <t>113</t>
  </si>
  <si>
    <t>762341046</t>
  </si>
  <si>
    <t>Bednění střech rovných z desek OSB tl 22 mm na pero a drážku šroubovaných na rošt</t>
  </si>
  <si>
    <t>-240385652</t>
  </si>
  <si>
    <t>114</t>
  </si>
  <si>
    <t>762342216</t>
  </si>
  <si>
    <t>Montáž laťování na střechách jednoduchých sklonu do 60° osové vzdálenosti do 600 mm</t>
  </si>
  <si>
    <t>-1249968942</t>
  </si>
  <si>
    <t>115</t>
  </si>
  <si>
    <t>762342441</t>
  </si>
  <si>
    <t>Montáž lišt trojúhelníkových nebo kontralatí na střechách sklonu do 60°</t>
  </si>
  <si>
    <t>-1563959081</t>
  </si>
  <si>
    <t>116</t>
  </si>
  <si>
    <t>60514114</t>
  </si>
  <si>
    <t>řezivo jehličnaté latě střešní impregnované dl 4 m</t>
  </si>
  <si>
    <t>-477372197</t>
  </si>
  <si>
    <t>117</t>
  </si>
  <si>
    <t>762395000</t>
  </si>
  <si>
    <t>Spojovací prostředky pro montáž krovu, bednění, laťování, světlíky, klíny</t>
  </si>
  <si>
    <t>1608678444</t>
  </si>
  <si>
    <t>118</t>
  </si>
  <si>
    <t>762439001</t>
  </si>
  <si>
    <t>Montáž obložení stěn podkladový rošt</t>
  </si>
  <si>
    <t>-707603676</t>
  </si>
  <si>
    <t>119</t>
  </si>
  <si>
    <t>998762201</t>
  </si>
  <si>
    <t>Přesun hmot procentní pro kce tesařské v objektech v do 6 m</t>
  </si>
  <si>
    <t>1284645732</t>
  </si>
  <si>
    <t>120</t>
  </si>
  <si>
    <t>763131551</t>
  </si>
  <si>
    <t>SDK podhled deska 1xH2 12,5 bez TI jednovrstvá spodní kce profil CD+UD</t>
  </si>
  <si>
    <t>-977924987</t>
  </si>
  <si>
    <t>121</t>
  </si>
  <si>
    <t>763131714</t>
  </si>
  <si>
    <t>SDK podhled základní penetrační nátěr</t>
  </si>
  <si>
    <t>-707371326</t>
  </si>
  <si>
    <t>122</t>
  </si>
  <si>
    <t>763131751</t>
  </si>
  <si>
    <t>Montáž parotěsné zábrany do SDK podhledu</t>
  </si>
  <si>
    <t>-1224050791</t>
  </si>
  <si>
    <t>123</t>
  </si>
  <si>
    <t>763-1</t>
  </si>
  <si>
    <t>Dodávka parotěsné zábrany</t>
  </si>
  <si>
    <t>1252057981</t>
  </si>
  <si>
    <t>124</t>
  </si>
  <si>
    <t>763131752</t>
  </si>
  <si>
    <t>Montáž jedné vrstvy tepelné izolace do SDK podhledu</t>
  </si>
  <si>
    <t>1483597861</t>
  </si>
  <si>
    <t>125</t>
  </si>
  <si>
    <t>631667634</t>
  </si>
  <si>
    <t>pás tepelně izolační z minerální plsti  tl 100mm</t>
  </si>
  <si>
    <t>1849868582</t>
  </si>
  <si>
    <t>126</t>
  </si>
  <si>
    <t>631667674</t>
  </si>
  <si>
    <t>pás tepelně izolační z minerální plsti tl 140mm</t>
  </si>
  <si>
    <t>-954086609</t>
  </si>
  <si>
    <t>127</t>
  </si>
  <si>
    <t>763131761</t>
  </si>
  <si>
    <t>Příplatek k SDK podhledu za plochu do 3 m2 jednotlivě</t>
  </si>
  <si>
    <t>-2054822909</t>
  </si>
  <si>
    <t>128</t>
  </si>
  <si>
    <t>763331111R</t>
  </si>
  <si>
    <t xml:space="preserve">Cementotřísková podhled a štíty z desky tl. 14mm na rošt z  CD profilů na závěsech </t>
  </si>
  <si>
    <t>-590587746</t>
  </si>
  <si>
    <t>129</t>
  </si>
  <si>
    <t>998763200</t>
  </si>
  <si>
    <t>Přesun hmot procentní pro dřevostavby v objektech v do 6 m</t>
  </si>
  <si>
    <t>1018020846</t>
  </si>
  <si>
    <t>130</t>
  </si>
  <si>
    <t>764202105</t>
  </si>
  <si>
    <t>Montáž oplechování štítu závětrnou lištou</t>
  </si>
  <si>
    <t>1991476742</t>
  </si>
  <si>
    <t>131</t>
  </si>
  <si>
    <t>553440071</t>
  </si>
  <si>
    <t>závětrná lišta z poplastovaného plechu délky 2000 mm, rozvinuté šířky 300 mm</t>
  </si>
  <si>
    <t>1696434231</t>
  </si>
  <si>
    <t>132</t>
  </si>
  <si>
    <t>764202134</t>
  </si>
  <si>
    <t>Montáž oplechování rovné okapové hrany</t>
  </si>
  <si>
    <t>114400111</t>
  </si>
  <si>
    <t>133</t>
  </si>
  <si>
    <t>55344002</t>
  </si>
  <si>
    <t>okapnice široká z poplastovaného plechu délky 2000 mm, rozvinuté šířky 200 mm</t>
  </si>
  <si>
    <t>1134926441</t>
  </si>
  <si>
    <t>134</t>
  </si>
  <si>
    <t>764216643</t>
  </si>
  <si>
    <t>Oplechování rovných parapetů celoplošně lepené z Pz s povrchovou úpravou rš 250 mm</t>
  </si>
  <si>
    <t>690296339</t>
  </si>
  <si>
    <t>135</t>
  </si>
  <si>
    <t>764501103</t>
  </si>
  <si>
    <t>Montáž žlabu podokapního půlkulatého</t>
  </si>
  <si>
    <t>541166425</t>
  </si>
  <si>
    <t>136</t>
  </si>
  <si>
    <t>764501104</t>
  </si>
  <si>
    <t>Montáž čela pro podokapní půlkulatý žlab</t>
  </si>
  <si>
    <t>1082135517</t>
  </si>
  <si>
    <t>137</t>
  </si>
  <si>
    <t>764501105</t>
  </si>
  <si>
    <t>Montáž háku pro podokapní půlkulatý žlab</t>
  </si>
  <si>
    <t>2087677233</t>
  </si>
  <si>
    <t>138</t>
  </si>
  <si>
    <t>764501108</t>
  </si>
  <si>
    <t>Montáž kotlíku oválného (trychtýřového) pro podokapní žlab</t>
  </si>
  <si>
    <t>1109463873</t>
  </si>
  <si>
    <t>139</t>
  </si>
  <si>
    <t>764508131</t>
  </si>
  <si>
    <t>Montáž kruhového svodu</t>
  </si>
  <si>
    <t>-1650711754</t>
  </si>
  <si>
    <t>140</t>
  </si>
  <si>
    <t>55350133</t>
  </si>
  <si>
    <t>čelo půlkulatého žlabu narážecí univerzální 125</t>
  </si>
  <si>
    <t>506498953</t>
  </si>
  <si>
    <t>141</t>
  </si>
  <si>
    <t>55350127</t>
  </si>
  <si>
    <t>hák žlabový 125 dl 350mm</t>
  </si>
  <si>
    <t>-2030700395</t>
  </si>
  <si>
    <t>142</t>
  </si>
  <si>
    <t>55350158</t>
  </si>
  <si>
    <t>koleno svodové roury 87/70°</t>
  </si>
  <si>
    <t>27156433</t>
  </si>
  <si>
    <t>143</t>
  </si>
  <si>
    <t>55350155</t>
  </si>
  <si>
    <t>kotlík žlabový  125</t>
  </si>
  <si>
    <t>488234163</t>
  </si>
  <si>
    <t>144</t>
  </si>
  <si>
    <t>55350192</t>
  </si>
  <si>
    <t>objímka roury k trnu průměr  87 mm</t>
  </si>
  <si>
    <t>865301582</t>
  </si>
  <si>
    <t>145</t>
  </si>
  <si>
    <t>55350106</t>
  </si>
  <si>
    <t>roura svodová  87</t>
  </si>
  <si>
    <t>-976855824</t>
  </si>
  <si>
    <t>146</t>
  </si>
  <si>
    <t>764508132</t>
  </si>
  <si>
    <t>Montáž objímky kruhového svodu</t>
  </si>
  <si>
    <t>1190552289</t>
  </si>
  <si>
    <t>147</t>
  </si>
  <si>
    <t>764508134</t>
  </si>
  <si>
    <t>Montáž horního dvojitého kolena kruhového svodu</t>
  </si>
  <si>
    <t>573908855</t>
  </si>
  <si>
    <t>148</t>
  </si>
  <si>
    <t>998764201</t>
  </si>
  <si>
    <t>Přesun hmot procentní pro konstrukce klempířské v objektech v do 6 m</t>
  </si>
  <si>
    <t>-1220953635</t>
  </si>
  <si>
    <t>149</t>
  </si>
  <si>
    <t>765111203R</t>
  </si>
  <si>
    <t>Montáž větrací mřížky u hřebene a okapu</t>
  </si>
  <si>
    <t>252955955</t>
  </si>
  <si>
    <t>150</t>
  </si>
  <si>
    <t>59660202</t>
  </si>
  <si>
    <t>mřížka ochranná větrací jednoduchá š 55mm</t>
  </si>
  <si>
    <t>1147990284</t>
  </si>
  <si>
    <t>151</t>
  </si>
  <si>
    <t>765191011</t>
  </si>
  <si>
    <t>Montáž pojistné hydroizolační fólie kladené ve sklonu do 30° volně na krokve</t>
  </si>
  <si>
    <t>-74562514</t>
  </si>
  <si>
    <t>152</t>
  </si>
  <si>
    <t>28329230</t>
  </si>
  <si>
    <t>fólie paropropustná membrána</t>
  </si>
  <si>
    <t>-61560933</t>
  </si>
  <si>
    <t>153</t>
  </si>
  <si>
    <t>998765201</t>
  </si>
  <si>
    <t>Přesun hmot procentní pro krytiny skládané v objektech v do 6 m</t>
  </si>
  <si>
    <t>1257756163</t>
  </si>
  <si>
    <t>154</t>
  </si>
  <si>
    <t>766622212</t>
  </si>
  <si>
    <t>Montáž plastových oken plochy do 1 m2 pevných s rámem do zdiva</t>
  </si>
  <si>
    <t>-935912880</t>
  </si>
  <si>
    <t>155</t>
  </si>
  <si>
    <t>611400107</t>
  </si>
  <si>
    <t>okno plastové jednokřídlé otvíravé a sklápěcí vel. 100/100 izolační sklo vnitřní mléčné  - k1.1 W/Km2   (1xL+1xP)</t>
  </si>
  <si>
    <t>-424318172</t>
  </si>
  <si>
    <t>156</t>
  </si>
  <si>
    <t>611400108</t>
  </si>
  <si>
    <t>okno plastové jednokřídlé otvíravé a sklápěcí vel. 75/100 izolační sklo vnitřní mléčné  - k1.1 W/Km2   (1xL+2xP)</t>
  </si>
  <si>
    <t>1454085920</t>
  </si>
  <si>
    <t>157</t>
  </si>
  <si>
    <t>766660001</t>
  </si>
  <si>
    <t>Montáž dveřních křídel otvíravých 1křídlových š do 0,8 m do ocelové zárubně</t>
  </si>
  <si>
    <t>1237610026</t>
  </si>
  <si>
    <t>158</t>
  </si>
  <si>
    <t>61160156</t>
  </si>
  <si>
    <t>dveře dřevěné vnitřní hladké plné 1křídlové bílé 70x197cm, cena dle dodávky a výběru investora</t>
  </si>
  <si>
    <t>385688678</t>
  </si>
  <si>
    <t>159</t>
  </si>
  <si>
    <t>61160192</t>
  </si>
  <si>
    <t>dveře dřevěné vnitřní hladké plné 1křídlové bílé 80x197 cm, cena dle dodávky a výběru investora</t>
  </si>
  <si>
    <t>571788622</t>
  </si>
  <si>
    <t>160</t>
  </si>
  <si>
    <t>6116019285</t>
  </si>
  <si>
    <t>Dodávka a montáž neretového madla na vnitřní straně dveří - cena dle dodávky a výběru investora</t>
  </si>
  <si>
    <t>1633427326</t>
  </si>
  <si>
    <t>161</t>
  </si>
  <si>
    <t>766660411</t>
  </si>
  <si>
    <t>Montáž vchodových dveří 1křídlových bez nadsvětlíku do zdiva</t>
  </si>
  <si>
    <t>824165079</t>
  </si>
  <si>
    <t>162</t>
  </si>
  <si>
    <t>611415</t>
  </si>
  <si>
    <t>Dveře vchodové plastové z 1/3 prosklené ven otevíravé levé. izolační dvojsklo vnitřmí mléčné barva bílá bezoečnostní tříbodový uzávěr vel. 1100/2380  - 920/2290 Leveé</t>
  </si>
  <si>
    <t>1998423337</t>
  </si>
  <si>
    <t>163</t>
  </si>
  <si>
    <t>766661-21</t>
  </si>
  <si>
    <t>Dodávka a montáž nerezového madla na vnitřní straně vchodových dveří - cena dle dodávky a výběru investora</t>
  </si>
  <si>
    <t>1633497749</t>
  </si>
  <si>
    <t>164</t>
  </si>
  <si>
    <t>766694111</t>
  </si>
  <si>
    <t>Montáž parapetních desek dřevěných nebo plastových šířky do 30 cm délky do 1,0 m</t>
  </si>
  <si>
    <t>365142028</t>
  </si>
  <si>
    <t>165</t>
  </si>
  <si>
    <t>61144400</t>
  </si>
  <si>
    <t>parapet plastový vnitřní - komůrkový 18 x 2 x 100 cm</t>
  </si>
  <si>
    <t>587768485</t>
  </si>
  <si>
    <t>166</t>
  </si>
  <si>
    <t>61144019</t>
  </si>
  <si>
    <t>koncovka k parapetu plastovému vnitřnímu 1 pár</t>
  </si>
  <si>
    <t>sada</t>
  </si>
  <si>
    <t>515561687</t>
  </si>
  <si>
    <t>167</t>
  </si>
  <si>
    <t>998766201</t>
  </si>
  <si>
    <t>Přesun hmot procentní pro konstrukce truhlářské v objektech v do 6 m</t>
  </si>
  <si>
    <t>-2042445983</t>
  </si>
  <si>
    <t>168</t>
  </si>
  <si>
    <t>767-7778</t>
  </si>
  <si>
    <t>Dodávka a montáž ocelové konstrukce sloupů, včetně povrchové úpravy</t>
  </si>
  <si>
    <t>1914823537</t>
  </si>
  <si>
    <t>169</t>
  </si>
  <si>
    <t>767-7779</t>
  </si>
  <si>
    <t>Dodávka a montáž nerezového zábradlí, 2x madlo, předběžná cena</t>
  </si>
  <si>
    <t>827589092</t>
  </si>
  <si>
    <t>170</t>
  </si>
  <si>
    <t>998767201</t>
  </si>
  <si>
    <t>Přesun hmot procentní pro zámečnické konstrukce v objektech v do 6 m</t>
  </si>
  <si>
    <t>742730930</t>
  </si>
  <si>
    <t>171</t>
  </si>
  <si>
    <t>771474113</t>
  </si>
  <si>
    <t>Montáž soklíků z dlaždic keramických rovných flexibilní lepidlo v do 120 mm</t>
  </si>
  <si>
    <t>256935564</t>
  </si>
  <si>
    <t>172</t>
  </si>
  <si>
    <t>77447-1</t>
  </si>
  <si>
    <t>Sokl z dlaždic keramických - cena dle dodávky a výběru investora</t>
  </si>
  <si>
    <t>-161980239</t>
  </si>
  <si>
    <t>173</t>
  </si>
  <si>
    <t>771574113</t>
  </si>
  <si>
    <t>Montáž podlah keramických režných hladkých lepených flexibilním lepidlem do 12 ks/m2</t>
  </si>
  <si>
    <t>1570978933</t>
  </si>
  <si>
    <t>174</t>
  </si>
  <si>
    <t>771-21</t>
  </si>
  <si>
    <t>Dlaždice keramické vel. 300x300mm protiskluz R9</t>
  </si>
  <si>
    <t>226320543</t>
  </si>
  <si>
    <t>175</t>
  </si>
  <si>
    <t>771579191</t>
  </si>
  <si>
    <t>Příplatek k montáž podlah keramických za plochu do 5 m2</t>
  </si>
  <si>
    <t>1509097387</t>
  </si>
  <si>
    <t>176</t>
  </si>
  <si>
    <t>771591111</t>
  </si>
  <si>
    <t>Podlahy penetrace podkladu</t>
  </si>
  <si>
    <t>807371588</t>
  </si>
  <si>
    <t>177</t>
  </si>
  <si>
    <t>998771201</t>
  </si>
  <si>
    <t>Přesun hmot procentní pro podlahy z dlaždic v objektech v do 6 m</t>
  </si>
  <si>
    <t>1850549749</t>
  </si>
  <si>
    <t>178</t>
  </si>
  <si>
    <t>781474113</t>
  </si>
  <si>
    <t>Montáž obkladů vnitřních keramických hladkých do 19 ks/m2 lepených flexibilním lepidlem</t>
  </si>
  <si>
    <t>-756055401</t>
  </si>
  <si>
    <t>179</t>
  </si>
  <si>
    <t>781474-2</t>
  </si>
  <si>
    <t>Dodávka dlaždic keramíckých - cena dle dodávky a výběru investora</t>
  </si>
  <si>
    <t>-514133828</t>
  </si>
  <si>
    <t>180</t>
  </si>
  <si>
    <t>781479191</t>
  </si>
  <si>
    <t>Příplatek k montáži obkladů vnitřních keramických hladkých za plochu do 10 m2</t>
  </si>
  <si>
    <t>1815642555</t>
  </si>
  <si>
    <t>181</t>
  </si>
  <si>
    <t>781495111</t>
  </si>
  <si>
    <t>Penetrace podkladu vnitřních obkladů</t>
  </si>
  <si>
    <t>-103244285</t>
  </si>
  <si>
    <t>182</t>
  </si>
  <si>
    <t>78150-3</t>
  </si>
  <si>
    <t>Dodávka a montáž pevného madla k umyvadlu  délka 600 mm - nerez - cena dle dodávky a výběru zákazníka</t>
  </si>
  <si>
    <t>2040625692</t>
  </si>
  <si>
    <t>183</t>
  </si>
  <si>
    <t>78150-1</t>
  </si>
  <si>
    <t>Dodávka a montáž sklopného madla pro WC délka 800mm - nerez - cena dle dodávky a výběru zákazníka</t>
  </si>
  <si>
    <t>1121328152</t>
  </si>
  <si>
    <t>184</t>
  </si>
  <si>
    <t>78150-2</t>
  </si>
  <si>
    <t>Dodávka a montáž pevného madla pro WC délka 600 mm - nerez - cena dle dodávky a výběru zákazníka</t>
  </si>
  <si>
    <t>-983495853</t>
  </si>
  <si>
    <t>185</t>
  </si>
  <si>
    <t>998781201</t>
  </si>
  <si>
    <t>Přesun hmot procentní pro obklady keramické v objektech v do 6 m</t>
  </si>
  <si>
    <t>2094265693</t>
  </si>
  <si>
    <t>186</t>
  </si>
  <si>
    <t>783813111</t>
  </si>
  <si>
    <t xml:space="preserve">Penetrační syntetický nátěr hladkých povrchů z desek </t>
  </si>
  <si>
    <t>1210062949</t>
  </si>
  <si>
    <t>187</t>
  </si>
  <si>
    <t>783817401a</t>
  </si>
  <si>
    <t>Krycí dvojnásobný syntetický nátěr hladkých  povrchů z desek</t>
  </si>
  <si>
    <t>1530817350</t>
  </si>
  <si>
    <t>188</t>
  </si>
  <si>
    <t>784181111</t>
  </si>
  <si>
    <t>Základní silikátová jednonásobná penetrace podkladu v místnostech výšky do 3,80m</t>
  </si>
  <si>
    <t>854898780</t>
  </si>
  <si>
    <t>189</t>
  </si>
  <si>
    <t>784211001</t>
  </si>
  <si>
    <t>Jednonásobné bílé malby ze směsí za mokra výborně otěruvzdorných v místnostech výšky do 3,80 m</t>
  </si>
  <si>
    <t>-2021100800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</si>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</sst>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indexed="55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indexed="56"/>
      <name val="Trebuchet MS"/>
    </font>
    <font>
      <sz val="10"/>
      <color indexed="56"/>
      <name val="Trebuchet MS"/>
    </font>
    <font>
      <sz val="8"/>
      <color indexed="56"/>
      <name val="Trebuchet MS"/>
    </font>
    <font>
      <sz val="8"/>
      <color indexed="43"/>
      <name val="Trebuchet MS"/>
    </font>
    <font>
      <sz val="10"/>
      <name val="Trebuchet MS"/>
    </font>
    <font>
      <sz val="10"/>
      <color indexed="16"/>
      <name val="Trebuchet MS"/>
    </font>
    <font>
      <u/>
      <sz val="10"/>
      <color indexed="12"/>
      <name val="Trebuchet MS"/>
    </font>
    <font>
      <sz val="8"/>
      <color indexed="48"/>
      <name val="Trebuchet MS"/>
    </font>
    <font>
      <b/>
      <sz val="16"/>
      <name val="Trebuchet MS"/>
    </font>
    <font>
      <b/>
      <sz val="12"/>
      <color indexed="55"/>
      <name val="Trebuchet MS"/>
    </font>
    <font>
      <sz val="9"/>
      <color indexed="55"/>
      <name val="Trebuchet MS"/>
    </font>
    <font>
      <b/>
      <sz val="8"/>
      <color indexed="55"/>
      <name val="Trebuchet MS"/>
    </font>
    <font>
      <sz val="10"/>
      <color indexed="63"/>
      <name val="Trebuchet MS"/>
    </font>
    <font>
      <b/>
      <sz val="10"/>
      <name val="Trebuchet MS"/>
    </font>
    <font>
      <b/>
      <sz val="10"/>
      <color indexed="63"/>
      <name val="Trebuchet MS"/>
    </font>
    <font>
      <sz val="10"/>
      <color indexed="55"/>
      <name val="Trebuchet MS"/>
    </font>
    <font>
      <b/>
      <sz val="9"/>
      <name val="Trebuchet MS"/>
    </font>
    <font>
      <sz val="12"/>
      <color indexed="55"/>
      <name val="Trebuchet MS"/>
    </font>
    <font>
      <b/>
      <sz val="12"/>
      <color indexed="16"/>
      <name val="Trebuchet MS"/>
    </font>
    <font>
      <sz val="18"/>
      <color indexed="12"/>
      <name val="Wingdings 2"/>
    </font>
    <font>
      <b/>
      <sz val="11"/>
      <color indexed="56"/>
      <name val="Trebuchet MS"/>
    </font>
    <font>
      <sz val="11"/>
      <color indexed="56"/>
      <name val="Trebuchet MS"/>
    </font>
    <font>
      <sz val="11"/>
      <color indexed="55"/>
      <name val="Trebuchet MS"/>
    </font>
    <font>
      <b/>
      <sz val="12"/>
      <color indexed="16"/>
      <name val="Trebuchet MS"/>
    </font>
    <font>
      <b/>
      <sz val="8"/>
      <color indexed="16"/>
      <name val="Trebuchet MS"/>
    </font>
    <font>
      <sz val="8"/>
      <color indexed="16"/>
      <name val="Trebuchet MS"/>
    </font>
    <font>
      <b/>
      <sz val="8"/>
      <name val="Trebuchet MS"/>
    </font>
    <font>
      <i/>
      <sz val="8"/>
      <color indexed="12"/>
      <name val="Trebuchet MS"/>
    </font>
    <font>
      <sz val="8"/>
      <name val="Trebuchet MS"/>
      <family val="2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horizontal="center" vertical="center"/>
    </xf>
    <xf numFmtId="0" fontId="19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Border="1" applyProtection="1"/>
    <xf numFmtId="0" fontId="0" fillId="0" borderId="14" xfId="0" applyBorder="1" applyProtection="1"/>
    <xf numFmtId="0" fontId="20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15" fillId="0" borderId="21" xfId="0" applyFont="1" applyBorder="1" applyAlignment="1" applyProtection="1">
      <alignment horizontal="center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0" fillId="0" borderId="1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3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166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0" xfId="0" applyNumberFormat="1" applyFont="1" applyFill="1" applyBorder="1" applyAlignment="1" applyProtection="1">
      <alignment horizontal="center" vertical="center"/>
      <protection locked="0"/>
    </xf>
    <xf numFmtId="0" fontId="20" fillId="4" borderId="11" xfId="0" applyFont="1" applyFill="1" applyBorder="1" applyAlignment="1" applyProtection="1">
      <alignment horizontal="center" vertical="center"/>
      <protection locked="0"/>
    </xf>
    <xf numFmtId="4" fontId="20" fillId="0" borderId="12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3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4" xfId="0" applyNumberFormat="1" applyFont="1" applyBorder="1" applyAlignment="1" applyProtection="1">
      <alignment vertical="center"/>
    </xf>
    <xf numFmtId="164" fontId="20" fillId="4" borderId="15" xfId="0" applyNumberFormat="1" applyFont="1" applyFill="1" applyBorder="1" applyAlignment="1" applyProtection="1">
      <alignment horizontal="center" vertical="center"/>
      <protection locked="0"/>
    </xf>
    <xf numFmtId="0" fontId="20" fillId="4" borderId="16" xfId="0" applyFont="1" applyFill="1" applyBorder="1" applyAlignment="1" applyProtection="1">
      <alignment horizontal="center" vertical="center"/>
      <protection locked="0"/>
    </xf>
    <xf numFmtId="4" fontId="20" fillId="0" borderId="17" xfId="0" applyNumberFormat="1" applyFont="1" applyBorder="1" applyAlignment="1" applyProtection="1">
      <alignment vertical="center"/>
    </xf>
    <xf numFmtId="0" fontId="23" fillId="2" borderId="0" xfId="0" applyFont="1" applyFill="1" applyBorder="1" applyAlignment="1" applyProtection="1">
      <alignment horizontal="left" vertical="center"/>
    </xf>
    <xf numFmtId="0" fontId="0" fillId="3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2" borderId="9" xfId="0" applyFont="1" applyFill="1" applyBorder="1" applyAlignment="1" applyProtection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15" fillId="0" borderId="2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3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2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1" xfId="0" applyNumberFormat="1" applyFont="1" applyBorder="1" applyAlignment="1" applyProtection="1"/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3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4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center" vertical="center"/>
    </xf>
    <xf numFmtId="49" fontId="0" fillId="0" borderId="24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horizontal="center" vertical="center" wrapText="1"/>
    </xf>
    <xf numFmtId="167" fontId="0" fillId="0" borderId="24" xfId="0" applyNumberFormat="1" applyFont="1" applyBorder="1" applyAlignment="1" applyProtection="1">
      <alignment vertical="center"/>
    </xf>
    <xf numFmtId="0" fontId="1" fillId="4" borderId="24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4" xfId="0" applyNumberFormat="1" applyFont="1" applyBorder="1" applyAlignment="1" applyProtection="1">
      <alignment vertical="center"/>
    </xf>
    <xf numFmtId="0" fontId="32" fillId="0" borderId="24" xfId="0" applyFont="1" applyBorder="1" applyAlignment="1" applyProtection="1">
      <alignment horizontal="center" vertical="center"/>
    </xf>
    <xf numFmtId="49" fontId="32" fillId="0" borderId="24" xfId="0" applyNumberFormat="1" applyFont="1" applyBorder="1" applyAlignment="1" applyProtection="1">
      <alignment horizontal="left" vertical="center" wrapText="1"/>
    </xf>
    <xf numFmtId="0" fontId="32" fillId="0" borderId="24" xfId="0" applyFont="1" applyBorder="1" applyAlignment="1" applyProtection="1">
      <alignment horizontal="center" vertical="center" wrapText="1"/>
    </xf>
    <xf numFmtId="167" fontId="32" fillId="0" borderId="24" xfId="0" applyNumberFormat="1" applyFont="1" applyBorder="1" applyAlignment="1" applyProtection="1">
      <alignment vertical="center"/>
    </xf>
    <xf numFmtId="167" fontId="0" fillId="4" borderId="24" xfId="0" applyNumberFormat="1" applyFont="1" applyFill="1" applyBorder="1" applyAlignment="1" applyProtection="1">
      <alignment vertical="center"/>
      <protection locked="0"/>
    </xf>
    <xf numFmtId="0" fontId="0" fillId="4" borderId="24" xfId="0" applyFont="1" applyFill="1" applyBorder="1" applyAlignment="1" applyProtection="1">
      <alignment horizontal="center" vertical="center"/>
      <protection locked="0"/>
    </xf>
    <xf numFmtId="49" fontId="0" fillId="4" borderId="24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" fillId="4" borderId="24" xfId="0" applyFont="1" applyFill="1" applyBorder="1" applyAlignment="1" applyProtection="1">
      <alignment horizontal="center" vertical="center"/>
      <protection locked="0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left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0" fontId="3" fillId="2" borderId="9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vertical="center"/>
    </xf>
    <xf numFmtId="4" fontId="3" fillId="2" borderId="9" xfId="0" applyNumberFormat="1" applyFont="1" applyFill="1" applyBorder="1" applyAlignment="1" applyProtection="1">
      <alignment vertical="center"/>
    </xf>
    <xf numFmtId="0" fontId="0" fillId="2" borderId="25" xfId="0" applyFont="1" applyFill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3" fillId="2" borderId="0" xfId="0" applyNumberFormat="1" applyFont="1" applyFill="1" applyBorder="1" applyAlignment="1" applyProtection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4" fontId="3" fillId="2" borderId="25" xfId="0" applyNumberFormat="1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9" fillId="0" borderId="0" xfId="0" applyNumberFormat="1" applyFont="1" applyBorder="1" applyAlignment="1" applyProtection="1">
      <alignment vertical="center"/>
    </xf>
    <xf numFmtId="0" fontId="2" fillId="2" borderId="22" xfId="0" applyFont="1" applyFill="1" applyBorder="1" applyAlignment="1" applyProtection="1">
      <alignment horizontal="center" vertical="center" wrapText="1"/>
    </xf>
    <xf numFmtId="0" fontId="2" fillId="2" borderId="23" xfId="0" applyFont="1" applyFill="1" applyBorder="1" applyAlignment="1" applyProtection="1">
      <alignment horizontal="center" vertical="center" wrapText="1"/>
    </xf>
    <xf numFmtId="0" fontId="0" fillId="0" borderId="24" xfId="0" applyFont="1" applyBorder="1" applyAlignment="1" applyProtection="1">
      <alignment horizontal="left" vertical="center" wrapText="1"/>
    </xf>
    <xf numFmtId="4" fontId="0" fillId="4" borderId="24" xfId="0" applyNumberFormat="1" applyFont="1" applyFill="1" applyBorder="1" applyAlignment="1" applyProtection="1">
      <alignment vertical="center"/>
      <protection locked="0"/>
    </xf>
    <xf numFmtId="4" fontId="0" fillId="4" borderId="24" xfId="0" applyNumberFormat="1" applyFont="1" applyFill="1" applyBorder="1" applyAlignment="1" applyProtection="1">
      <alignment vertical="center"/>
    </xf>
    <xf numFmtId="4" fontId="0" fillId="0" borderId="24" xfId="0" applyNumberFormat="1" applyFont="1" applyBorder="1" applyAlignment="1" applyProtection="1">
      <alignment vertical="center"/>
    </xf>
    <xf numFmtId="0" fontId="32" fillId="0" borderId="24" xfId="0" applyFont="1" applyBorder="1" applyAlignment="1" applyProtection="1">
      <alignment horizontal="left" vertical="center" wrapText="1"/>
    </xf>
    <xf numFmtId="4" fontId="32" fillId="4" borderId="24" xfId="0" applyNumberFormat="1" applyFont="1" applyFill="1" applyBorder="1" applyAlignment="1" applyProtection="1">
      <alignment vertical="center"/>
      <protection locked="0"/>
    </xf>
    <xf numFmtId="4" fontId="32" fillId="4" borderId="24" xfId="0" applyNumberFormat="1" applyFont="1" applyFill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4" fontId="6" fillId="0" borderId="22" xfId="0" applyNumberFormat="1" applyFont="1" applyBorder="1" applyAlignment="1" applyProtection="1"/>
    <xf numFmtId="4" fontId="6" fillId="0" borderId="22" xfId="0" applyNumberFormat="1" applyFont="1" applyBorder="1" applyAlignment="1" applyProtection="1">
      <alignment vertical="center"/>
    </xf>
    <xf numFmtId="4" fontId="5" fillId="0" borderId="11" xfId="0" applyNumberFormat="1" applyFont="1" applyBorder="1" applyAlignment="1" applyProtection="1"/>
    <xf numFmtId="4" fontId="5" fillId="0" borderId="11" xfId="0" applyNumberFormat="1" applyFont="1" applyBorder="1" applyAlignment="1" applyProtection="1">
      <alignment vertical="center"/>
    </xf>
    <xf numFmtId="4" fontId="6" fillId="0" borderId="16" xfId="0" applyNumberFormat="1" applyFont="1" applyBorder="1" applyAlignment="1" applyProtection="1"/>
    <xf numFmtId="4" fontId="6" fillId="0" borderId="16" xfId="0" applyNumberFormat="1" applyFont="1" applyBorder="1" applyAlignment="1" applyProtection="1">
      <alignment vertical="center"/>
    </xf>
    <xf numFmtId="4" fontId="23" fillId="0" borderId="11" xfId="0" applyNumberFormat="1" applyFont="1" applyBorder="1" applyAlignment="1" applyProtection="1"/>
    <xf numFmtId="4" fontId="3" fillId="0" borderId="11" xfId="0" applyNumberFormat="1" applyFont="1" applyBorder="1" applyAlignment="1" applyProtection="1">
      <alignment vertical="center"/>
    </xf>
    <xf numFmtId="0" fontId="0" fillId="4" borderId="24" xfId="0" applyFont="1" applyFill="1" applyBorder="1" applyAlignment="1" applyProtection="1">
      <alignment horizontal="left" vertical="center" wrapText="1"/>
      <protection locked="0"/>
    </xf>
    <xf numFmtId="4" fontId="5" fillId="0" borderId="22" xfId="0" applyNumberFormat="1" applyFont="1" applyBorder="1" applyAlignment="1" applyProtection="1"/>
    <xf numFmtId="4" fontId="5" fillId="0" borderId="22" xfId="0" applyNumberFormat="1" applyFont="1" applyBorder="1" applyAlignment="1" applyProtection="1">
      <alignment vertical="center"/>
    </xf>
    <xf numFmtId="0" fontId="11" fillId="3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1025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049" name="Picture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 customWidth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09" t="s">
        <v>8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9" t="s">
        <v>12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83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3"/>
      <c r="BE5" s="181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5" t="s">
        <v>20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3"/>
      <c r="BE6" s="182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82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82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82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82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82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82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82"/>
      <c r="BS13" s="18" t="s">
        <v>9</v>
      </c>
    </row>
    <row r="14" spans="1:73" ht="15">
      <c r="B14" s="22"/>
      <c r="C14" s="25"/>
      <c r="D14" s="25"/>
      <c r="E14" s="186" t="s">
        <v>33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82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82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3"/>
      <c r="BE16" s="182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3"/>
      <c r="BE17" s="182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82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82"/>
      <c r="BS19" s="18" t="s">
        <v>9</v>
      </c>
    </row>
    <row r="20" spans="2:71" ht="18.399999999999999" customHeight="1">
      <c r="B20" s="22"/>
      <c r="C20" s="25"/>
      <c r="D20" s="25"/>
      <c r="E20" s="27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82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82"/>
    </row>
    <row r="22" spans="2:71" ht="15">
      <c r="B22" s="22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82"/>
    </row>
    <row r="23" spans="2:71" ht="16.5" customHeight="1">
      <c r="B23" s="22"/>
      <c r="C23" s="25"/>
      <c r="D23" s="25"/>
      <c r="E23" s="188" t="s">
        <v>22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25"/>
      <c r="AP23" s="25"/>
      <c r="AQ23" s="23"/>
      <c r="BE23" s="182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82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82"/>
    </row>
    <row r="26" spans="2:71" ht="14.45" customHeight="1">
      <c r="B26" s="22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9">
        <f>ROUND(AG87,2)</f>
        <v>0</v>
      </c>
      <c r="AL26" s="184"/>
      <c r="AM26" s="184"/>
      <c r="AN26" s="184"/>
      <c r="AO26" s="184"/>
      <c r="AP26" s="25"/>
      <c r="AQ26" s="23"/>
      <c r="BE26" s="182"/>
    </row>
    <row r="27" spans="2:71" ht="14.45" customHeight="1">
      <c r="B27" s="22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9">
        <f>ROUND(AG90,2)</f>
        <v>0</v>
      </c>
      <c r="AL27" s="189"/>
      <c r="AM27" s="189"/>
      <c r="AN27" s="189"/>
      <c r="AO27" s="189"/>
      <c r="AP27" s="25"/>
      <c r="AQ27" s="23"/>
      <c r="BE27" s="182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82"/>
    </row>
    <row r="29" spans="2:71" s="1" customFormat="1" ht="25.9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73">
        <f>ROUND(AK26+AK27,2)</f>
        <v>0</v>
      </c>
      <c r="AL29" s="174"/>
      <c r="AM29" s="174"/>
      <c r="AN29" s="174"/>
      <c r="AO29" s="174"/>
      <c r="AP29" s="35"/>
      <c r="AQ29" s="36"/>
      <c r="BE29" s="182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82"/>
    </row>
    <row r="31" spans="2:71" s="2" customFormat="1" ht="14.45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0">
        <v>0.21</v>
      </c>
      <c r="M31" s="176"/>
      <c r="N31" s="176"/>
      <c r="O31" s="176"/>
      <c r="P31" s="40"/>
      <c r="Q31" s="40"/>
      <c r="R31" s="40"/>
      <c r="S31" s="40"/>
      <c r="T31" s="43" t="s">
        <v>45</v>
      </c>
      <c r="U31" s="40"/>
      <c r="V31" s="40"/>
      <c r="W31" s="175">
        <f>ROUND(AZ87+SUM(CD91:CD95),2)</f>
        <v>0</v>
      </c>
      <c r="X31" s="176"/>
      <c r="Y31" s="176"/>
      <c r="Z31" s="176"/>
      <c r="AA31" s="176"/>
      <c r="AB31" s="176"/>
      <c r="AC31" s="176"/>
      <c r="AD31" s="176"/>
      <c r="AE31" s="176"/>
      <c r="AF31" s="40"/>
      <c r="AG31" s="40"/>
      <c r="AH31" s="40"/>
      <c r="AI31" s="40"/>
      <c r="AJ31" s="40"/>
      <c r="AK31" s="175">
        <f>ROUND(AV87+SUM(BY91:BY95),2)</f>
        <v>0</v>
      </c>
      <c r="AL31" s="176"/>
      <c r="AM31" s="176"/>
      <c r="AN31" s="176"/>
      <c r="AO31" s="176"/>
      <c r="AP31" s="40"/>
      <c r="AQ31" s="44"/>
      <c r="BE31" s="182"/>
    </row>
    <row r="32" spans="2:71" s="2" customFormat="1" ht="14.45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0">
        <v>0.15</v>
      </c>
      <c r="M32" s="176"/>
      <c r="N32" s="176"/>
      <c r="O32" s="176"/>
      <c r="P32" s="40"/>
      <c r="Q32" s="40"/>
      <c r="R32" s="40"/>
      <c r="S32" s="40"/>
      <c r="T32" s="43" t="s">
        <v>45</v>
      </c>
      <c r="U32" s="40"/>
      <c r="V32" s="40"/>
      <c r="W32" s="175">
        <f>ROUND(BA87+SUM(CE91:CE95),2)</f>
        <v>0</v>
      </c>
      <c r="X32" s="176"/>
      <c r="Y32" s="176"/>
      <c r="Z32" s="176"/>
      <c r="AA32" s="176"/>
      <c r="AB32" s="176"/>
      <c r="AC32" s="176"/>
      <c r="AD32" s="176"/>
      <c r="AE32" s="176"/>
      <c r="AF32" s="40"/>
      <c r="AG32" s="40"/>
      <c r="AH32" s="40"/>
      <c r="AI32" s="40"/>
      <c r="AJ32" s="40"/>
      <c r="AK32" s="175">
        <f>ROUND(AW87+SUM(BZ91:BZ95),2)</f>
        <v>0</v>
      </c>
      <c r="AL32" s="176"/>
      <c r="AM32" s="176"/>
      <c r="AN32" s="176"/>
      <c r="AO32" s="176"/>
      <c r="AP32" s="40"/>
      <c r="AQ32" s="44"/>
      <c r="BE32" s="182"/>
    </row>
    <row r="33" spans="2:57" s="2" customFormat="1" ht="14.45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0">
        <v>0.21</v>
      </c>
      <c r="M33" s="176"/>
      <c r="N33" s="176"/>
      <c r="O33" s="176"/>
      <c r="P33" s="40"/>
      <c r="Q33" s="40"/>
      <c r="R33" s="40"/>
      <c r="S33" s="40"/>
      <c r="T33" s="43" t="s">
        <v>45</v>
      </c>
      <c r="U33" s="40"/>
      <c r="V33" s="40"/>
      <c r="W33" s="175">
        <f>ROUND(BB87+SUM(CF91:CF95),2)</f>
        <v>0</v>
      </c>
      <c r="X33" s="176"/>
      <c r="Y33" s="176"/>
      <c r="Z33" s="176"/>
      <c r="AA33" s="176"/>
      <c r="AB33" s="176"/>
      <c r="AC33" s="176"/>
      <c r="AD33" s="176"/>
      <c r="AE33" s="176"/>
      <c r="AF33" s="40"/>
      <c r="AG33" s="40"/>
      <c r="AH33" s="40"/>
      <c r="AI33" s="40"/>
      <c r="AJ33" s="40"/>
      <c r="AK33" s="175">
        <v>0</v>
      </c>
      <c r="AL33" s="176"/>
      <c r="AM33" s="176"/>
      <c r="AN33" s="176"/>
      <c r="AO33" s="176"/>
      <c r="AP33" s="40"/>
      <c r="AQ33" s="44"/>
      <c r="BE33" s="182"/>
    </row>
    <row r="34" spans="2:57" s="2" customFormat="1" ht="14.45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0">
        <v>0.15</v>
      </c>
      <c r="M34" s="176"/>
      <c r="N34" s="176"/>
      <c r="O34" s="176"/>
      <c r="P34" s="40"/>
      <c r="Q34" s="40"/>
      <c r="R34" s="40"/>
      <c r="S34" s="40"/>
      <c r="T34" s="43" t="s">
        <v>45</v>
      </c>
      <c r="U34" s="40"/>
      <c r="V34" s="40"/>
      <c r="W34" s="175">
        <f>ROUND(BC87+SUM(CG91:CG95),2)</f>
        <v>0</v>
      </c>
      <c r="X34" s="176"/>
      <c r="Y34" s="176"/>
      <c r="Z34" s="176"/>
      <c r="AA34" s="176"/>
      <c r="AB34" s="176"/>
      <c r="AC34" s="176"/>
      <c r="AD34" s="176"/>
      <c r="AE34" s="176"/>
      <c r="AF34" s="40"/>
      <c r="AG34" s="40"/>
      <c r="AH34" s="40"/>
      <c r="AI34" s="40"/>
      <c r="AJ34" s="40"/>
      <c r="AK34" s="175">
        <v>0</v>
      </c>
      <c r="AL34" s="176"/>
      <c r="AM34" s="176"/>
      <c r="AN34" s="176"/>
      <c r="AO34" s="176"/>
      <c r="AP34" s="40"/>
      <c r="AQ34" s="44"/>
      <c r="BE34" s="182"/>
    </row>
    <row r="35" spans="2:57" s="2" customFormat="1" ht="14.45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0">
        <v>0</v>
      </c>
      <c r="M35" s="176"/>
      <c r="N35" s="176"/>
      <c r="O35" s="176"/>
      <c r="P35" s="40"/>
      <c r="Q35" s="40"/>
      <c r="R35" s="40"/>
      <c r="S35" s="40"/>
      <c r="T35" s="43" t="s">
        <v>45</v>
      </c>
      <c r="U35" s="40"/>
      <c r="V35" s="40"/>
      <c r="W35" s="175">
        <f>ROUND(BD87+SUM(CH91:CH95),2)</f>
        <v>0</v>
      </c>
      <c r="X35" s="176"/>
      <c r="Y35" s="176"/>
      <c r="Z35" s="176"/>
      <c r="AA35" s="176"/>
      <c r="AB35" s="176"/>
      <c r="AC35" s="176"/>
      <c r="AD35" s="176"/>
      <c r="AE35" s="176"/>
      <c r="AF35" s="40"/>
      <c r="AG35" s="40"/>
      <c r="AH35" s="40"/>
      <c r="AI35" s="40"/>
      <c r="AJ35" s="40"/>
      <c r="AK35" s="175">
        <v>0</v>
      </c>
      <c r="AL35" s="176"/>
      <c r="AM35" s="176"/>
      <c r="AN35" s="176"/>
      <c r="AO35" s="176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203" t="s">
        <v>52</v>
      </c>
      <c r="Y37" s="204"/>
      <c r="Z37" s="204"/>
      <c r="AA37" s="204"/>
      <c r="AB37" s="204"/>
      <c r="AC37" s="47"/>
      <c r="AD37" s="47"/>
      <c r="AE37" s="47"/>
      <c r="AF37" s="47"/>
      <c r="AG37" s="47"/>
      <c r="AH37" s="47"/>
      <c r="AI37" s="47"/>
      <c r="AJ37" s="47"/>
      <c r="AK37" s="205">
        <f>SUM(AK29:AK35)</f>
        <v>0</v>
      </c>
      <c r="AL37" s="204"/>
      <c r="AM37" s="204"/>
      <c r="AN37" s="204"/>
      <c r="AO37" s="206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9" t="s">
        <v>59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180"/>
      <c r="S76" s="180"/>
      <c r="T76" s="180"/>
      <c r="U76" s="180"/>
      <c r="V76" s="180"/>
      <c r="W76" s="180"/>
      <c r="X76" s="180"/>
      <c r="Y76" s="180"/>
      <c r="Z76" s="180"/>
      <c r="AA76" s="180"/>
      <c r="AB76" s="180"/>
      <c r="AC76" s="180"/>
      <c r="AD76" s="180"/>
      <c r="AE76" s="180"/>
      <c r="AF76" s="180"/>
      <c r="AG76" s="180"/>
      <c r="AH76" s="180"/>
      <c r="AI76" s="180"/>
      <c r="AJ76" s="180"/>
      <c r="AK76" s="180"/>
      <c r="AL76" s="180"/>
      <c r="AM76" s="180"/>
      <c r="AN76" s="180"/>
      <c r="AO76" s="180"/>
      <c r="AP76" s="180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socialky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1" t="str">
        <f>K6</f>
        <v>Novostavba sociálního zařízení, sportoviště Okrouhlice</v>
      </c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Okrouhlice,p.č. 5232, KÚ Benešov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28. 5. 2018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Benešov,Masarykovo nám.100,256 01 Benešov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213" t="str">
        <f>IF(E17="","",E17)</f>
        <v>Jiří Jasz</v>
      </c>
      <c r="AN82" s="213"/>
      <c r="AO82" s="213"/>
      <c r="AP82" s="213"/>
      <c r="AQ82" s="36"/>
      <c r="AS82" s="214" t="s">
        <v>60</v>
      </c>
      <c r="AT82" s="21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213" t="str">
        <f>IF(E20="","",E20)</f>
        <v xml:space="preserve"> </v>
      </c>
      <c r="AN83" s="213"/>
      <c r="AO83" s="213"/>
      <c r="AP83" s="213"/>
      <c r="AQ83" s="36"/>
      <c r="AS83" s="216"/>
      <c r="AT83" s="21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8"/>
      <c r="AT84" s="21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195" t="s">
        <v>61</v>
      </c>
      <c r="D85" s="196"/>
      <c r="E85" s="196"/>
      <c r="F85" s="196"/>
      <c r="G85" s="196"/>
      <c r="H85" s="47"/>
      <c r="I85" s="197" t="s">
        <v>62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63</v>
      </c>
      <c r="AH85" s="196"/>
      <c r="AI85" s="196"/>
      <c r="AJ85" s="196"/>
      <c r="AK85" s="196"/>
      <c r="AL85" s="196"/>
      <c r="AM85" s="196"/>
      <c r="AN85" s="197" t="s">
        <v>64</v>
      </c>
      <c r="AO85" s="196"/>
      <c r="AP85" s="198"/>
      <c r="AQ85" s="36"/>
      <c r="AS85" s="78" t="s">
        <v>65</v>
      </c>
      <c r="AT85" s="79" t="s">
        <v>66</v>
      </c>
      <c r="AU85" s="79" t="s">
        <v>67</v>
      </c>
      <c r="AV85" s="79" t="s">
        <v>68</v>
      </c>
      <c r="AW85" s="79" t="s">
        <v>69</v>
      </c>
      <c r="AX85" s="79" t="s">
        <v>70</v>
      </c>
      <c r="AY85" s="79" t="s">
        <v>71</v>
      </c>
      <c r="AZ85" s="79" t="s">
        <v>72</v>
      </c>
      <c r="BA85" s="79" t="s">
        <v>73</v>
      </c>
      <c r="BB85" s="79" t="s">
        <v>74</v>
      </c>
      <c r="BC85" s="79" t="s">
        <v>75</v>
      </c>
      <c r="BD85" s="80" t="s">
        <v>76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1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2" t="s">
        <v>77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02">
        <f>ROUND(AG88,2)</f>
        <v>0</v>
      </c>
      <c r="AH87" s="202"/>
      <c r="AI87" s="202"/>
      <c r="AJ87" s="202"/>
      <c r="AK87" s="202"/>
      <c r="AL87" s="202"/>
      <c r="AM87" s="202"/>
      <c r="AN87" s="207">
        <f>SUM(AG87,AT87)</f>
        <v>0</v>
      </c>
      <c r="AO87" s="207"/>
      <c r="AP87" s="207"/>
      <c r="AQ87" s="70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78</v>
      </c>
      <c r="BT87" s="88" t="s">
        <v>79</v>
      </c>
      <c r="BV87" s="88" t="s">
        <v>80</v>
      </c>
      <c r="BW87" s="88" t="s">
        <v>81</v>
      </c>
      <c r="BX87" s="88" t="s">
        <v>82</v>
      </c>
    </row>
    <row r="88" spans="1:89" s="5" customFormat="1" ht="31.5" customHeight="1">
      <c r="A88" s="89" t="s">
        <v>83</v>
      </c>
      <c r="B88" s="90"/>
      <c r="C88" s="91"/>
      <c r="D88" s="201" t="s">
        <v>17</v>
      </c>
      <c r="E88" s="201"/>
      <c r="F88" s="201"/>
      <c r="G88" s="201"/>
      <c r="H88" s="201"/>
      <c r="I88" s="92"/>
      <c r="J88" s="201" t="s">
        <v>20</v>
      </c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199">
        <f>'socialky - Novostavba soc...'!M29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3"/>
      <c r="AS88" s="94">
        <f>'socialky - Novostavba soc...'!M27</f>
        <v>0</v>
      </c>
      <c r="AT88" s="95">
        <f>ROUND(SUM(AV88:AW88),2)</f>
        <v>0</v>
      </c>
      <c r="AU88" s="96">
        <f>'socialky - Novostavba soc...'!W139</f>
        <v>0</v>
      </c>
      <c r="AV88" s="95">
        <f>'socialky - Novostavba soc...'!M31</f>
        <v>0</v>
      </c>
      <c r="AW88" s="95">
        <f>'socialky - Novostavba soc...'!M32</f>
        <v>0</v>
      </c>
      <c r="AX88" s="95">
        <f>'socialky - Novostavba soc...'!M33</f>
        <v>0</v>
      </c>
      <c r="AY88" s="95">
        <f>'socialky - Novostavba soc...'!M34</f>
        <v>0</v>
      </c>
      <c r="AZ88" s="95">
        <f>'socialky - Novostavba soc...'!H31</f>
        <v>0</v>
      </c>
      <c r="BA88" s="95">
        <f>'socialky - Novostavba soc...'!H32</f>
        <v>0</v>
      </c>
      <c r="BB88" s="95">
        <f>'socialky - Novostavba soc...'!H33</f>
        <v>0</v>
      </c>
      <c r="BC88" s="95">
        <f>'socialky - Novostavba soc...'!H34</f>
        <v>0</v>
      </c>
      <c r="BD88" s="97">
        <f>'socialky - Novostavba soc...'!H35</f>
        <v>0</v>
      </c>
      <c r="BT88" s="98" t="s">
        <v>84</v>
      </c>
      <c r="BU88" s="98" t="s">
        <v>85</v>
      </c>
      <c r="BV88" s="98" t="s">
        <v>80</v>
      </c>
      <c r="BW88" s="98" t="s">
        <v>81</v>
      </c>
      <c r="BX88" s="98" t="s">
        <v>82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2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07">
        <f>ROUND(SUM(AG91:AG94),2)</f>
        <v>0</v>
      </c>
      <c r="AH90" s="207"/>
      <c r="AI90" s="207"/>
      <c r="AJ90" s="207"/>
      <c r="AK90" s="207"/>
      <c r="AL90" s="207"/>
      <c r="AM90" s="207"/>
      <c r="AN90" s="207">
        <f>ROUND(SUM(AN91:AN94),2)</f>
        <v>0</v>
      </c>
      <c r="AO90" s="207"/>
      <c r="AP90" s="207"/>
      <c r="AQ90" s="36"/>
      <c r="AS90" s="78" t="s">
        <v>87</v>
      </c>
      <c r="AT90" s="79" t="s">
        <v>88</v>
      </c>
      <c r="AU90" s="79" t="s">
        <v>43</v>
      </c>
      <c r="AV90" s="80" t="s">
        <v>66</v>
      </c>
    </row>
    <row r="91" spans="1:89" s="1" customFormat="1" ht="19.899999999999999" customHeight="1">
      <c r="B91" s="34"/>
      <c r="C91" s="35"/>
      <c r="D91" s="99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92">
        <f>ROUND(AG87*AS91,2)</f>
        <v>0</v>
      </c>
      <c r="AH91" s="191"/>
      <c r="AI91" s="191"/>
      <c r="AJ91" s="191"/>
      <c r="AK91" s="191"/>
      <c r="AL91" s="191"/>
      <c r="AM91" s="191"/>
      <c r="AN91" s="191">
        <f>ROUND(AG91+AV91,2)</f>
        <v>0</v>
      </c>
      <c r="AO91" s="191"/>
      <c r="AP91" s="191"/>
      <c r="AQ91" s="36"/>
      <c r="AS91" s="100">
        <v>0</v>
      </c>
      <c r="AT91" s="101" t="s">
        <v>90</v>
      </c>
      <c r="AU91" s="101" t="s">
        <v>44</v>
      </c>
      <c r="AV91" s="102">
        <f>ROUND(IF(AU91="základní",AG91*L31,IF(AU91="snížená",AG91*L32,0)),2)</f>
        <v>0</v>
      </c>
      <c r="BV91" s="18" t="s">
        <v>91</v>
      </c>
      <c r="BY91" s="103">
        <f>IF(AU91="základní",AV91,0)</f>
        <v>0</v>
      </c>
      <c r="BZ91" s="103">
        <f>IF(AU91="snížená",AV91,0)</f>
        <v>0</v>
      </c>
      <c r="CA91" s="103">
        <v>0</v>
      </c>
      <c r="CB91" s="103">
        <v>0</v>
      </c>
      <c r="CC91" s="103">
        <v>0</v>
      </c>
      <c r="CD91" s="103">
        <f>IF(AU91="základní",AG91,0)</f>
        <v>0</v>
      </c>
      <c r="CE91" s="103">
        <f>IF(AU91="snížená",AG91,0)</f>
        <v>0</v>
      </c>
      <c r="CF91" s="103">
        <f>IF(AU91="zákl. přenesená",AG91,0)</f>
        <v>0</v>
      </c>
      <c r="CG91" s="103">
        <f>IF(AU91="sníž. přenesená",AG91,0)</f>
        <v>0</v>
      </c>
      <c r="CH91" s="103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193" t="s">
        <v>92</v>
      </c>
      <c r="E92" s="194"/>
      <c r="F92" s="194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35"/>
      <c r="AD92" s="35"/>
      <c r="AE92" s="35"/>
      <c r="AF92" s="35"/>
      <c r="AG92" s="192">
        <f>AG87*AS92</f>
        <v>0</v>
      </c>
      <c r="AH92" s="191"/>
      <c r="AI92" s="191"/>
      <c r="AJ92" s="191"/>
      <c r="AK92" s="191"/>
      <c r="AL92" s="191"/>
      <c r="AM92" s="191"/>
      <c r="AN92" s="191">
        <f>AG92+AV92</f>
        <v>0</v>
      </c>
      <c r="AO92" s="191"/>
      <c r="AP92" s="191"/>
      <c r="AQ92" s="36"/>
      <c r="AS92" s="104">
        <v>0</v>
      </c>
      <c r="AT92" s="105" t="s">
        <v>90</v>
      </c>
      <c r="AU92" s="105" t="s">
        <v>44</v>
      </c>
      <c r="AV92" s="106">
        <f>ROUND(IF(AU92="nulová",0,IF(OR(AU92="základní",AU92="zákl. přenesená"),AG92*L31,AG92*L32)),2)</f>
        <v>0</v>
      </c>
      <c r="BV92" s="18" t="s">
        <v>93</v>
      </c>
      <c r="BY92" s="103">
        <f>IF(AU92="základní",AV92,0)</f>
        <v>0</v>
      </c>
      <c r="BZ92" s="103">
        <f>IF(AU92="snížená",AV92,0)</f>
        <v>0</v>
      </c>
      <c r="CA92" s="103">
        <f>IF(AU92="zákl. přenesená",AV92,0)</f>
        <v>0</v>
      </c>
      <c r="CB92" s="103">
        <f>IF(AU92="sníž. přenesená",AV92,0)</f>
        <v>0</v>
      </c>
      <c r="CC92" s="103">
        <f>IF(AU92="nulová",AV92,0)</f>
        <v>0</v>
      </c>
      <c r="CD92" s="103">
        <f>IF(AU92="základní",AG92,0)</f>
        <v>0</v>
      </c>
      <c r="CE92" s="103">
        <f>IF(AU92="snížená",AG92,0)</f>
        <v>0</v>
      </c>
      <c r="CF92" s="103">
        <f>IF(AU92="zákl. přenesená",AG92,0)</f>
        <v>0</v>
      </c>
      <c r="CG92" s="103">
        <f>IF(AU92="sníž. přenesená",AG92,0)</f>
        <v>0</v>
      </c>
      <c r="CH92" s="103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193" t="s">
        <v>92</v>
      </c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35"/>
      <c r="AD93" s="35"/>
      <c r="AE93" s="35"/>
      <c r="AF93" s="35"/>
      <c r="AG93" s="192">
        <f>AG87*AS93</f>
        <v>0</v>
      </c>
      <c r="AH93" s="191"/>
      <c r="AI93" s="191"/>
      <c r="AJ93" s="191"/>
      <c r="AK93" s="191"/>
      <c r="AL93" s="191"/>
      <c r="AM93" s="191"/>
      <c r="AN93" s="191">
        <f>AG93+AV93</f>
        <v>0</v>
      </c>
      <c r="AO93" s="191"/>
      <c r="AP93" s="191"/>
      <c r="AQ93" s="36"/>
      <c r="AS93" s="104">
        <v>0</v>
      </c>
      <c r="AT93" s="105" t="s">
        <v>90</v>
      </c>
      <c r="AU93" s="105" t="s">
        <v>44</v>
      </c>
      <c r="AV93" s="106">
        <f>ROUND(IF(AU93="nulová",0,IF(OR(AU93="základní",AU93="zákl. přenesená"),AG93*L31,AG93*L32)),2)</f>
        <v>0</v>
      </c>
      <c r="BV93" s="18" t="s">
        <v>93</v>
      </c>
      <c r="BY93" s="103">
        <f>IF(AU93="základní",AV93,0)</f>
        <v>0</v>
      </c>
      <c r="BZ93" s="103">
        <f>IF(AU93="snížená",AV93,0)</f>
        <v>0</v>
      </c>
      <c r="CA93" s="103">
        <f>IF(AU93="zákl. přenesená",AV93,0)</f>
        <v>0</v>
      </c>
      <c r="CB93" s="103">
        <f>IF(AU93="sníž. přenesená",AV93,0)</f>
        <v>0</v>
      </c>
      <c r="CC93" s="103">
        <f>IF(AU93="nulová",AV93,0)</f>
        <v>0</v>
      </c>
      <c r="CD93" s="103">
        <f>IF(AU93="základní",AG93,0)</f>
        <v>0</v>
      </c>
      <c r="CE93" s="103">
        <f>IF(AU93="snížená",AG93,0)</f>
        <v>0</v>
      </c>
      <c r="CF93" s="103">
        <f>IF(AU93="zákl. přenesená",AG93,0)</f>
        <v>0</v>
      </c>
      <c r="CG93" s="103">
        <f>IF(AU93="sníž. přenesená",AG93,0)</f>
        <v>0</v>
      </c>
      <c r="CH93" s="103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193" t="s">
        <v>92</v>
      </c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35"/>
      <c r="AD94" s="35"/>
      <c r="AE94" s="35"/>
      <c r="AF94" s="35"/>
      <c r="AG94" s="192">
        <f>AG87*AS94</f>
        <v>0</v>
      </c>
      <c r="AH94" s="191"/>
      <c r="AI94" s="191"/>
      <c r="AJ94" s="191"/>
      <c r="AK94" s="191"/>
      <c r="AL94" s="191"/>
      <c r="AM94" s="191"/>
      <c r="AN94" s="191">
        <f>AG94+AV94</f>
        <v>0</v>
      </c>
      <c r="AO94" s="191"/>
      <c r="AP94" s="191"/>
      <c r="AQ94" s="36"/>
      <c r="AS94" s="107">
        <v>0</v>
      </c>
      <c r="AT94" s="108" t="s">
        <v>90</v>
      </c>
      <c r="AU94" s="108" t="s">
        <v>44</v>
      </c>
      <c r="AV94" s="109">
        <f>ROUND(IF(AU94="nulová",0,IF(OR(AU94="základní",AU94="zákl. přenesená"),AG94*L31,AG94*L32)),2)</f>
        <v>0</v>
      </c>
      <c r="BV94" s="18" t="s">
        <v>93</v>
      </c>
      <c r="BY94" s="103">
        <f>IF(AU94="základní",AV94,0)</f>
        <v>0</v>
      </c>
      <c r="BZ94" s="103">
        <f>IF(AU94="snížená",AV94,0)</f>
        <v>0</v>
      </c>
      <c r="CA94" s="103">
        <f>IF(AU94="zákl. přenesená",AV94,0)</f>
        <v>0</v>
      </c>
      <c r="CB94" s="103">
        <f>IF(AU94="sníž. přenesená",AV94,0)</f>
        <v>0</v>
      </c>
      <c r="CC94" s="103">
        <f>IF(AU94="nulová",AV94,0)</f>
        <v>0</v>
      </c>
      <c r="CD94" s="103">
        <f>IF(AU94="základní",AG94,0)</f>
        <v>0</v>
      </c>
      <c r="CE94" s="103">
        <f>IF(AU94="snížená",AG94,0)</f>
        <v>0</v>
      </c>
      <c r="CF94" s="103">
        <f>IF(AU94="zákl. přenesená",AG94,0)</f>
        <v>0</v>
      </c>
      <c r="CG94" s="103">
        <f>IF(AU94="sníž. přenesená",AG94,0)</f>
        <v>0</v>
      </c>
      <c r="CH94" s="103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0" t="s">
        <v>94</v>
      </c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208">
        <f>ROUND(AG87+AG90,2)</f>
        <v>0</v>
      </c>
      <c r="AH96" s="208"/>
      <c r="AI96" s="208"/>
      <c r="AJ96" s="208"/>
      <c r="AK96" s="208"/>
      <c r="AL96" s="208"/>
      <c r="AM96" s="208"/>
      <c r="AN96" s="208">
        <f>AN87+AN90</f>
        <v>0</v>
      </c>
      <c r="AO96" s="208"/>
      <c r="AP96" s="20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olumns="0" formatRows="0"/>
  <mergeCells count="58">
    <mergeCell ref="L33:O33"/>
    <mergeCell ref="AR2:BE2"/>
    <mergeCell ref="L78:AO78"/>
    <mergeCell ref="AM82:AP82"/>
    <mergeCell ref="AS82:AT84"/>
    <mergeCell ref="AM83:AP83"/>
    <mergeCell ref="L35:O35"/>
    <mergeCell ref="W35:AE35"/>
    <mergeCell ref="AK35:AO35"/>
    <mergeCell ref="AG96:AM96"/>
    <mergeCell ref="AN96:AP96"/>
    <mergeCell ref="AN93:AP93"/>
    <mergeCell ref="D94:AB94"/>
    <mergeCell ref="AG94:AM94"/>
    <mergeCell ref="X37:AB37"/>
    <mergeCell ref="AK37:AO37"/>
    <mergeCell ref="AN87:AP87"/>
    <mergeCell ref="AG90:AM90"/>
    <mergeCell ref="AN90:AP90"/>
    <mergeCell ref="C76:AP76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94:AP94"/>
    <mergeCell ref="AG91:AM91"/>
    <mergeCell ref="AN91:AP91"/>
    <mergeCell ref="D92:AB92"/>
    <mergeCell ref="AG92:AM92"/>
    <mergeCell ref="AN92:AP92"/>
    <mergeCell ref="D93:AB93"/>
    <mergeCell ref="AG93:AM93"/>
    <mergeCell ref="L31:O31"/>
    <mergeCell ref="W31:AE31"/>
    <mergeCell ref="AK31:AO31"/>
    <mergeCell ref="L32:O32"/>
    <mergeCell ref="W32:AE32"/>
    <mergeCell ref="AK29:AO29"/>
    <mergeCell ref="AK32:AO32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W33:AE33"/>
    <mergeCell ref="AK33:AO33"/>
    <mergeCell ref="L34:O34"/>
    <mergeCell ref="W34:AE34"/>
    <mergeCell ref="AK34:AO34"/>
  </mergeCells>
  <phoneticPr fontId="33" type="noConversion"/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cialky - Novostavba soc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66" ht="21.75" customHeight="1">
      <c r="A1" s="111"/>
      <c r="B1" s="11"/>
      <c r="C1" s="11"/>
      <c r="D1" s="12" t="s">
        <v>1</v>
      </c>
      <c r="E1" s="11"/>
      <c r="F1" s="13" t="s">
        <v>95</v>
      </c>
      <c r="G1" s="13"/>
      <c r="H1" s="257" t="s">
        <v>96</v>
      </c>
      <c r="I1" s="257"/>
      <c r="J1" s="257"/>
      <c r="K1" s="257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1"/>
      <c r="V1" s="11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7" t="s">
        <v>7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18" t="s">
        <v>81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100</v>
      </c>
    </row>
    <row r="4" spans="1:66" ht="36.950000000000003" customHeight="1">
      <c r="B4" s="22"/>
      <c r="C4" s="179" t="s">
        <v>101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5" t="s">
        <v>20</v>
      </c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5" t="str">
        <f>'Rekapitulace stavby'!AN8</f>
        <v>28. 5. 2018</v>
      </c>
      <c r="P8" s="226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83" t="s">
        <v>22</v>
      </c>
      <c r="P10" s="183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83" t="s">
        <v>22</v>
      </c>
      <c r="P11" s="183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0" t="s">
        <v>22</v>
      </c>
      <c r="P13" s="183"/>
      <c r="Q13" s="35"/>
      <c r="R13" s="36"/>
    </row>
    <row r="14" spans="1:66" s="1" customFormat="1" ht="18" customHeight="1">
      <c r="B14" s="34"/>
      <c r="C14" s="35"/>
      <c r="D14" s="35"/>
      <c r="E14" s="220" t="s">
        <v>102</v>
      </c>
      <c r="F14" s="221"/>
      <c r="G14" s="221"/>
      <c r="H14" s="221"/>
      <c r="I14" s="221"/>
      <c r="J14" s="221"/>
      <c r="K14" s="221"/>
      <c r="L14" s="221"/>
      <c r="M14" s="29" t="s">
        <v>31</v>
      </c>
      <c r="N14" s="35"/>
      <c r="O14" s="220" t="s">
        <v>22</v>
      </c>
      <c r="P14" s="183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83" t="s">
        <v>22</v>
      </c>
      <c r="P16" s="183"/>
      <c r="Q16" s="35"/>
      <c r="R16" s="36"/>
    </row>
    <row r="17" spans="2:18" s="1" customFormat="1" ht="18" customHeight="1">
      <c r="B17" s="34"/>
      <c r="C17" s="35"/>
      <c r="D17" s="35"/>
      <c r="E17" s="27" t="s">
        <v>35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83" t="s">
        <v>22</v>
      </c>
      <c r="P17" s="183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83" t="str">
        <f>IF('Rekapitulace stavby'!AN19="","",'Rekapitulace stavby'!AN19)</f>
        <v/>
      </c>
      <c r="P19" s="183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83" t="str">
        <f>IF('Rekapitulace stavby'!AN20="","",'Rekapitulace stavby'!AN20)</f>
        <v/>
      </c>
      <c r="P20" s="183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39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88" t="s">
        <v>22</v>
      </c>
      <c r="F23" s="188"/>
      <c r="G23" s="188"/>
      <c r="H23" s="188"/>
      <c r="I23" s="188"/>
      <c r="J23" s="188"/>
      <c r="K23" s="188"/>
      <c r="L23" s="188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2" t="s">
        <v>103</v>
      </c>
      <c r="E26" s="35"/>
      <c r="F26" s="35"/>
      <c r="G26" s="35"/>
      <c r="H26" s="35"/>
      <c r="I26" s="35"/>
      <c r="J26" s="35"/>
      <c r="K26" s="35"/>
      <c r="L26" s="35"/>
      <c r="M26" s="189">
        <f>N87</f>
        <v>0</v>
      </c>
      <c r="N26" s="189"/>
      <c r="O26" s="189"/>
      <c r="P26" s="189"/>
      <c r="Q26" s="35"/>
      <c r="R26" s="36"/>
    </row>
    <row r="27" spans="2:18" s="1" customFormat="1" ht="14.45" customHeight="1">
      <c r="B27" s="34"/>
      <c r="C27" s="35"/>
      <c r="D27" s="33" t="s">
        <v>89</v>
      </c>
      <c r="E27" s="35"/>
      <c r="F27" s="35"/>
      <c r="G27" s="35"/>
      <c r="H27" s="35"/>
      <c r="I27" s="35"/>
      <c r="J27" s="35"/>
      <c r="K27" s="35"/>
      <c r="L27" s="35"/>
      <c r="M27" s="189">
        <f>N115</f>
        <v>0</v>
      </c>
      <c r="N27" s="189"/>
      <c r="O27" s="189"/>
      <c r="P27" s="189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3" t="s">
        <v>42</v>
      </c>
      <c r="E29" s="35"/>
      <c r="F29" s="35"/>
      <c r="G29" s="35"/>
      <c r="H29" s="35"/>
      <c r="I29" s="35"/>
      <c r="J29" s="35"/>
      <c r="K29" s="35"/>
      <c r="L29" s="35"/>
      <c r="M29" s="222">
        <f>ROUND(M26+M27,2)</f>
        <v>0</v>
      </c>
      <c r="N29" s="223"/>
      <c r="O29" s="223"/>
      <c r="P29" s="223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43</v>
      </c>
      <c r="E31" s="41" t="s">
        <v>44</v>
      </c>
      <c r="F31" s="42">
        <v>0.21</v>
      </c>
      <c r="G31" s="114" t="s">
        <v>45</v>
      </c>
      <c r="H31" s="224">
        <f>ROUND((((SUM(BE115:BE122)+SUM(BE139:BE353))+SUM(BE355:BE357))),2)</f>
        <v>0</v>
      </c>
      <c r="I31" s="223"/>
      <c r="J31" s="223"/>
      <c r="K31" s="35"/>
      <c r="L31" s="35"/>
      <c r="M31" s="224">
        <f>ROUND(((ROUND((SUM(BE115:BE122)+SUM(BE139:BE353)), 2)*F31)+SUM(BE355:BE357)*F31),2)</f>
        <v>0</v>
      </c>
      <c r="N31" s="223"/>
      <c r="O31" s="223"/>
      <c r="P31" s="223"/>
      <c r="Q31" s="35"/>
      <c r="R31" s="36"/>
    </row>
    <row r="32" spans="2:18" s="1" customFormat="1" ht="14.45" customHeight="1">
      <c r="B32" s="34"/>
      <c r="C32" s="35"/>
      <c r="D32" s="35"/>
      <c r="E32" s="41" t="s">
        <v>46</v>
      </c>
      <c r="F32" s="42">
        <v>0.15</v>
      </c>
      <c r="G32" s="114" t="s">
        <v>45</v>
      </c>
      <c r="H32" s="224">
        <f>ROUND((((SUM(BF115:BF122)+SUM(BF139:BF353))+SUM(BF355:BF357))),2)</f>
        <v>0</v>
      </c>
      <c r="I32" s="223"/>
      <c r="J32" s="223"/>
      <c r="K32" s="35"/>
      <c r="L32" s="35"/>
      <c r="M32" s="224">
        <f>ROUND(((ROUND((SUM(BF115:BF122)+SUM(BF139:BF353)), 2)*F32)+SUM(BF355:BF357)*F32),2)</f>
        <v>0</v>
      </c>
      <c r="N32" s="223"/>
      <c r="O32" s="223"/>
      <c r="P32" s="223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47</v>
      </c>
      <c r="F33" s="42">
        <v>0.21</v>
      </c>
      <c r="G33" s="114" t="s">
        <v>45</v>
      </c>
      <c r="H33" s="224">
        <f>ROUND((((SUM(BG115:BG122)+SUM(BG139:BG353))+SUM(BG355:BG357))),2)</f>
        <v>0</v>
      </c>
      <c r="I33" s="223"/>
      <c r="J33" s="223"/>
      <c r="K33" s="35"/>
      <c r="L33" s="35"/>
      <c r="M33" s="224">
        <v>0</v>
      </c>
      <c r="N33" s="223"/>
      <c r="O33" s="223"/>
      <c r="P33" s="22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48</v>
      </c>
      <c r="F34" s="42">
        <v>0.15</v>
      </c>
      <c r="G34" s="114" t="s">
        <v>45</v>
      </c>
      <c r="H34" s="224">
        <f>ROUND((((SUM(BH115:BH122)+SUM(BH139:BH353))+SUM(BH355:BH357))),2)</f>
        <v>0</v>
      </c>
      <c r="I34" s="223"/>
      <c r="J34" s="223"/>
      <c r="K34" s="35"/>
      <c r="L34" s="35"/>
      <c r="M34" s="224">
        <v>0</v>
      </c>
      <c r="N34" s="223"/>
      <c r="O34" s="223"/>
      <c r="P34" s="22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49</v>
      </c>
      <c r="F35" s="42">
        <v>0</v>
      </c>
      <c r="G35" s="114" t="s">
        <v>45</v>
      </c>
      <c r="H35" s="224">
        <f>ROUND((((SUM(BI115:BI122)+SUM(BI139:BI353))+SUM(BI355:BI357))),2)</f>
        <v>0</v>
      </c>
      <c r="I35" s="223"/>
      <c r="J35" s="223"/>
      <c r="K35" s="35"/>
      <c r="L35" s="35"/>
      <c r="M35" s="224">
        <v>0</v>
      </c>
      <c r="N35" s="223"/>
      <c r="O35" s="223"/>
      <c r="P35" s="223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45"/>
      <c r="D37" s="46" t="s">
        <v>50</v>
      </c>
      <c r="E37" s="47"/>
      <c r="F37" s="47"/>
      <c r="G37" s="115" t="s">
        <v>51</v>
      </c>
      <c r="H37" s="48" t="s">
        <v>52</v>
      </c>
      <c r="I37" s="47"/>
      <c r="J37" s="47"/>
      <c r="K37" s="47"/>
      <c r="L37" s="205">
        <f>SUM(M29:M35)</f>
        <v>0</v>
      </c>
      <c r="M37" s="205"/>
      <c r="N37" s="205"/>
      <c r="O37" s="205"/>
      <c r="P37" s="228"/>
      <c r="Q37" s="45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 ht="15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16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8"/>
    </row>
    <row r="76" spans="2:21" s="1" customFormat="1" ht="36.950000000000003" customHeight="1">
      <c r="B76" s="34"/>
      <c r="C76" s="179" t="s">
        <v>104</v>
      </c>
      <c r="D76" s="180"/>
      <c r="E76" s="180"/>
      <c r="F76" s="180"/>
      <c r="G76" s="180"/>
      <c r="H76" s="180"/>
      <c r="I76" s="180"/>
      <c r="J76" s="180"/>
      <c r="K76" s="180"/>
      <c r="L76" s="180"/>
      <c r="M76" s="180"/>
      <c r="N76" s="180"/>
      <c r="O76" s="180"/>
      <c r="P76" s="180"/>
      <c r="Q76" s="180"/>
      <c r="R76" s="36"/>
      <c r="T76" s="119"/>
      <c r="U76" s="119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19"/>
      <c r="U77" s="119"/>
    </row>
    <row r="78" spans="2:21" s="1" customFormat="1" ht="36.950000000000003" customHeight="1">
      <c r="B78" s="34"/>
      <c r="C78" s="68" t="s">
        <v>19</v>
      </c>
      <c r="D78" s="35"/>
      <c r="E78" s="35"/>
      <c r="F78" s="211" t="str">
        <f>F6</f>
        <v>Novostavba sociálního zařízení, sportoviště Okrouhlice</v>
      </c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35"/>
      <c r="R78" s="36"/>
      <c r="T78" s="119"/>
      <c r="U78" s="119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19"/>
      <c r="U79" s="119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Okrouhlice,p.č. 5232, KÚ Benešov</v>
      </c>
      <c r="G80" s="35"/>
      <c r="H80" s="35"/>
      <c r="I80" s="35"/>
      <c r="J80" s="35"/>
      <c r="K80" s="29" t="s">
        <v>26</v>
      </c>
      <c r="L80" s="35"/>
      <c r="M80" s="226" t="str">
        <f>IF(O8="","",O8)</f>
        <v>28. 5. 2018</v>
      </c>
      <c r="N80" s="226"/>
      <c r="O80" s="226"/>
      <c r="P80" s="226"/>
      <c r="Q80" s="35"/>
      <c r="R80" s="36"/>
      <c r="T80" s="119"/>
      <c r="U80" s="119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19"/>
      <c r="U81" s="119"/>
    </row>
    <row r="82" spans="2:47" s="1" customFormat="1" ht="15">
      <c r="B82" s="34"/>
      <c r="C82" s="29" t="s">
        <v>28</v>
      </c>
      <c r="D82" s="35"/>
      <c r="E82" s="35"/>
      <c r="F82" s="27" t="str">
        <f>E11</f>
        <v>Město Benešov,Masarykovo nám.100,256 01 Benešov</v>
      </c>
      <c r="G82" s="35"/>
      <c r="H82" s="35"/>
      <c r="I82" s="35"/>
      <c r="J82" s="35"/>
      <c r="K82" s="29" t="s">
        <v>34</v>
      </c>
      <c r="L82" s="35"/>
      <c r="M82" s="183" t="str">
        <f>E17</f>
        <v>Jiří Jasz</v>
      </c>
      <c r="N82" s="183"/>
      <c r="O82" s="183"/>
      <c r="P82" s="183"/>
      <c r="Q82" s="183"/>
      <c r="R82" s="36"/>
      <c r="T82" s="119"/>
      <c r="U82" s="119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dle výběrového řízení</v>
      </c>
      <c r="G83" s="35"/>
      <c r="H83" s="35"/>
      <c r="I83" s="35"/>
      <c r="J83" s="35"/>
      <c r="K83" s="29" t="s">
        <v>37</v>
      </c>
      <c r="L83" s="35"/>
      <c r="M83" s="183" t="str">
        <f>E20</f>
        <v xml:space="preserve"> </v>
      </c>
      <c r="N83" s="183"/>
      <c r="O83" s="183"/>
      <c r="P83" s="183"/>
      <c r="Q83" s="183"/>
      <c r="R83" s="36"/>
      <c r="T83" s="119"/>
      <c r="U83" s="119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19"/>
      <c r="U84" s="119"/>
    </row>
    <row r="85" spans="2:47" s="1" customFormat="1" ht="29.25" customHeight="1">
      <c r="B85" s="34"/>
      <c r="C85" s="229" t="s">
        <v>105</v>
      </c>
      <c r="D85" s="230"/>
      <c r="E85" s="230"/>
      <c r="F85" s="230"/>
      <c r="G85" s="230"/>
      <c r="H85" s="45"/>
      <c r="I85" s="45"/>
      <c r="J85" s="45"/>
      <c r="K85" s="45"/>
      <c r="L85" s="45"/>
      <c r="M85" s="45"/>
      <c r="N85" s="229" t="s">
        <v>106</v>
      </c>
      <c r="O85" s="230"/>
      <c r="P85" s="230"/>
      <c r="Q85" s="230"/>
      <c r="R85" s="36"/>
      <c r="T85" s="119"/>
      <c r="U85" s="119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19"/>
      <c r="U86" s="119"/>
    </row>
    <row r="87" spans="2:47" s="1" customFormat="1" ht="29.25" customHeight="1">
      <c r="B87" s="34"/>
      <c r="C87" s="120" t="s">
        <v>107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07">
        <f>N139</f>
        <v>0</v>
      </c>
      <c r="O87" s="227"/>
      <c r="P87" s="227"/>
      <c r="Q87" s="227"/>
      <c r="R87" s="36"/>
      <c r="T87" s="119"/>
      <c r="U87" s="119"/>
      <c r="AU87" s="18" t="s">
        <v>108</v>
      </c>
    </row>
    <row r="88" spans="2:47" s="6" customFormat="1" ht="24.95" customHeight="1">
      <c r="B88" s="121"/>
      <c r="C88" s="122"/>
      <c r="D88" s="123" t="s">
        <v>109</v>
      </c>
      <c r="E88" s="122"/>
      <c r="F88" s="122"/>
      <c r="G88" s="122"/>
      <c r="H88" s="122"/>
      <c r="I88" s="122"/>
      <c r="J88" s="122"/>
      <c r="K88" s="122"/>
      <c r="L88" s="122"/>
      <c r="M88" s="122"/>
      <c r="N88" s="232">
        <f>N140</f>
        <v>0</v>
      </c>
      <c r="O88" s="233"/>
      <c r="P88" s="233"/>
      <c r="Q88" s="233"/>
      <c r="R88" s="124"/>
      <c r="T88" s="125"/>
      <c r="U88" s="125"/>
    </row>
    <row r="89" spans="2:47" s="7" customFormat="1" ht="19.899999999999999" customHeight="1">
      <c r="B89" s="126"/>
      <c r="C89" s="127"/>
      <c r="D89" s="99" t="s">
        <v>110</v>
      </c>
      <c r="E89" s="127"/>
      <c r="F89" s="127"/>
      <c r="G89" s="127"/>
      <c r="H89" s="127"/>
      <c r="I89" s="127"/>
      <c r="J89" s="127"/>
      <c r="K89" s="127"/>
      <c r="L89" s="127"/>
      <c r="M89" s="127"/>
      <c r="N89" s="191">
        <f>N141</f>
        <v>0</v>
      </c>
      <c r="O89" s="231"/>
      <c r="P89" s="231"/>
      <c r="Q89" s="231"/>
      <c r="R89" s="128"/>
      <c r="T89" s="129"/>
      <c r="U89" s="129"/>
    </row>
    <row r="90" spans="2:47" s="7" customFormat="1" ht="19.899999999999999" customHeight="1">
      <c r="B90" s="126"/>
      <c r="C90" s="127"/>
      <c r="D90" s="99" t="s">
        <v>111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1">
        <f>N155</f>
        <v>0</v>
      </c>
      <c r="O90" s="231"/>
      <c r="P90" s="231"/>
      <c r="Q90" s="231"/>
      <c r="R90" s="128"/>
      <c r="T90" s="129"/>
      <c r="U90" s="129"/>
    </row>
    <row r="91" spans="2:47" s="7" customFormat="1" ht="19.899999999999999" customHeight="1">
      <c r="B91" s="126"/>
      <c r="C91" s="127"/>
      <c r="D91" s="99" t="s">
        <v>112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91">
        <f>N172</f>
        <v>0</v>
      </c>
      <c r="O91" s="231"/>
      <c r="P91" s="231"/>
      <c r="Q91" s="231"/>
      <c r="R91" s="128"/>
      <c r="T91" s="129"/>
      <c r="U91" s="129"/>
    </row>
    <row r="92" spans="2:47" s="7" customFormat="1" ht="19.899999999999999" customHeight="1">
      <c r="B92" s="126"/>
      <c r="C92" s="127"/>
      <c r="D92" s="99" t="s">
        <v>113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91">
        <f>N182</f>
        <v>0</v>
      </c>
      <c r="O92" s="231"/>
      <c r="P92" s="231"/>
      <c r="Q92" s="231"/>
      <c r="R92" s="128"/>
      <c r="T92" s="129"/>
      <c r="U92" s="129"/>
    </row>
    <row r="93" spans="2:47" s="7" customFormat="1" ht="19.899999999999999" customHeight="1">
      <c r="B93" s="126"/>
      <c r="C93" s="127"/>
      <c r="D93" s="99" t="s">
        <v>114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91">
        <f>N190</f>
        <v>0</v>
      </c>
      <c r="O93" s="231"/>
      <c r="P93" s="231"/>
      <c r="Q93" s="231"/>
      <c r="R93" s="128"/>
      <c r="T93" s="129"/>
      <c r="U93" s="129"/>
    </row>
    <row r="94" spans="2:47" s="7" customFormat="1" ht="19.899999999999999" customHeight="1">
      <c r="B94" s="126"/>
      <c r="C94" s="127"/>
      <c r="D94" s="99" t="s">
        <v>115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91">
        <f>N193</f>
        <v>0</v>
      </c>
      <c r="O94" s="231"/>
      <c r="P94" s="231"/>
      <c r="Q94" s="231"/>
      <c r="R94" s="128"/>
      <c r="T94" s="129"/>
      <c r="U94" s="129"/>
    </row>
    <row r="95" spans="2:47" s="7" customFormat="1" ht="19.899999999999999" customHeight="1">
      <c r="B95" s="126"/>
      <c r="C95" s="127"/>
      <c r="D95" s="99" t="s">
        <v>116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91">
        <f>N218</f>
        <v>0</v>
      </c>
      <c r="O95" s="231"/>
      <c r="P95" s="231"/>
      <c r="Q95" s="231"/>
      <c r="R95" s="128"/>
      <c r="T95" s="129"/>
      <c r="U95" s="129"/>
    </row>
    <row r="96" spans="2:47" s="7" customFormat="1" ht="19.899999999999999" customHeight="1">
      <c r="B96" s="126"/>
      <c r="C96" s="127"/>
      <c r="D96" s="99" t="s">
        <v>117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91">
        <f>N222</f>
        <v>0</v>
      </c>
      <c r="O96" s="231"/>
      <c r="P96" s="231"/>
      <c r="Q96" s="231"/>
      <c r="R96" s="128"/>
      <c r="T96" s="129"/>
      <c r="U96" s="129"/>
    </row>
    <row r="97" spans="2:21" s="6" customFormat="1" ht="24.95" customHeight="1">
      <c r="B97" s="121"/>
      <c r="C97" s="122"/>
      <c r="D97" s="123" t="s">
        <v>118</v>
      </c>
      <c r="E97" s="122"/>
      <c r="F97" s="122"/>
      <c r="G97" s="122"/>
      <c r="H97" s="122"/>
      <c r="I97" s="122"/>
      <c r="J97" s="122"/>
      <c r="K97" s="122"/>
      <c r="L97" s="122"/>
      <c r="M97" s="122"/>
      <c r="N97" s="232">
        <f>N224</f>
        <v>0</v>
      </c>
      <c r="O97" s="233"/>
      <c r="P97" s="233"/>
      <c r="Q97" s="233"/>
      <c r="R97" s="124"/>
      <c r="T97" s="125"/>
      <c r="U97" s="125"/>
    </row>
    <row r="98" spans="2:21" s="7" customFormat="1" ht="19.899999999999999" customHeight="1">
      <c r="B98" s="126"/>
      <c r="C98" s="127"/>
      <c r="D98" s="99" t="s">
        <v>119</v>
      </c>
      <c r="E98" s="127"/>
      <c r="F98" s="127"/>
      <c r="G98" s="127"/>
      <c r="H98" s="127"/>
      <c r="I98" s="127"/>
      <c r="J98" s="127"/>
      <c r="K98" s="127"/>
      <c r="L98" s="127"/>
      <c r="M98" s="127"/>
      <c r="N98" s="191">
        <f>N225</f>
        <v>0</v>
      </c>
      <c r="O98" s="231"/>
      <c r="P98" s="231"/>
      <c r="Q98" s="231"/>
      <c r="R98" s="128"/>
      <c r="T98" s="129"/>
      <c r="U98" s="129"/>
    </row>
    <row r="99" spans="2:21" s="7" customFormat="1" ht="19.899999999999999" customHeight="1">
      <c r="B99" s="126"/>
      <c r="C99" s="127"/>
      <c r="D99" s="99" t="s">
        <v>120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91">
        <f>N237</f>
        <v>0</v>
      </c>
      <c r="O99" s="231"/>
      <c r="P99" s="231"/>
      <c r="Q99" s="231"/>
      <c r="R99" s="128"/>
      <c r="T99" s="129"/>
      <c r="U99" s="129"/>
    </row>
    <row r="100" spans="2:21" s="7" customFormat="1" ht="19.899999999999999" customHeight="1">
      <c r="B100" s="126"/>
      <c r="C100" s="127"/>
      <c r="D100" s="99" t="s">
        <v>121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191">
        <f>N243</f>
        <v>0</v>
      </c>
      <c r="O100" s="231"/>
      <c r="P100" s="231"/>
      <c r="Q100" s="231"/>
      <c r="R100" s="128"/>
      <c r="T100" s="129"/>
      <c r="U100" s="129"/>
    </row>
    <row r="101" spans="2:21" s="7" customFormat="1" ht="19.899999999999999" customHeight="1">
      <c r="B101" s="126"/>
      <c r="C101" s="127"/>
      <c r="D101" s="99" t="s">
        <v>122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191">
        <f>N253</f>
        <v>0</v>
      </c>
      <c r="O101" s="231"/>
      <c r="P101" s="231"/>
      <c r="Q101" s="231"/>
      <c r="R101" s="128"/>
      <c r="T101" s="129"/>
      <c r="U101" s="129"/>
    </row>
    <row r="102" spans="2:21" s="7" customFormat="1" ht="19.899999999999999" customHeight="1">
      <c r="B102" s="126"/>
      <c r="C102" s="127"/>
      <c r="D102" s="99" t="s">
        <v>123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191">
        <f>N258</f>
        <v>0</v>
      </c>
      <c r="O102" s="231"/>
      <c r="P102" s="231"/>
      <c r="Q102" s="231"/>
      <c r="R102" s="128"/>
      <c r="T102" s="129"/>
      <c r="U102" s="129"/>
    </row>
    <row r="103" spans="2:21" s="7" customFormat="1" ht="19.899999999999999" customHeight="1">
      <c r="B103" s="126"/>
      <c r="C103" s="127"/>
      <c r="D103" s="99" t="s">
        <v>124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1">
        <f>N262</f>
        <v>0</v>
      </c>
      <c r="O103" s="231"/>
      <c r="P103" s="231"/>
      <c r="Q103" s="231"/>
      <c r="R103" s="128"/>
      <c r="T103" s="129"/>
      <c r="U103" s="129"/>
    </row>
    <row r="104" spans="2:21" s="7" customFormat="1" ht="19.899999999999999" customHeight="1">
      <c r="B104" s="126"/>
      <c r="C104" s="127"/>
      <c r="D104" s="99" t="s">
        <v>125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191">
        <f>N275</f>
        <v>0</v>
      </c>
      <c r="O104" s="231"/>
      <c r="P104" s="231"/>
      <c r="Q104" s="231"/>
      <c r="R104" s="128"/>
      <c r="T104" s="129"/>
      <c r="U104" s="129"/>
    </row>
    <row r="105" spans="2:21" s="7" customFormat="1" ht="19.899999999999999" customHeight="1">
      <c r="B105" s="126"/>
      <c r="C105" s="127"/>
      <c r="D105" s="99" t="s">
        <v>126</v>
      </c>
      <c r="E105" s="127"/>
      <c r="F105" s="127"/>
      <c r="G105" s="127"/>
      <c r="H105" s="127"/>
      <c r="I105" s="127"/>
      <c r="J105" s="127"/>
      <c r="K105" s="127"/>
      <c r="L105" s="127"/>
      <c r="M105" s="127"/>
      <c r="N105" s="191">
        <f>N286</f>
        <v>0</v>
      </c>
      <c r="O105" s="231"/>
      <c r="P105" s="231"/>
      <c r="Q105" s="231"/>
      <c r="R105" s="128"/>
      <c r="T105" s="129"/>
      <c r="U105" s="129"/>
    </row>
    <row r="106" spans="2:21" s="7" customFormat="1" ht="19.899999999999999" customHeight="1">
      <c r="B106" s="126"/>
      <c r="C106" s="127"/>
      <c r="D106" s="99" t="s">
        <v>127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191">
        <f>N306</f>
        <v>0</v>
      </c>
      <c r="O106" s="231"/>
      <c r="P106" s="231"/>
      <c r="Q106" s="231"/>
      <c r="R106" s="128"/>
      <c r="T106" s="129"/>
      <c r="U106" s="129"/>
    </row>
    <row r="107" spans="2:21" s="7" customFormat="1" ht="19.899999999999999" customHeight="1">
      <c r="B107" s="126"/>
      <c r="C107" s="127"/>
      <c r="D107" s="99" t="s">
        <v>128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191">
        <f>N312</f>
        <v>0</v>
      </c>
      <c r="O107" s="231"/>
      <c r="P107" s="231"/>
      <c r="Q107" s="231"/>
      <c r="R107" s="128"/>
      <c r="T107" s="129"/>
      <c r="U107" s="129"/>
    </row>
    <row r="108" spans="2:21" s="7" customFormat="1" ht="19.899999999999999" customHeight="1">
      <c r="B108" s="126"/>
      <c r="C108" s="127"/>
      <c r="D108" s="99" t="s">
        <v>129</v>
      </c>
      <c r="E108" s="127"/>
      <c r="F108" s="127"/>
      <c r="G108" s="127"/>
      <c r="H108" s="127"/>
      <c r="I108" s="127"/>
      <c r="J108" s="127"/>
      <c r="K108" s="127"/>
      <c r="L108" s="127"/>
      <c r="M108" s="127"/>
      <c r="N108" s="191">
        <f>N327</f>
        <v>0</v>
      </c>
      <c r="O108" s="231"/>
      <c r="P108" s="231"/>
      <c r="Q108" s="231"/>
      <c r="R108" s="128"/>
      <c r="T108" s="129"/>
      <c r="U108" s="129"/>
    </row>
    <row r="109" spans="2:21" s="7" customFormat="1" ht="19.899999999999999" customHeight="1">
      <c r="B109" s="126"/>
      <c r="C109" s="127"/>
      <c r="D109" s="99" t="s">
        <v>130</v>
      </c>
      <c r="E109" s="127"/>
      <c r="F109" s="127"/>
      <c r="G109" s="127"/>
      <c r="H109" s="127"/>
      <c r="I109" s="127"/>
      <c r="J109" s="127"/>
      <c r="K109" s="127"/>
      <c r="L109" s="127"/>
      <c r="M109" s="127"/>
      <c r="N109" s="191">
        <f>N331</f>
        <v>0</v>
      </c>
      <c r="O109" s="231"/>
      <c r="P109" s="231"/>
      <c r="Q109" s="231"/>
      <c r="R109" s="128"/>
      <c r="T109" s="129"/>
      <c r="U109" s="129"/>
    </row>
    <row r="110" spans="2:21" s="7" customFormat="1" ht="19.899999999999999" customHeight="1">
      <c r="B110" s="126"/>
      <c r="C110" s="127"/>
      <c r="D110" s="99" t="s">
        <v>131</v>
      </c>
      <c r="E110" s="127"/>
      <c r="F110" s="127"/>
      <c r="G110" s="127"/>
      <c r="H110" s="127"/>
      <c r="I110" s="127"/>
      <c r="J110" s="127"/>
      <c r="K110" s="127"/>
      <c r="L110" s="127"/>
      <c r="M110" s="127"/>
      <c r="N110" s="191">
        <f>N339</f>
        <v>0</v>
      </c>
      <c r="O110" s="231"/>
      <c r="P110" s="231"/>
      <c r="Q110" s="231"/>
      <c r="R110" s="128"/>
      <c r="T110" s="129"/>
      <c r="U110" s="129"/>
    </row>
    <row r="111" spans="2:21" s="7" customFormat="1" ht="19.899999999999999" customHeight="1">
      <c r="B111" s="126"/>
      <c r="C111" s="127"/>
      <c r="D111" s="99" t="s">
        <v>132</v>
      </c>
      <c r="E111" s="127"/>
      <c r="F111" s="127"/>
      <c r="G111" s="127"/>
      <c r="H111" s="127"/>
      <c r="I111" s="127"/>
      <c r="J111" s="127"/>
      <c r="K111" s="127"/>
      <c r="L111" s="127"/>
      <c r="M111" s="127"/>
      <c r="N111" s="191">
        <f>N348</f>
        <v>0</v>
      </c>
      <c r="O111" s="231"/>
      <c r="P111" s="231"/>
      <c r="Q111" s="231"/>
      <c r="R111" s="128"/>
      <c r="T111" s="129"/>
      <c r="U111" s="129"/>
    </row>
    <row r="112" spans="2:21" s="7" customFormat="1" ht="19.899999999999999" customHeight="1">
      <c r="B112" s="126"/>
      <c r="C112" s="127"/>
      <c r="D112" s="99" t="s">
        <v>133</v>
      </c>
      <c r="E112" s="127"/>
      <c r="F112" s="127"/>
      <c r="G112" s="127"/>
      <c r="H112" s="127"/>
      <c r="I112" s="127"/>
      <c r="J112" s="127"/>
      <c r="K112" s="127"/>
      <c r="L112" s="127"/>
      <c r="M112" s="127"/>
      <c r="N112" s="191">
        <f>N351</f>
        <v>0</v>
      </c>
      <c r="O112" s="231"/>
      <c r="P112" s="231"/>
      <c r="Q112" s="231"/>
      <c r="R112" s="128"/>
      <c r="T112" s="129"/>
      <c r="U112" s="129"/>
    </row>
    <row r="113" spans="2:65" s="6" customFormat="1" ht="21.75" customHeight="1">
      <c r="B113" s="121"/>
      <c r="C113" s="122"/>
      <c r="D113" s="123" t="s">
        <v>134</v>
      </c>
      <c r="E113" s="122"/>
      <c r="F113" s="122"/>
      <c r="G113" s="122"/>
      <c r="H113" s="122"/>
      <c r="I113" s="122"/>
      <c r="J113" s="122"/>
      <c r="K113" s="122"/>
      <c r="L113" s="122"/>
      <c r="M113" s="122"/>
      <c r="N113" s="234">
        <f>N354</f>
        <v>0</v>
      </c>
      <c r="O113" s="233"/>
      <c r="P113" s="233"/>
      <c r="Q113" s="233"/>
      <c r="R113" s="124"/>
      <c r="T113" s="125"/>
      <c r="U113" s="125"/>
    </row>
    <row r="114" spans="2:65" s="1" customFormat="1" ht="21.7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  <c r="T114" s="119"/>
      <c r="U114" s="119"/>
    </row>
    <row r="115" spans="2:65" s="1" customFormat="1" ht="29.25" customHeight="1">
      <c r="B115" s="34"/>
      <c r="C115" s="120" t="s">
        <v>135</v>
      </c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227">
        <f>ROUND(N116+N117+N118+N119+N120+N121,2)</f>
        <v>0</v>
      </c>
      <c r="O115" s="235"/>
      <c r="P115" s="235"/>
      <c r="Q115" s="235"/>
      <c r="R115" s="36"/>
      <c r="T115" s="130"/>
      <c r="U115" s="131" t="s">
        <v>43</v>
      </c>
    </row>
    <row r="116" spans="2:65" s="1" customFormat="1" ht="18" customHeight="1">
      <c r="B116" s="34"/>
      <c r="C116" s="35"/>
      <c r="D116" s="193" t="s">
        <v>136</v>
      </c>
      <c r="E116" s="194"/>
      <c r="F116" s="194"/>
      <c r="G116" s="194"/>
      <c r="H116" s="194"/>
      <c r="I116" s="35"/>
      <c r="J116" s="35"/>
      <c r="K116" s="35"/>
      <c r="L116" s="35"/>
      <c r="M116" s="35"/>
      <c r="N116" s="192">
        <f>ROUND(N87*T116,2)</f>
        <v>0</v>
      </c>
      <c r="O116" s="191"/>
      <c r="P116" s="191"/>
      <c r="Q116" s="191"/>
      <c r="R116" s="36"/>
      <c r="S116" s="132"/>
      <c r="T116" s="133"/>
      <c r="U116" s="134" t="s">
        <v>44</v>
      </c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5" t="s">
        <v>137</v>
      </c>
      <c r="AZ116" s="132"/>
      <c r="BA116" s="132"/>
      <c r="BB116" s="132"/>
      <c r="BC116" s="132"/>
      <c r="BD116" s="132"/>
      <c r="BE116" s="136">
        <f t="shared" ref="BE116:BE121" si="0">IF(U116="základní",N116,0)</f>
        <v>0</v>
      </c>
      <c r="BF116" s="136">
        <f t="shared" ref="BF116:BF121" si="1">IF(U116="snížená",N116,0)</f>
        <v>0</v>
      </c>
      <c r="BG116" s="136">
        <f t="shared" ref="BG116:BG121" si="2">IF(U116="zákl. přenesená",N116,0)</f>
        <v>0</v>
      </c>
      <c r="BH116" s="136">
        <f t="shared" ref="BH116:BH121" si="3">IF(U116="sníž. přenesená",N116,0)</f>
        <v>0</v>
      </c>
      <c r="BI116" s="136">
        <f t="shared" ref="BI116:BI121" si="4">IF(U116="nulová",N116,0)</f>
        <v>0</v>
      </c>
      <c r="BJ116" s="135" t="s">
        <v>84</v>
      </c>
      <c r="BK116" s="132"/>
      <c r="BL116" s="132"/>
      <c r="BM116" s="132"/>
    </row>
    <row r="117" spans="2:65" s="1" customFormat="1" ht="18" customHeight="1">
      <c r="B117" s="34"/>
      <c r="C117" s="35"/>
      <c r="D117" s="193" t="s">
        <v>138</v>
      </c>
      <c r="E117" s="194"/>
      <c r="F117" s="194"/>
      <c r="G117" s="194"/>
      <c r="H117" s="194"/>
      <c r="I117" s="35"/>
      <c r="J117" s="35"/>
      <c r="K117" s="35"/>
      <c r="L117" s="35"/>
      <c r="M117" s="35"/>
      <c r="N117" s="192">
        <f>ROUND(N87*T117,2)</f>
        <v>0</v>
      </c>
      <c r="O117" s="191"/>
      <c r="P117" s="191"/>
      <c r="Q117" s="191"/>
      <c r="R117" s="36"/>
      <c r="S117" s="132"/>
      <c r="T117" s="133"/>
      <c r="U117" s="134" t="s">
        <v>44</v>
      </c>
      <c r="V117" s="132"/>
      <c r="W117" s="132"/>
      <c r="X117" s="132"/>
      <c r="Y117" s="132"/>
      <c r="Z117" s="132"/>
      <c r="AA117" s="132"/>
      <c r="AB117" s="132"/>
      <c r="AC117" s="132"/>
      <c r="AD117" s="132"/>
      <c r="AE117" s="132"/>
      <c r="AF117" s="132"/>
      <c r="AG117" s="132"/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5" t="s">
        <v>137</v>
      </c>
      <c r="AZ117" s="132"/>
      <c r="BA117" s="132"/>
      <c r="BB117" s="132"/>
      <c r="BC117" s="132"/>
      <c r="BD117" s="132"/>
      <c r="BE117" s="136">
        <f t="shared" si="0"/>
        <v>0</v>
      </c>
      <c r="BF117" s="136">
        <f t="shared" si="1"/>
        <v>0</v>
      </c>
      <c r="BG117" s="136">
        <f t="shared" si="2"/>
        <v>0</v>
      </c>
      <c r="BH117" s="136">
        <f t="shared" si="3"/>
        <v>0</v>
      </c>
      <c r="BI117" s="136">
        <f t="shared" si="4"/>
        <v>0</v>
      </c>
      <c r="BJ117" s="135" t="s">
        <v>84</v>
      </c>
      <c r="BK117" s="132"/>
      <c r="BL117" s="132"/>
      <c r="BM117" s="132"/>
    </row>
    <row r="118" spans="2:65" s="1" customFormat="1" ht="18" customHeight="1">
      <c r="B118" s="34"/>
      <c r="C118" s="35"/>
      <c r="D118" s="193" t="s">
        <v>139</v>
      </c>
      <c r="E118" s="194"/>
      <c r="F118" s="194"/>
      <c r="G118" s="194"/>
      <c r="H118" s="194"/>
      <c r="I118" s="35"/>
      <c r="J118" s="35"/>
      <c r="K118" s="35"/>
      <c r="L118" s="35"/>
      <c r="M118" s="35"/>
      <c r="N118" s="192">
        <f>ROUND(N87*T118,2)</f>
        <v>0</v>
      </c>
      <c r="O118" s="191"/>
      <c r="P118" s="191"/>
      <c r="Q118" s="191"/>
      <c r="R118" s="36"/>
      <c r="S118" s="132"/>
      <c r="T118" s="133"/>
      <c r="U118" s="134" t="s">
        <v>44</v>
      </c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5" t="s">
        <v>137</v>
      </c>
      <c r="AZ118" s="132"/>
      <c r="BA118" s="132"/>
      <c r="BB118" s="132"/>
      <c r="BC118" s="132"/>
      <c r="BD118" s="132"/>
      <c r="BE118" s="136">
        <f t="shared" si="0"/>
        <v>0</v>
      </c>
      <c r="BF118" s="136">
        <f t="shared" si="1"/>
        <v>0</v>
      </c>
      <c r="BG118" s="136">
        <f t="shared" si="2"/>
        <v>0</v>
      </c>
      <c r="BH118" s="136">
        <f t="shared" si="3"/>
        <v>0</v>
      </c>
      <c r="BI118" s="136">
        <f t="shared" si="4"/>
        <v>0</v>
      </c>
      <c r="BJ118" s="135" t="s">
        <v>84</v>
      </c>
      <c r="BK118" s="132"/>
      <c r="BL118" s="132"/>
      <c r="BM118" s="132"/>
    </row>
    <row r="119" spans="2:65" s="1" customFormat="1" ht="18" customHeight="1">
      <c r="B119" s="34"/>
      <c r="C119" s="35"/>
      <c r="D119" s="193" t="s">
        <v>140</v>
      </c>
      <c r="E119" s="194"/>
      <c r="F119" s="194"/>
      <c r="G119" s="194"/>
      <c r="H119" s="194"/>
      <c r="I119" s="35"/>
      <c r="J119" s="35"/>
      <c r="K119" s="35"/>
      <c r="L119" s="35"/>
      <c r="M119" s="35"/>
      <c r="N119" s="192">
        <f>ROUND(N87*T119,2)</f>
        <v>0</v>
      </c>
      <c r="O119" s="191"/>
      <c r="P119" s="191"/>
      <c r="Q119" s="191"/>
      <c r="R119" s="36"/>
      <c r="S119" s="132"/>
      <c r="T119" s="133"/>
      <c r="U119" s="134" t="s">
        <v>44</v>
      </c>
      <c r="V119" s="132"/>
      <c r="W119" s="132"/>
      <c r="X119" s="132"/>
      <c r="Y119" s="132"/>
      <c r="Z119" s="132"/>
      <c r="AA119" s="132"/>
      <c r="AB119" s="132"/>
      <c r="AC119" s="132"/>
      <c r="AD119" s="132"/>
      <c r="AE119" s="132"/>
      <c r="AF119" s="132"/>
      <c r="AG119" s="132"/>
      <c r="AH119" s="132"/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5" t="s">
        <v>137</v>
      </c>
      <c r="AZ119" s="132"/>
      <c r="BA119" s="132"/>
      <c r="BB119" s="132"/>
      <c r="BC119" s="132"/>
      <c r="BD119" s="132"/>
      <c r="BE119" s="136">
        <f t="shared" si="0"/>
        <v>0</v>
      </c>
      <c r="BF119" s="136">
        <f t="shared" si="1"/>
        <v>0</v>
      </c>
      <c r="BG119" s="136">
        <f t="shared" si="2"/>
        <v>0</v>
      </c>
      <c r="BH119" s="136">
        <f t="shared" si="3"/>
        <v>0</v>
      </c>
      <c r="BI119" s="136">
        <f t="shared" si="4"/>
        <v>0</v>
      </c>
      <c r="BJ119" s="135" t="s">
        <v>84</v>
      </c>
      <c r="BK119" s="132"/>
      <c r="BL119" s="132"/>
      <c r="BM119" s="132"/>
    </row>
    <row r="120" spans="2:65" s="1" customFormat="1" ht="18" customHeight="1">
      <c r="B120" s="34"/>
      <c r="C120" s="35"/>
      <c r="D120" s="193" t="s">
        <v>141</v>
      </c>
      <c r="E120" s="194"/>
      <c r="F120" s="194"/>
      <c r="G120" s="194"/>
      <c r="H120" s="194"/>
      <c r="I120" s="35"/>
      <c r="J120" s="35"/>
      <c r="K120" s="35"/>
      <c r="L120" s="35"/>
      <c r="M120" s="35"/>
      <c r="N120" s="192">
        <f>ROUND(N87*T120,2)</f>
        <v>0</v>
      </c>
      <c r="O120" s="191"/>
      <c r="P120" s="191"/>
      <c r="Q120" s="191"/>
      <c r="R120" s="36"/>
      <c r="S120" s="132"/>
      <c r="T120" s="133"/>
      <c r="U120" s="134" t="s">
        <v>44</v>
      </c>
      <c r="V120" s="132"/>
      <c r="W120" s="132"/>
      <c r="X120" s="132"/>
      <c r="Y120" s="132"/>
      <c r="Z120" s="132"/>
      <c r="AA120" s="132"/>
      <c r="AB120" s="132"/>
      <c r="AC120" s="132"/>
      <c r="AD120" s="132"/>
      <c r="AE120" s="132"/>
      <c r="AF120" s="132"/>
      <c r="AG120" s="132"/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5" t="s">
        <v>137</v>
      </c>
      <c r="AZ120" s="132"/>
      <c r="BA120" s="132"/>
      <c r="BB120" s="132"/>
      <c r="BC120" s="132"/>
      <c r="BD120" s="132"/>
      <c r="BE120" s="136">
        <f t="shared" si="0"/>
        <v>0</v>
      </c>
      <c r="BF120" s="136">
        <f t="shared" si="1"/>
        <v>0</v>
      </c>
      <c r="BG120" s="136">
        <f t="shared" si="2"/>
        <v>0</v>
      </c>
      <c r="BH120" s="136">
        <f t="shared" si="3"/>
        <v>0</v>
      </c>
      <c r="BI120" s="136">
        <f t="shared" si="4"/>
        <v>0</v>
      </c>
      <c r="BJ120" s="135" t="s">
        <v>84</v>
      </c>
      <c r="BK120" s="132"/>
      <c r="BL120" s="132"/>
      <c r="BM120" s="132"/>
    </row>
    <row r="121" spans="2:65" s="1" customFormat="1" ht="18" customHeight="1">
      <c r="B121" s="34"/>
      <c r="C121" s="35"/>
      <c r="D121" s="99" t="s">
        <v>142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192">
        <f>ROUND(N87*T121,2)</f>
        <v>0</v>
      </c>
      <c r="O121" s="191"/>
      <c r="P121" s="191"/>
      <c r="Q121" s="191"/>
      <c r="R121" s="36"/>
      <c r="S121" s="132"/>
      <c r="T121" s="137"/>
      <c r="U121" s="138" t="s">
        <v>44</v>
      </c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5" t="s">
        <v>143</v>
      </c>
      <c r="AZ121" s="132"/>
      <c r="BA121" s="132"/>
      <c r="BB121" s="132"/>
      <c r="BC121" s="132"/>
      <c r="BD121" s="132"/>
      <c r="BE121" s="136">
        <f t="shared" si="0"/>
        <v>0</v>
      </c>
      <c r="BF121" s="136">
        <f t="shared" si="1"/>
        <v>0</v>
      </c>
      <c r="BG121" s="136">
        <f t="shared" si="2"/>
        <v>0</v>
      </c>
      <c r="BH121" s="136">
        <f t="shared" si="3"/>
        <v>0</v>
      </c>
      <c r="BI121" s="136">
        <f t="shared" si="4"/>
        <v>0</v>
      </c>
      <c r="BJ121" s="135" t="s">
        <v>84</v>
      </c>
      <c r="BK121" s="132"/>
      <c r="BL121" s="132"/>
      <c r="BM121" s="132"/>
    </row>
    <row r="122" spans="2:65" s="1" customForma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  <c r="T122" s="119"/>
      <c r="U122" s="119"/>
    </row>
    <row r="123" spans="2:65" s="1" customFormat="1" ht="29.25" customHeight="1">
      <c r="B123" s="34"/>
      <c r="C123" s="110" t="s">
        <v>94</v>
      </c>
      <c r="D123" s="45"/>
      <c r="E123" s="45"/>
      <c r="F123" s="45"/>
      <c r="G123" s="45"/>
      <c r="H123" s="45"/>
      <c r="I123" s="45"/>
      <c r="J123" s="45"/>
      <c r="K123" s="45"/>
      <c r="L123" s="208">
        <f>ROUND(SUM(N87+N115),2)</f>
        <v>0</v>
      </c>
      <c r="M123" s="208"/>
      <c r="N123" s="208"/>
      <c r="O123" s="208"/>
      <c r="P123" s="208"/>
      <c r="Q123" s="208"/>
      <c r="R123" s="36"/>
      <c r="T123" s="119"/>
      <c r="U123" s="119"/>
    </row>
    <row r="124" spans="2:65" s="1" customFormat="1" ht="6.95" customHeight="1">
      <c r="B124" s="58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60"/>
      <c r="T124" s="119"/>
      <c r="U124" s="119"/>
    </row>
    <row r="128" spans="2:65" s="1" customFormat="1" ht="6.95" customHeight="1"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3"/>
    </row>
    <row r="129" spans="2:65" s="1" customFormat="1" ht="36.950000000000003" customHeight="1">
      <c r="B129" s="34"/>
      <c r="C129" s="179" t="s">
        <v>144</v>
      </c>
      <c r="D129" s="223"/>
      <c r="E129" s="223"/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36"/>
    </row>
    <row r="130" spans="2:65" s="1" customFormat="1" ht="6.95" customHeight="1"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6"/>
    </row>
    <row r="131" spans="2:65" s="1" customFormat="1" ht="36.950000000000003" customHeight="1">
      <c r="B131" s="34"/>
      <c r="C131" s="68" t="s">
        <v>19</v>
      </c>
      <c r="D131" s="35"/>
      <c r="E131" s="35"/>
      <c r="F131" s="211" t="str">
        <f>F6</f>
        <v>Novostavba sociálního zařízení, sportoviště Okrouhlice</v>
      </c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35"/>
      <c r="R131" s="36"/>
    </row>
    <row r="132" spans="2:65" s="1" customFormat="1" ht="6.95" customHeight="1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6"/>
    </row>
    <row r="133" spans="2:65" s="1" customFormat="1" ht="18" customHeight="1">
      <c r="B133" s="34"/>
      <c r="C133" s="29" t="s">
        <v>24</v>
      </c>
      <c r="D133" s="35"/>
      <c r="E133" s="35"/>
      <c r="F133" s="27" t="str">
        <f>F8</f>
        <v>Okrouhlice,p.č. 5232, KÚ Benešov</v>
      </c>
      <c r="G133" s="35"/>
      <c r="H133" s="35"/>
      <c r="I133" s="35"/>
      <c r="J133" s="35"/>
      <c r="K133" s="29" t="s">
        <v>26</v>
      </c>
      <c r="L133" s="35"/>
      <c r="M133" s="226" t="str">
        <f>IF(O8="","",O8)</f>
        <v>28. 5. 2018</v>
      </c>
      <c r="N133" s="226"/>
      <c r="O133" s="226"/>
      <c r="P133" s="226"/>
      <c r="Q133" s="35"/>
      <c r="R133" s="36"/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6"/>
    </row>
    <row r="135" spans="2:65" s="1" customFormat="1" ht="15">
      <c r="B135" s="34"/>
      <c r="C135" s="29" t="s">
        <v>28</v>
      </c>
      <c r="D135" s="35"/>
      <c r="E135" s="35"/>
      <c r="F135" s="27" t="str">
        <f>E11</f>
        <v>Město Benešov,Masarykovo nám.100,256 01 Benešov</v>
      </c>
      <c r="G135" s="35"/>
      <c r="H135" s="35"/>
      <c r="I135" s="35"/>
      <c r="J135" s="35"/>
      <c r="K135" s="29" t="s">
        <v>34</v>
      </c>
      <c r="L135" s="35"/>
      <c r="M135" s="183" t="str">
        <f>E17</f>
        <v>Jiří Jasz</v>
      </c>
      <c r="N135" s="183"/>
      <c r="O135" s="183"/>
      <c r="P135" s="183"/>
      <c r="Q135" s="183"/>
      <c r="R135" s="36"/>
    </row>
    <row r="136" spans="2:65" s="1" customFormat="1" ht="14.45" customHeight="1">
      <c r="B136" s="34"/>
      <c r="C136" s="29" t="s">
        <v>32</v>
      </c>
      <c r="D136" s="35"/>
      <c r="E136" s="35"/>
      <c r="F136" s="27" t="str">
        <f>IF(E14="","",E14)</f>
        <v>dle výběrového řízení</v>
      </c>
      <c r="G136" s="35"/>
      <c r="H136" s="35"/>
      <c r="I136" s="35"/>
      <c r="J136" s="35"/>
      <c r="K136" s="29" t="s">
        <v>37</v>
      </c>
      <c r="L136" s="35"/>
      <c r="M136" s="183" t="str">
        <f>E20</f>
        <v xml:space="preserve"> </v>
      </c>
      <c r="N136" s="183"/>
      <c r="O136" s="183"/>
      <c r="P136" s="183"/>
      <c r="Q136" s="183"/>
      <c r="R136" s="36"/>
    </row>
    <row r="137" spans="2:65" s="1" customFormat="1" ht="10.35" customHeight="1"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6"/>
    </row>
    <row r="138" spans="2:65" s="8" customFormat="1" ht="29.25" customHeight="1">
      <c r="B138" s="139"/>
      <c r="C138" s="140" t="s">
        <v>145</v>
      </c>
      <c r="D138" s="141" t="s">
        <v>146</v>
      </c>
      <c r="E138" s="141" t="s">
        <v>61</v>
      </c>
      <c r="F138" s="236" t="s">
        <v>147</v>
      </c>
      <c r="G138" s="236"/>
      <c r="H138" s="236"/>
      <c r="I138" s="236"/>
      <c r="J138" s="141" t="s">
        <v>148</v>
      </c>
      <c r="K138" s="141" t="s">
        <v>149</v>
      </c>
      <c r="L138" s="236" t="s">
        <v>150</v>
      </c>
      <c r="M138" s="236"/>
      <c r="N138" s="236" t="s">
        <v>106</v>
      </c>
      <c r="O138" s="236"/>
      <c r="P138" s="236"/>
      <c r="Q138" s="237"/>
      <c r="R138" s="142"/>
      <c r="T138" s="78" t="s">
        <v>151</v>
      </c>
      <c r="U138" s="79" t="s">
        <v>43</v>
      </c>
      <c r="V138" s="79" t="s">
        <v>152</v>
      </c>
      <c r="W138" s="79" t="s">
        <v>153</v>
      </c>
      <c r="X138" s="79" t="s">
        <v>154</v>
      </c>
      <c r="Y138" s="79" t="s">
        <v>155</v>
      </c>
      <c r="Z138" s="79" t="s">
        <v>156</v>
      </c>
      <c r="AA138" s="80" t="s">
        <v>157</v>
      </c>
    </row>
    <row r="139" spans="2:65" s="1" customFormat="1" ht="29.25" customHeight="1">
      <c r="B139" s="34"/>
      <c r="C139" s="82" t="s">
        <v>103</v>
      </c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252">
        <f>BK139</f>
        <v>0</v>
      </c>
      <c r="O139" s="253"/>
      <c r="P139" s="253"/>
      <c r="Q139" s="253"/>
      <c r="R139" s="36"/>
      <c r="T139" s="81"/>
      <c r="U139" s="50"/>
      <c r="V139" s="50"/>
      <c r="W139" s="143">
        <f>W140+W224+W354</f>
        <v>0</v>
      </c>
      <c r="X139" s="50"/>
      <c r="Y139" s="143">
        <f>Y140+Y224+Y354</f>
        <v>95.466654779999999</v>
      </c>
      <c r="Z139" s="50"/>
      <c r="AA139" s="144">
        <f>AA140+AA224+AA354</f>
        <v>0</v>
      </c>
      <c r="AT139" s="18" t="s">
        <v>78</v>
      </c>
      <c r="AU139" s="18" t="s">
        <v>108</v>
      </c>
      <c r="BK139" s="145">
        <f>BK140+BK224+BK354</f>
        <v>0</v>
      </c>
    </row>
    <row r="140" spans="2:65" s="9" customFormat="1" ht="37.35" customHeight="1">
      <c r="B140" s="146"/>
      <c r="C140" s="147"/>
      <c r="D140" s="148" t="s">
        <v>109</v>
      </c>
      <c r="E140" s="148"/>
      <c r="F140" s="148"/>
      <c r="G140" s="148"/>
      <c r="H140" s="148"/>
      <c r="I140" s="148"/>
      <c r="J140" s="148"/>
      <c r="K140" s="148"/>
      <c r="L140" s="148"/>
      <c r="M140" s="148"/>
      <c r="N140" s="234">
        <f>BK140</f>
        <v>0</v>
      </c>
      <c r="O140" s="232"/>
      <c r="P140" s="232"/>
      <c r="Q140" s="232"/>
      <c r="R140" s="149"/>
      <c r="T140" s="150"/>
      <c r="U140" s="147"/>
      <c r="V140" s="147"/>
      <c r="W140" s="151">
        <f>W141+W155+W172+W182+W190+W193+W218+W222</f>
        <v>0</v>
      </c>
      <c r="X140" s="147"/>
      <c r="Y140" s="151">
        <f>Y141+Y155+Y172+Y182+Y190+Y193+Y218+Y222</f>
        <v>92.153646800000004</v>
      </c>
      <c r="Z140" s="147"/>
      <c r="AA140" s="152">
        <f>AA141+AA155+AA172+AA182+AA190+AA193+AA218+AA222</f>
        <v>0</v>
      </c>
      <c r="AR140" s="153" t="s">
        <v>84</v>
      </c>
      <c r="AT140" s="154" t="s">
        <v>78</v>
      </c>
      <c r="AU140" s="154" t="s">
        <v>79</v>
      </c>
      <c r="AY140" s="153" t="s">
        <v>158</v>
      </c>
      <c r="BK140" s="155">
        <f>BK141+BK155+BK172+BK182+BK190+BK193+BK218+BK222</f>
        <v>0</v>
      </c>
    </row>
    <row r="141" spans="2:65" s="9" customFormat="1" ht="19.899999999999999" customHeight="1">
      <c r="B141" s="146"/>
      <c r="C141" s="147"/>
      <c r="D141" s="156" t="s">
        <v>110</v>
      </c>
      <c r="E141" s="156"/>
      <c r="F141" s="156"/>
      <c r="G141" s="156"/>
      <c r="H141" s="156"/>
      <c r="I141" s="156"/>
      <c r="J141" s="156"/>
      <c r="K141" s="156"/>
      <c r="L141" s="156"/>
      <c r="M141" s="156"/>
      <c r="N141" s="250">
        <f>BK141</f>
        <v>0</v>
      </c>
      <c r="O141" s="251"/>
      <c r="P141" s="251"/>
      <c r="Q141" s="251"/>
      <c r="R141" s="149"/>
      <c r="T141" s="150"/>
      <c r="U141" s="147"/>
      <c r="V141" s="147"/>
      <c r="W141" s="151">
        <f>SUM(W142:W154)</f>
        <v>0</v>
      </c>
      <c r="X141" s="147"/>
      <c r="Y141" s="151">
        <f>SUM(Y142:Y154)</f>
        <v>0</v>
      </c>
      <c r="Z141" s="147"/>
      <c r="AA141" s="152">
        <f>SUM(AA142:AA154)</f>
        <v>0</v>
      </c>
      <c r="AR141" s="153" t="s">
        <v>84</v>
      </c>
      <c r="AT141" s="154" t="s">
        <v>78</v>
      </c>
      <c r="AU141" s="154" t="s">
        <v>84</v>
      </c>
      <c r="AY141" s="153" t="s">
        <v>158</v>
      </c>
      <c r="BK141" s="155">
        <f>SUM(BK142:BK154)</f>
        <v>0</v>
      </c>
    </row>
    <row r="142" spans="2:65" s="1" customFormat="1" ht="25.5" customHeight="1">
      <c r="B142" s="34"/>
      <c r="C142" s="157" t="s">
        <v>84</v>
      </c>
      <c r="D142" s="157" t="s">
        <v>159</v>
      </c>
      <c r="E142" s="158" t="s">
        <v>160</v>
      </c>
      <c r="F142" s="238" t="s">
        <v>161</v>
      </c>
      <c r="G142" s="238"/>
      <c r="H142" s="238"/>
      <c r="I142" s="238"/>
      <c r="J142" s="159" t="s">
        <v>162</v>
      </c>
      <c r="K142" s="160">
        <v>9.4</v>
      </c>
      <c r="L142" s="239">
        <v>0</v>
      </c>
      <c r="M142" s="240"/>
      <c r="N142" s="241">
        <f t="shared" ref="N142:N154" si="5">ROUND(L142*K142,2)</f>
        <v>0</v>
      </c>
      <c r="O142" s="241"/>
      <c r="P142" s="241"/>
      <c r="Q142" s="241"/>
      <c r="R142" s="36"/>
      <c r="T142" s="161" t="s">
        <v>22</v>
      </c>
      <c r="U142" s="43" t="s">
        <v>44</v>
      </c>
      <c r="V142" s="35"/>
      <c r="W142" s="162">
        <f t="shared" ref="W142:W154" si="6">V142*K142</f>
        <v>0</v>
      </c>
      <c r="X142" s="162">
        <v>0</v>
      </c>
      <c r="Y142" s="162">
        <f t="shared" ref="Y142:Y154" si="7">X142*K142</f>
        <v>0</v>
      </c>
      <c r="Z142" s="162">
        <v>0</v>
      </c>
      <c r="AA142" s="163">
        <f t="shared" ref="AA142:AA154" si="8">Z142*K142</f>
        <v>0</v>
      </c>
      <c r="AR142" s="18" t="s">
        <v>163</v>
      </c>
      <c r="AT142" s="18" t="s">
        <v>159</v>
      </c>
      <c r="AU142" s="18" t="s">
        <v>100</v>
      </c>
      <c r="AY142" s="18" t="s">
        <v>158</v>
      </c>
      <c r="BE142" s="103">
        <f t="shared" ref="BE142:BE154" si="9">IF(U142="základní",N142,0)</f>
        <v>0</v>
      </c>
      <c r="BF142" s="103">
        <f t="shared" ref="BF142:BF154" si="10">IF(U142="snížená",N142,0)</f>
        <v>0</v>
      </c>
      <c r="BG142" s="103">
        <f t="shared" ref="BG142:BG154" si="11">IF(U142="zákl. přenesená",N142,0)</f>
        <v>0</v>
      </c>
      <c r="BH142" s="103">
        <f t="shared" ref="BH142:BH154" si="12">IF(U142="sníž. přenesená",N142,0)</f>
        <v>0</v>
      </c>
      <c r="BI142" s="103">
        <f t="shared" ref="BI142:BI154" si="13">IF(U142="nulová",N142,0)</f>
        <v>0</v>
      </c>
      <c r="BJ142" s="18" t="s">
        <v>84</v>
      </c>
      <c r="BK142" s="103">
        <f t="shared" ref="BK142:BK154" si="14">ROUND(L142*K142,2)</f>
        <v>0</v>
      </c>
      <c r="BL142" s="18" t="s">
        <v>163</v>
      </c>
      <c r="BM142" s="18" t="s">
        <v>164</v>
      </c>
    </row>
    <row r="143" spans="2:65" s="1" customFormat="1" ht="25.5" customHeight="1">
      <c r="B143" s="34"/>
      <c r="C143" s="157" t="s">
        <v>100</v>
      </c>
      <c r="D143" s="157" t="s">
        <v>159</v>
      </c>
      <c r="E143" s="158" t="s">
        <v>165</v>
      </c>
      <c r="F143" s="238" t="s">
        <v>166</v>
      </c>
      <c r="G143" s="238"/>
      <c r="H143" s="238"/>
      <c r="I143" s="238"/>
      <c r="J143" s="159" t="s">
        <v>162</v>
      </c>
      <c r="K143" s="160">
        <v>47.009</v>
      </c>
      <c r="L143" s="239">
        <v>0</v>
      </c>
      <c r="M143" s="240"/>
      <c r="N143" s="241">
        <f t="shared" si="5"/>
        <v>0</v>
      </c>
      <c r="O143" s="241"/>
      <c r="P143" s="241"/>
      <c r="Q143" s="241"/>
      <c r="R143" s="36"/>
      <c r="T143" s="161" t="s">
        <v>22</v>
      </c>
      <c r="U143" s="43" t="s">
        <v>44</v>
      </c>
      <c r="V143" s="35"/>
      <c r="W143" s="162">
        <f t="shared" si="6"/>
        <v>0</v>
      </c>
      <c r="X143" s="162">
        <v>0</v>
      </c>
      <c r="Y143" s="162">
        <f t="shared" si="7"/>
        <v>0</v>
      </c>
      <c r="Z143" s="162">
        <v>0</v>
      </c>
      <c r="AA143" s="163">
        <f t="shared" si="8"/>
        <v>0</v>
      </c>
      <c r="AR143" s="18" t="s">
        <v>163</v>
      </c>
      <c r="AT143" s="18" t="s">
        <v>159</v>
      </c>
      <c r="AU143" s="18" t="s">
        <v>100</v>
      </c>
      <c r="AY143" s="18" t="s">
        <v>158</v>
      </c>
      <c r="BE143" s="103">
        <f t="shared" si="9"/>
        <v>0</v>
      </c>
      <c r="BF143" s="103">
        <f t="shared" si="10"/>
        <v>0</v>
      </c>
      <c r="BG143" s="103">
        <f t="shared" si="11"/>
        <v>0</v>
      </c>
      <c r="BH143" s="103">
        <f t="shared" si="12"/>
        <v>0</v>
      </c>
      <c r="BI143" s="103">
        <f t="shared" si="13"/>
        <v>0</v>
      </c>
      <c r="BJ143" s="18" t="s">
        <v>84</v>
      </c>
      <c r="BK143" s="103">
        <f t="shared" si="14"/>
        <v>0</v>
      </c>
      <c r="BL143" s="18" t="s">
        <v>163</v>
      </c>
      <c r="BM143" s="18" t="s">
        <v>167</v>
      </c>
    </row>
    <row r="144" spans="2:65" s="1" customFormat="1" ht="25.5" customHeight="1">
      <c r="B144" s="34"/>
      <c r="C144" s="157" t="s">
        <v>168</v>
      </c>
      <c r="D144" s="157" t="s">
        <v>159</v>
      </c>
      <c r="E144" s="158" t="s">
        <v>169</v>
      </c>
      <c r="F144" s="238" t="s">
        <v>170</v>
      </c>
      <c r="G144" s="238"/>
      <c r="H144" s="238"/>
      <c r="I144" s="238"/>
      <c r="J144" s="159" t="s">
        <v>162</v>
      </c>
      <c r="K144" s="160">
        <v>23.504999999999999</v>
      </c>
      <c r="L144" s="239">
        <v>0</v>
      </c>
      <c r="M144" s="240"/>
      <c r="N144" s="241">
        <f t="shared" si="5"/>
        <v>0</v>
      </c>
      <c r="O144" s="241"/>
      <c r="P144" s="241"/>
      <c r="Q144" s="241"/>
      <c r="R144" s="36"/>
      <c r="T144" s="161" t="s">
        <v>22</v>
      </c>
      <c r="U144" s="43" t="s">
        <v>44</v>
      </c>
      <c r="V144" s="35"/>
      <c r="W144" s="162">
        <f t="shared" si="6"/>
        <v>0</v>
      </c>
      <c r="X144" s="162">
        <v>0</v>
      </c>
      <c r="Y144" s="162">
        <f t="shared" si="7"/>
        <v>0</v>
      </c>
      <c r="Z144" s="162">
        <v>0</v>
      </c>
      <c r="AA144" s="163">
        <f t="shared" si="8"/>
        <v>0</v>
      </c>
      <c r="AR144" s="18" t="s">
        <v>163</v>
      </c>
      <c r="AT144" s="18" t="s">
        <v>159</v>
      </c>
      <c r="AU144" s="18" t="s">
        <v>100</v>
      </c>
      <c r="AY144" s="18" t="s">
        <v>158</v>
      </c>
      <c r="BE144" s="103">
        <f t="shared" si="9"/>
        <v>0</v>
      </c>
      <c r="BF144" s="103">
        <f t="shared" si="10"/>
        <v>0</v>
      </c>
      <c r="BG144" s="103">
        <f t="shared" si="11"/>
        <v>0</v>
      </c>
      <c r="BH144" s="103">
        <f t="shared" si="12"/>
        <v>0</v>
      </c>
      <c r="BI144" s="103">
        <f t="shared" si="13"/>
        <v>0</v>
      </c>
      <c r="BJ144" s="18" t="s">
        <v>84</v>
      </c>
      <c r="BK144" s="103">
        <f t="shared" si="14"/>
        <v>0</v>
      </c>
      <c r="BL144" s="18" t="s">
        <v>163</v>
      </c>
      <c r="BM144" s="18" t="s">
        <v>171</v>
      </c>
    </row>
    <row r="145" spans="2:65" s="1" customFormat="1" ht="25.5" customHeight="1">
      <c r="B145" s="34"/>
      <c r="C145" s="157" t="s">
        <v>163</v>
      </c>
      <c r="D145" s="157" t="s">
        <v>159</v>
      </c>
      <c r="E145" s="158" t="s">
        <v>172</v>
      </c>
      <c r="F145" s="238" t="s">
        <v>173</v>
      </c>
      <c r="G145" s="238"/>
      <c r="H145" s="238"/>
      <c r="I145" s="238"/>
      <c r="J145" s="159" t="s">
        <v>162</v>
      </c>
      <c r="K145" s="160">
        <v>6.125</v>
      </c>
      <c r="L145" s="239">
        <v>0</v>
      </c>
      <c r="M145" s="240"/>
      <c r="N145" s="241">
        <f t="shared" si="5"/>
        <v>0</v>
      </c>
      <c r="O145" s="241"/>
      <c r="P145" s="241"/>
      <c r="Q145" s="241"/>
      <c r="R145" s="36"/>
      <c r="T145" s="161" t="s">
        <v>22</v>
      </c>
      <c r="U145" s="43" t="s">
        <v>44</v>
      </c>
      <c r="V145" s="35"/>
      <c r="W145" s="162">
        <f t="shared" si="6"/>
        <v>0</v>
      </c>
      <c r="X145" s="162">
        <v>0</v>
      </c>
      <c r="Y145" s="162">
        <f t="shared" si="7"/>
        <v>0</v>
      </c>
      <c r="Z145" s="162">
        <v>0</v>
      </c>
      <c r="AA145" s="163">
        <f t="shared" si="8"/>
        <v>0</v>
      </c>
      <c r="AR145" s="18" t="s">
        <v>163</v>
      </c>
      <c r="AT145" s="18" t="s">
        <v>159</v>
      </c>
      <c r="AU145" s="18" t="s">
        <v>100</v>
      </c>
      <c r="AY145" s="18" t="s">
        <v>158</v>
      </c>
      <c r="BE145" s="103">
        <f t="shared" si="9"/>
        <v>0</v>
      </c>
      <c r="BF145" s="103">
        <f t="shared" si="10"/>
        <v>0</v>
      </c>
      <c r="BG145" s="103">
        <f t="shared" si="11"/>
        <v>0</v>
      </c>
      <c r="BH145" s="103">
        <f t="shared" si="12"/>
        <v>0</v>
      </c>
      <c r="BI145" s="103">
        <f t="shared" si="13"/>
        <v>0</v>
      </c>
      <c r="BJ145" s="18" t="s">
        <v>84</v>
      </c>
      <c r="BK145" s="103">
        <f t="shared" si="14"/>
        <v>0</v>
      </c>
      <c r="BL145" s="18" t="s">
        <v>163</v>
      </c>
      <c r="BM145" s="18" t="s">
        <v>174</v>
      </c>
    </row>
    <row r="146" spans="2:65" s="1" customFormat="1" ht="25.5" customHeight="1">
      <c r="B146" s="34"/>
      <c r="C146" s="157" t="s">
        <v>175</v>
      </c>
      <c r="D146" s="157" t="s">
        <v>159</v>
      </c>
      <c r="E146" s="158" t="s">
        <v>176</v>
      </c>
      <c r="F146" s="238" t="s">
        <v>177</v>
      </c>
      <c r="G146" s="238"/>
      <c r="H146" s="238"/>
      <c r="I146" s="238"/>
      <c r="J146" s="159" t="s">
        <v>162</v>
      </c>
      <c r="K146" s="160">
        <v>3.0630000000000002</v>
      </c>
      <c r="L146" s="239">
        <v>0</v>
      </c>
      <c r="M146" s="240"/>
      <c r="N146" s="241">
        <f t="shared" si="5"/>
        <v>0</v>
      </c>
      <c r="O146" s="241"/>
      <c r="P146" s="241"/>
      <c r="Q146" s="241"/>
      <c r="R146" s="36"/>
      <c r="T146" s="161" t="s">
        <v>22</v>
      </c>
      <c r="U146" s="43" t="s">
        <v>44</v>
      </c>
      <c r="V146" s="35"/>
      <c r="W146" s="162">
        <f t="shared" si="6"/>
        <v>0</v>
      </c>
      <c r="X146" s="162">
        <v>0</v>
      </c>
      <c r="Y146" s="162">
        <f t="shared" si="7"/>
        <v>0</v>
      </c>
      <c r="Z146" s="162">
        <v>0</v>
      </c>
      <c r="AA146" s="163">
        <f t="shared" si="8"/>
        <v>0</v>
      </c>
      <c r="AR146" s="18" t="s">
        <v>163</v>
      </c>
      <c r="AT146" s="18" t="s">
        <v>159</v>
      </c>
      <c r="AU146" s="18" t="s">
        <v>100</v>
      </c>
      <c r="AY146" s="18" t="s">
        <v>158</v>
      </c>
      <c r="BE146" s="103">
        <f t="shared" si="9"/>
        <v>0</v>
      </c>
      <c r="BF146" s="103">
        <f t="shared" si="10"/>
        <v>0</v>
      </c>
      <c r="BG146" s="103">
        <f t="shared" si="11"/>
        <v>0</v>
      </c>
      <c r="BH146" s="103">
        <f t="shared" si="12"/>
        <v>0</v>
      </c>
      <c r="BI146" s="103">
        <f t="shared" si="13"/>
        <v>0</v>
      </c>
      <c r="BJ146" s="18" t="s">
        <v>84</v>
      </c>
      <c r="BK146" s="103">
        <f t="shared" si="14"/>
        <v>0</v>
      </c>
      <c r="BL146" s="18" t="s">
        <v>163</v>
      </c>
      <c r="BM146" s="18" t="s">
        <v>178</v>
      </c>
    </row>
    <row r="147" spans="2:65" s="1" customFormat="1" ht="25.5" customHeight="1">
      <c r="B147" s="34"/>
      <c r="C147" s="157" t="s">
        <v>179</v>
      </c>
      <c r="D147" s="157" t="s">
        <v>159</v>
      </c>
      <c r="E147" s="158" t="s">
        <v>180</v>
      </c>
      <c r="F147" s="238" t="s">
        <v>181</v>
      </c>
      <c r="G147" s="238"/>
      <c r="H147" s="238"/>
      <c r="I147" s="238"/>
      <c r="J147" s="159" t="s">
        <v>162</v>
      </c>
      <c r="K147" s="160">
        <v>15.301</v>
      </c>
      <c r="L147" s="239">
        <v>0</v>
      </c>
      <c r="M147" s="240"/>
      <c r="N147" s="241">
        <f t="shared" si="5"/>
        <v>0</v>
      </c>
      <c r="O147" s="241"/>
      <c r="P147" s="241"/>
      <c r="Q147" s="241"/>
      <c r="R147" s="36"/>
      <c r="T147" s="161" t="s">
        <v>22</v>
      </c>
      <c r="U147" s="43" t="s">
        <v>44</v>
      </c>
      <c r="V147" s="35"/>
      <c r="W147" s="162">
        <f t="shared" si="6"/>
        <v>0</v>
      </c>
      <c r="X147" s="162">
        <v>0</v>
      </c>
      <c r="Y147" s="162">
        <f t="shared" si="7"/>
        <v>0</v>
      </c>
      <c r="Z147" s="162">
        <v>0</v>
      </c>
      <c r="AA147" s="163">
        <f t="shared" si="8"/>
        <v>0</v>
      </c>
      <c r="AR147" s="18" t="s">
        <v>163</v>
      </c>
      <c r="AT147" s="18" t="s">
        <v>159</v>
      </c>
      <c r="AU147" s="18" t="s">
        <v>100</v>
      </c>
      <c r="AY147" s="18" t="s">
        <v>158</v>
      </c>
      <c r="BE147" s="103">
        <f t="shared" si="9"/>
        <v>0</v>
      </c>
      <c r="BF147" s="103">
        <f t="shared" si="10"/>
        <v>0</v>
      </c>
      <c r="BG147" s="103">
        <f t="shared" si="11"/>
        <v>0</v>
      </c>
      <c r="BH147" s="103">
        <f t="shared" si="12"/>
        <v>0</v>
      </c>
      <c r="BI147" s="103">
        <f t="shared" si="13"/>
        <v>0</v>
      </c>
      <c r="BJ147" s="18" t="s">
        <v>84</v>
      </c>
      <c r="BK147" s="103">
        <f t="shared" si="14"/>
        <v>0</v>
      </c>
      <c r="BL147" s="18" t="s">
        <v>163</v>
      </c>
      <c r="BM147" s="18" t="s">
        <v>182</v>
      </c>
    </row>
    <row r="148" spans="2:65" s="1" customFormat="1" ht="25.5" customHeight="1">
      <c r="B148" s="34"/>
      <c r="C148" s="157" t="s">
        <v>183</v>
      </c>
      <c r="D148" s="157" t="s">
        <v>159</v>
      </c>
      <c r="E148" s="158" t="s">
        <v>184</v>
      </c>
      <c r="F148" s="238" t="s">
        <v>185</v>
      </c>
      <c r="G148" s="238"/>
      <c r="H148" s="238"/>
      <c r="I148" s="238"/>
      <c r="J148" s="159" t="s">
        <v>162</v>
      </c>
      <c r="K148" s="160">
        <v>7.6509999999999998</v>
      </c>
      <c r="L148" s="239">
        <v>0</v>
      </c>
      <c r="M148" s="240"/>
      <c r="N148" s="241">
        <f t="shared" si="5"/>
        <v>0</v>
      </c>
      <c r="O148" s="241"/>
      <c r="P148" s="241"/>
      <c r="Q148" s="241"/>
      <c r="R148" s="36"/>
      <c r="T148" s="161" t="s">
        <v>22</v>
      </c>
      <c r="U148" s="43" t="s">
        <v>44</v>
      </c>
      <c r="V148" s="35"/>
      <c r="W148" s="162">
        <f t="shared" si="6"/>
        <v>0</v>
      </c>
      <c r="X148" s="162">
        <v>0</v>
      </c>
      <c r="Y148" s="162">
        <f t="shared" si="7"/>
        <v>0</v>
      </c>
      <c r="Z148" s="162">
        <v>0</v>
      </c>
      <c r="AA148" s="163">
        <f t="shared" si="8"/>
        <v>0</v>
      </c>
      <c r="AR148" s="18" t="s">
        <v>163</v>
      </c>
      <c r="AT148" s="18" t="s">
        <v>159</v>
      </c>
      <c r="AU148" s="18" t="s">
        <v>100</v>
      </c>
      <c r="AY148" s="18" t="s">
        <v>158</v>
      </c>
      <c r="BE148" s="103">
        <f t="shared" si="9"/>
        <v>0</v>
      </c>
      <c r="BF148" s="103">
        <f t="shared" si="10"/>
        <v>0</v>
      </c>
      <c r="BG148" s="103">
        <f t="shared" si="11"/>
        <v>0</v>
      </c>
      <c r="BH148" s="103">
        <f t="shared" si="12"/>
        <v>0</v>
      </c>
      <c r="BI148" s="103">
        <f t="shared" si="13"/>
        <v>0</v>
      </c>
      <c r="BJ148" s="18" t="s">
        <v>84</v>
      </c>
      <c r="BK148" s="103">
        <f t="shared" si="14"/>
        <v>0</v>
      </c>
      <c r="BL148" s="18" t="s">
        <v>163</v>
      </c>
      <c r="BM148" s="18" t="s">
        <v>186</v>
      </c>
    </row>
    <row r="149" spans="2:65" s="1" customFormat="1" ht="25.5" customHeight="1">
      <c r="B149" s="34"/>
      <c r="C149" s="157" t="s">
        <v>187</v>
      </c>
      <c r="D149" s="157" t="s">
        <v>159</v>
      </c>
      <c r="E149" s="158" t="s">
        <v>188</v>
      </c>
      <c r="F149" s="238" t="s">
        <v>189</v>
      </c>
      <c r="G149" s="238"/>
      <c r="H149" s="238"/>
      <c r="I149" s="238"/>
      <c r="J149" s="159" t="s">
        <v>162</v>
      </c>
      <c r="K149" s="160">
        <v>47.009</v>
      </c>
      <c r="L149" s="239">
        <v>0</v>
      </c>
      <c r="M149" s="240"/>
      <c r="N149" s="241">
        <f t="shared" si="5"/>
        <v>0</v>
      </c>
      <c r="O149" s="241"/>
      <c r="P149" s="241"/>
      <c r="Q149" s="241"/>
      <c r="R149" s="36"/>
      <c r="T149" s="161" t="s">
        <v>22</v>
      </c>
      <c r="U149" s="43" t="s">
        <v>44</v>
      </c>
      <c r="V149" s="35"/>
      <c r="W149" s="162">
        <f t="shared" si="6"/>
        <v>0</v>
      </c>
      <c r="X149" s="162">
        <v>0</v>
      </c>
      <c r="Y149" s="162">
        <f t="shared" si="7"/>
        <v>0</v>
      </c>
      <c r="Z149" s="162">
        <v>0</v>
      </c>
      <c r="AA149" s="163">
        <f t="shared" si="8"/>
        <v>0</v>
      </c>
      <c r="AR149" s="18" t="s">
        <v>163</v>
      </c>
      <c r="AT149" s="18" t="s">
        <v>159</v>
      </c>
      <c r="AU149" s="18" t="s">
        <v>100</v>
      </c>
      <c r="AY149" s="18" t="s">
        <v>158</v>
      </c>
      <c r="BE149" s="103">
        <f t="shared" si="9"/>
        <v>0</v>
      </c>
      <c r="BF149" s="103">
        <f t="shared" si="10"/>
        <v>0</v>
      </c>
      <c r="BG149" s="103">
        <f t="shared" si="11"/>
        <v>0</v>
      </c>
      <c r="BH149" s="103">
        <f t="shared" si="12"/>
        <v>0</v>
      </c>
      <c r="BI149" s="103">
        <f t="shared" si="13"/>
        <v>0</v>
      </c>
      <c r="BJ149" s="18" t="s">
        <v>84</v>
      </c>
      <c r="BK149" s="103">
        <f t="shared" si="14"/>
        <v>0</v>
      </c>
      <c r="BL149" s="18" t="s">
        <v>163</v>
      </c>
      <c r="BM149" s="18" t="s">
        <v>190</v>
      </c>
    </row>
    <row r="150" spans="2:65" s="1" customFormat="1" ht="25.5" customHeight="1">
      <c r="B150" s="34"/>
      <c r="C150" s="157" t="s">
        <v>191</v>
      </c>
      <c r="D150" s="157" t="s">
        <v>159</v>
      </c>
      <c r="E150" s="158" t="s">
        <v>192</v>
      </c>
      <c r="F150" s="238" t="s">
        <v>193</v>
      </c>
      <c r="G150" s="238"/>
      <c r="H150" s="238"/>
      <c r="I150" s="238"/>
      <c r="J150" s="159" t="s">
        <v>162</v>
      </c>
      <c r="K150" s="160">
        <v>29.66</v>
      </c>
      <c r="L150" s="239">
        <v>0</v>
      </c>
      <c r="M150" s="240"/>
      <c r="N150" s="241">
        <f t="shared" si="5"/>
        <v>0</v>
      </c>
      <c r="O150" s="241"/>
      <c r="P150" s="241"/>
      <c r="Q150" s="241"/>
      <c r="R150" s="36"/>
      <c r="T150" s="161" t="s">
        <v>22</v>
      </c>
      <c r="U150" s="43" t="s">
        <v>44</v>
      </c>
      <c r="V150" s="35"/>
      <c r="W150" s="162">
        <f t="shared" si="6"/>
        <v>0</v>
      </c>
      <c r="X150" s="162">
        <v>0</v>
      </c>
      <c r="Y150" s="162">
        <f t="shared" si="7"/>
        <v>0</v>
      </c>
      <c r="Z150" s="162">
        <v>0</v>
      </c>
      <c r="AA150" s="163">
        <f t="shared" si="8"/>
        <v>0</v>
      </c>
      <c r="AR150" s="18" t="s">
        <v>163</v>
      </c>
      <c r="AT150" s="18" t="s">
        <v>159</v>
      </c>
      <c r="AU150" s="18" t="s">
        <v>100</v>
      </c>
      <c r="AY150" s="18" t="s">
        <v>158</v>
      </c>
      <c r="BE150" s="103">
        <f t="shared" si="9"/>
        <v>0</v>
      </c>
      <c r="BF150" s="103">
        <f t="shared" si="10"/>
        <v>0</v>
      </c>
      <c r="BG150" s="103">
        <f t="shared" si="11"/>
        <v>0</v>
      </c>
      <c r="BH150" s="103">
        <f t="shared" si="12"/>
        <v>0</v>
      </c>
      <c r="BI150" s="103">
        <f t="shared" si="13"/>
        <v>0</v>
      </c>
      <c r="BJ150" s="18" t="s">
        <v>84</v>
      </c>
      <c r="BK150" s="103">
        <f t="shared" si="14"/>
        <v>0</v>
      </c>
      <c r="BL150" s="18" t="s">
        <v>163</v>
      </c>
      <c r="BM150" s="18" t="s">
        <v>194</v>
      </c>
    </row>
    <row r="151" spans="2:65" s="1" customFormat="1" ht="25.5" customHeight="1">
      <c r="B151" s="34"/>
      <c r="C151" s="157" t="s">
        <v>195</v>
      </c>
      <c r="D151" s="157" t="s">
        <v>159</v>
      </c>
      <c r="E151" s="158" t="s">
        <v>196</v>
      </c>
      <c r="F151" s="238" t="s">
        <v>197</v>
      </c>
      <c r="G151" s="238"/>
      <c r="H151" s="238"/>
      <c r="I151" s="238"/>
      <c r="J151" s="159" t="s">
        <v>162</v>
      </c>
      <c r="K151" s="160">
        <v>9.4</v>
      </c>
      <c r="L151" s="239">
        <v>0</v>
      </c>
      <c r="M151" s="240"/>
      <c r="N151" s="241">
        <f t="shared" si="5"/>
        <v>0</v>
      </c>
      <c r="O151" s="241"/>
      <c r="P151" s="241"/>
      <c r="Q151" s="241"/>
      <c r="R151" s="36"/>
      <c r="T151" s="161" t="s">
        <v>22</v>
      </c>
      <c r="U151" s="43" t="s">
        <v>44</v>
      </c>
      <c r="V151" s="35"/>
      <c r="W151" s="162">
        <f t="shared" si="6"/>
        <v>0</v>
      </c>
      <c r="X151" s="162">
        <v>0</v>
      </c>
      <c r="Y151" s="162">
        <f t="shared" si="7"/>
        <v>0</v>
      </c>
      <c r="Z151" s="162">
        <v>0</v>
      </c>
      <c r="AA151" s="163">
        <f t="shared" si="8"/>
        <v>0</v>
      </c>
      <c r="AR151" s="18" t="s">
        <v>163</v>
      </c>
      <c r="AT151" s="18" t="s">
        <v>159</v>
      </c>
      <c r="AU151" s="18" t="s">
        <v>100</v>
      </c>
      <c r="AY151" s="18" t="s">
        <v>158</v>
      </c>
      <c r="BE151" s="103">
        <f t="shared" si="9"/>
        <v>0</v>
      </c>
      <c r="BF151" s="103">
        <f t="shared" si="10"/>
        <v>0</v>
      </c>
      <c r="BG151" s="103">
        <f t="shared" si="11"/>
        <v>0</v>
      </c>
      <c r="BH151" s="103">
        <f t="shared" si="12"/>
        <v>0</v>
      </c>
      <c r="BI151" s="103">
        <f t="shared" si="13"/>
        <v>0</v>
      </c>
      <c r="BJ151" s="18" t="s">
        <v>84</v>
      </c>
      <c r="BK151" s="103">
        <f t="shared" si="14"/>
        <v>0</v>
      </c>
      <c r="BL151" s="18" t="s">
        <v>163</v>
      </c>
      <c r="BM151" s="18" t="s">
        <v>198</v>
      </c>
    </row>
    <row r="152" spans="2:65" s="1" customFormat="1" ht="25.5" customHeight="1">
      <c r="B152" s="34"/>
      <c r="C152" s="157" t="s">
        <v>199</v>
      </c>
      <c r="D152" s="157" t="s">
        <v>159</v>
      </c>
      <c r="E152" s="158" t="s">
        <v>200</v>
      </c>
      <c r="F152" s="238" t="s">
        <v>201</v>
      </c>
      <c r="G152" s="238"/>
      <c r="H152" s="238"/>
      <c r="I152" s="238"/>
      <c r="J152" s="159" t="s">
        <v>202</v>
      </c>
      <c r="K152" s="160">
        <v>50.421999999999997</v>
      </c>
      <c r="L152" s="239">
        <v>0</v>
      </c>
      <c r="M152" s="240"/>
      <c r="N152" s="241">
        <f t="shared" si="5"/>
        <v>0</v>
      </c>
      <c r="O152" s="241"/>
      <c r="P152" s="241"/>
      <c r="Q152" s="241"/>
      <c r="R152" s="36"/>
      <c r="T152" s="161" t="s">
        <v>22</v>
      </c>
      <c r="U152" s="43" t="s">
        <v>44</v>
      </c>
      <c r="V152" s="35"/>
      <c r="W152" s="162">
        <f t="shared" si="6"/>
        <v>0</v>
      </c>
      <c r="X152" s="162">
        <v>0</v>
      </c>
      <c r="Y152" s="162">
        <f t="shared" si="7"/>
        <v>0</v>
      </c>
      <c r="Z152" s="162">
        <v>0</v>
      </c>
      <c r="AA152" s="163">
        <f t="shared" si="8"/>
        <v>0</v>
      </c>
      <c r="AR152" s="18" t="s">
        <v>163</v>
      </c>
      <c r="AT152" s="18" t="s">
        <v>159</v>
      </c>
      <c r="AU152" s="18" t="s">
        <v>100</v>
      </c>
      <c r="AY152" s="18" t="s">
        <v>158</v>
      </c>
      <c r="BE152" s="103">
        <f t="shared" si="9"/>
        <v>0</v>
      </c>
      <c r="BF152" s="103">
        <f t="shared" si="10"/>
        <v>0</v>
      </c>
      <c r="BG152" s="103">
        <f t="shared" si="11"/>
        <v>0</v>
      </c>
      <c r="BH152" s="103">
        <f t="shared" si="12"/>
        <v>0</v>
      </c>
      <c r="BI152" s="103">
        <f t="shared" si="13"/>
        <v>0</v>
      </c>
      <c r="BJ152" s="18" t="s">
        <v>84</v>
      </c>
      <c r="BK152" s="103">
        <f t="shared" si="14"/>
        <v>0</v>
      </c>
      <c r="BL152" s="18" t="s">
        <v>163</v>
      </c>
      <c r="BM152" s="18" t="s">
        <v>203</v>
      </c>
    </row>
    <row r="153" spans="2:65" s="1" customFormat="1" ht="25.5" customHeight="1">
      <c r="B153" s="34"/>
      <c r="C153" s="157" t="s">
        <v>204</v>
      </c>
      <c r="D153" s="157" t="s">
        <v>159</v>
      </c>
      <c r="E153" s="158" t="s">
        <v>205</v>
      </c>
      <c r="F153" s="238" t="s">
        <v>206</v>
      </c>
      <c r="G153" s="238"/>
      <c r="H153" s="238"/>
      <c r="I153" s="238"/>
      <c r="J153" s="159" t="s">
        <v>162</v>
      </c>
      <c r="K153" s="160">
        <v>38.768999999999998</v>
      </c>
      <c r="L153" s="239">
        <v>0</v>
      </c>
      <c r="M153" s="240"/>
      <c r="N153" s="241">
        <f t="shared" si="5"/>
        <v>0</v>
      </c>
      <c r="O153" s="241"/>
      <c r="P153" s="241"/>
      <c r="Q153" s="241"/>
      <c r="R153" s="36"/>
      <c r="T153" s="161" t="s">
        <v>22</v>
      </c>
      <c r="U153" s="43" t="s">
        <v>44</v>
      </c>
      <c r="V153" s="35"/>
      <c r="W153" s="162">
        <f t="shared" si="6"/>
        <v>0</v>
      </c>
      <c r="X153" s="162">
        <v>0</v>
      </c>
      <c r="Y153" s="162">
        <f t="shared" si="7"/>
        <v>0</v>
      </c>
      <c r="Z153" s="162">
        <v>0</v>
      </c>
      <c r="AA153" s="163">
        <f t="shared" si="8"/>
        <v>0</v>
      </c>
      <c r="AR153" s="18" t="s">
        <v>163</v>
      </c>
      <c r="AT153" s="18" t="s">
        <v>159</v>
      </c>
      <c r="AU153" s="18" t="s">
        <v>100</v>
      </c>
      <c r="AY153" s="18" t="s">
        <v>158</v>
      </c>
      <c r="BE153" s="103">
        <f t="shared" si="9"/>
        <v>0</v>
      </c>
      <c r="BF153" s="103">
        <f t="shared" si="10"/>
        <v>0</v>
      </c>
      <c r="BG153" s="103">
        <f t="shared" si="11"/>
        <v>0</v>
      </c>
      <c r="BH153" s="103">
        <f t="shared" si="12"/>
        <v>0</v>
      </c>
      <c r="BI153" s="103">
        <f t="shared" si="13"/>
        <v>0</v>
      </c>
      <c r="BJ153" s="18" t="s">
        <v>84</v>
      </c>
      <c r="BK153" s="103">
        <f t="shared" si="14"/>
        <v>0</v>
      </c>
      <c r="BL153" s="18" t="s">
        <v>163</v>
      </c>
      <c r="BM153" s="18" t="s">
        <v>207</v>
      </c>
    </row>
    <row r="154" spans="2:65" s="1" customFormat="1" ht="16.5" customHeight="1">
      <c r="B154" s="34"/>
      <c r="C154" s="157" t="s">
        <v>208</v>
      </c>
      <c r="D154" s="157" t="s">
        <v>159</v>
      </c>
      <c r="E154" s="158" t="s">
        <v>209</v>
      </c>
      <c r="F154" s="238" t="s">
        <v>210</v>
      </c>
      <c r="G154" s="238"/>
      <c r="H154" s="238"/>
      <c r="I154" s="238"/>
      <c r="J154" s="159" t="s">
        <v>211</v>
      </c>
      <c r="K154" s="160">
        <v>33.012999999999998</v>
      </c>
      <c r="L154" s="239">
        <v>0</v>
      </c>
      <c r="M154" s="240"/>
      <c r="N154" s="241">
        <f t="shared" si="5"/>
        <v>0</v>
      </c>
      <c r="O154" s="241"/>
      <c r="P154" s="241"/>
      <c r="Q154" s="241"/>
      <c r="R154" s="36"/>
      <c r="T154" s="161" t="s">
        <v>22</v>
      </c>
      <c r="U154" s="43" t="s">
        <v>44</v>
      </c>
      <c r="V154" s="35"/>
      <c r="W154" s="162">
        <f t="shared" si="6"/>
        <v>0</v>
      </c>
      <c r="X154" s="162">
        <v>0</v>
      </c>
      <c r="Y154" s="162">
        <f t="shared" si="7"/>
        <v>0</v>
      </c>
      <c r="Z154" s="162">
        <v>0</v>
      </c>
      <c r="AA154" s="163">
        <f t="shared" si="8"/>
        <v>0</v>
      </c>
      <c r="AR154" s="18" t="s">
        <v>163</v>
      </c>
      <c r="AT154" s="18" t="s">
        <v>159</v>
      </c>
      <c r="AU154" s="18" t="s">
        <v>100</v>
      </c>
      <c r="AY154" s="18" t="s">
        <v>158</v>
      </c>
      <c r="BE154" s="103">
        <f t="shared" si="9"/>
        <v>0</v>
      </c>
      <c r="BF154" s="103">
        <f t="shared" si="10"/>
        <v>0</v>
      </c>
      <c r="BG154" s="103">
        <f t="shared" si="11"/>
        <v>0</v>
      </c>
      <c r="BH154" s="103">
        <f t="shared" si="12"/>
        <v>0</v>
      </c>
      <c r="BI154" s="103">
        <f t="shared" si="13"/>
        <v>0</v>
      </c>
      <c r="BJ154" s="18" t="s">
        <v>84</v>
      </c>
      <c r="BK154" s="103">
        <f t="shared" si="14"/>
        <v>0</v>
      </c>
      <c r="BL154" s="18" t="s">
        <v>163</v>
      </c>
      <c r="BM154" s="18" t="s">
        <v>212</v>
      </c>
    </row>
    <row r="155" spans="2:65" s="9" customFormat="1" ht="29.85" customHeight="1">
      <c r="B155" s="146"/>
      <c r="C155" s="147"/>
      <c r="D155" s="156" t="s">
        <v>111</v>
      </c>
      <c r="E155" s="156"/>
      <c r="F155" s="156"/>
      <c r="G155" s="156"/>
      <c r="H155" s="156"/>
      <c r="I155" s="156"/>
      <c r="J155" s="156"/>
      <c r="K155" s="156"/>
      <c r="L155" s="156"/>
      <c r="M155" s="156"/>
      <c r="N155" s="246">
        <f>BK155</f>
        <v>0</v>
      </c>
      <c r="O155" s="247"/>
      <c r="P155" s="247"/>
      <c r="Q155" s="247"/>
      <c r="R155" s="149"/>
      <c r="T155" s="150"/>
      <c r="U155" s="147"/>
      <c r="V155" s="147"/>
      <c r="W155" s="151">
        <f>SUM(W156:W171)</f>
        <v>0</v>
      </c>
      <c r="X155" s="147"/>
      <c r="Y155" s="151">
        <f>SUM(Y156:Y171)</f>
        <v>47.693459150000002</v>
      </c>
      <c r="Z155" s="147"/>
      <c r="AA155" s="152">
        <f>SUM(AA156:AA171)</f>
        <v>0</v>
      </c>
      <c r="AR155" s="153" t="s">
        <v>84</v>
      </c>
      <c r="AT155" s="154" t="s">
        <v>78</v>
      </c>
      <c r="AU155" s="154" t="s">
        <v>84</v>
      </c>
      <c r="AY155" s="153" t="s">
        <v>158</v>
      </c>
      <c r="BK155" s="155">
        <f>SUM(BK156:BK171)</f>
        <v>0</v>
      </c>
    </row>
    <row r="156" spans="2:65" s="1" customFormat="1" ht="25.5" customHeight="1">
      <c r="B156" s="34"/>
      <c r="C156" s="157" t="s">
        <v>213</v>
      </c>
      <c r="D156" s="157" t="s">
        <v>159</v>
      </c>
      <c r="E156" s="158" t="s">
        <v>214</v>
      </c>
      <c r="F156" s="238" t="s">
        <v>215</v>
      </c>
      <c r="G156" s="238"/>
      <c r="H156" s="238"/>
      <c r="I156" s="238"/>
      <c r="J156" s="159" t="s">
        <v>211</v>
      </c>
      <c r="K156" s="160">
        <v>15.393000000000001</v>
      </c>
      <c r="L156" s="239">
        <v>0</v>
      </c>
      <c r="M156" s="240"/>
      <c r="N156" s="241">
        <f t="shared" ref="N156:N171" si="15">ROUND(L156*K156,2)</f>
        <v>0</v>
      </c>
      <c r="O156" s="241"/>
      <c r="P156" s="241"/>
      <c r="Q156" s="241"/>
      <c r="R156" s="36"/>
      <c r="T156" s="161" t="s">
        <v>22</v>
      </c>
      <c r="U156" s="43" t="s">
        <v>44</v>
      </c>
      <c r="V156" s="35"/>
      <c r="W156" s="162">
        <f t="shared" ref="W156:W171" si="16">V156*K156</f>
        <v>0</v>
      </c>
      <c r="X156" s="162">
        <v>1E-4</v>
      </c>
      <c r="Y156" s="162">
        <f t="shared" ref="Y156:Y171" si="17">X156*K156</f>
        <v>1.5393000000000002E-3</v>
      </c>
      <c r="Z156" s="162">
        <v>0</v>
      </c>
      <c r="AA156" s="163">
        <f t="shared" ref="AA156:AA171" si="18">Z156*K156</f>
        <v>0</v>
      </c>
      <c r="AR156" s="18" t="s">
        <v>163</v>
      </c>
      <c r="AT156" s="18" t="s">
        <v>159</v>
      </c>
      <c r="AU156" s="18" t="s">
        <v>100</v>
      </c>
      <c r="AY156" s="18" t="s">
        <v>158</v>
      </c>
      <c r="BE156" s="103">
        <f t="shared" ref="BE156:BE171" si="19">IF(U156="základní",N156,0)</f>
        <v>0</v>
      </c>
      <c r="BF156" s="103">
        <f t="shared" ref="BF156:BF171" si="20">IF(U156="snížená",N156,0)</f>
        <v>0</v>
      </c>
      <c r="BG156" s="103">
        <f t="shared" ref="BG156:BG171" si="21">IF(U156="zákl. přenesená",N156,0)</f>
        <v>0</v>
      </c>
      <c r="BH156" s="103">
        <f t="shared" ref="BH156:BH171" si="22">IF(U156="sníž. přenesená",N156,0)</f>
        <v>0</v>
      </c>
      <c r="BI156" s="103">
        <f t="shared" ref="BI156:BI171" si="23">IF(U156="nulová",N156,0)</f>
        <v>0</v>
      </c>
      <c r="BJ156" s="18" t="s">
        <v>84</v>
      </c>
      <c r="BK156" s="103">
        <f t="shared" ref="BK156:BK171" si="24">ROUND(L156*K156,2)</f>
        <v>0</v>
      </c>
      <c r="BL156" s="18" t="s">
        <v>163</v>
      </c>
      <c r="BM156" s="18" t="s">
        <v>216</v>
      </c>
    </row>
    <row r="157" spans="2:65" s="1" customFormat="1" ht="16.5" customHeight="1">
      <c r="B157" s="34"/>
      <c r="C157" s="164" t="s">
        <v>11</v>
      </c>
      <c r="D157" s="164" t="s">
        <v>217</v>
      </c>
      <c r="E157" s="165" t="s">
        <v>218</v>
      </c>
      <c r="F157" s="242" t="s">
        <v>219</v>
      </c>
      <c r="G157" s="242"/>
      <c r="H157" s="242"/>
      <c r="I157" s="242"/>
      <c r="J157" s="166" t="s">
        <v>211</v>
      </c>
      <c r="K157" s="167">
        <v>17.702000000000002</v>
      </c>
      <c r="L157" s="243">
        <v>0</v>
      </c>
      <c r="M157" s="244"/>
      <c r="N157" s="245">
        <f t="shared" si="15"/>
        <v>0</v>
      </c>
      <c r="O157" s="241"/>
      <c r="P157" s="241"/>
      <c r="Q157" s="241"/>
      <c r="R157" s="36"/>
      <c r="T157" s="161" t="s">
        <v>22</v>
      </c>
      <c r="U157" s="43" t="s">
        <v>44</v>
      </c>
      <c r="V157" s="35"/>
      <c r="W157" s="162">
        <f t="shared" si="16"/>
        <v>0</v>
      </c>
      <c r="X157" s="162">
        <v>1.8000000000000001E-4</v>
      </c>
      <c r="Y157" s="162">
        <f t="shared" si="17"/>
        <v>3.1863600000000005E-3</v>
      </c>
      <c r="Z157" s="162">
        <v>0</v>
      </c>
      <c r="AA157" s="163">
        <f t="shared" si="18"/>
        <v>0</v>
      </c>
      <c r="AR157" s="18" t="s">
        <v>187</v>
      </c>
      <c r="AT157" s="18" t="s">
        <v>217</v>
      </c>
      <c r="AU157" s="18" t="s">
        <v>100</v>
      </c>
      <c r="AY157" s="18" t="s">
        <v>158</v>
      </c>
      <c r="BE157" s="103">
        <f t="shared" si="19"/>
        <v>0</v>
      </c>
      <c r="BF157" s="103">
        <f t="shared" si="20"/>
        <v>0</v>
      </c>
      <c r="BG157" s="103">
        <f t="shared" si="21"/>
        <v>0</v>
      </c>
      <c r="BH157" s="103">
        <f t="shared" si="22"/>
        <v>0</v>
      </c>
      <c r="BI157" s="103">
        <f t="shared" si="23"/>
        <v>0</v>
      </c>
      <c r="BJ157" s="18" t="s">
        <v>84</v>
      </c>
      <c r="BK157" s="103">
        <f t="shared" si="24"/>
        <v>0</v>
      </c>
      <c r="BL157" s="18" t="s">
        <v>163</v>
      </c>
      <c r="BM157" s="18" t="s">
        <v>220</v>
      </c>
    </row>
    <row r="158" spans="2:65" s="1" customFormat="1" ht="38.25" customHeight="1">
      <c r="B158" s="34"/>
      <c r="C158" s="157" t="s">
        <v>221</v>
      </c>
      <c r="D158" s="157" t="s">
        <v>159</v>
      </c>
      <c r="E158" s="158" t="s">
        <v>222</v>
      </c>
      <c r="F158" s="238" t="s">
        <v>223</v>
      </c>
      <c r="G158" s="238"/>
      <c r="H158" s="238"/>
      <c r="I158" s="238"/>
      <c r="J158" s="159" t="s">
        <v>162</v>
      </c>
      <c r="K158" s="160">
        <v>1.274</v>
      </c>
      <c r="L158" s="239">
        <v>0</v>
      </c>
      <c r="M158" s="240"/>
      <c r="N158" s="241">
        <f t="shared" si="15"/>
        <v>0</v>
      </c>
      <c r="O158" s="241"/>
      <c r="P158" s="241"/>
      <c r="Q158" s="241"/>
      <c r="R158" s="36"/>
      <c r="T158" s="161" t="s">
        <v>22</v>
      </c>
      <c r="U158" s="43" t="s">
        <v>44</v>
      </c>
      <c r="V158" s="35"/>
      <c r="W158" s="162">
        <f t="shared" si="16"/>
        <v>0</v>
      </c>
      <c r="X158" s="162">
        <v>2.16</v>
      </c>
      <c r="Y158" s="162">
        <f t="shared" si="17"/>
        <v>2.7518400000000001</v>
      </c>
      <c r="Z158" s="162">
        <v>0</v>
      </c>
      <c r="AA158" s="163">
        <f t="shared" si="18"/>
        <v>0</v>
      </c>
      <c r="AR158" s="18" t="s">
        <v>163</v>
      </c>
      <c r="AT158" s="18" t="s">
        <v>159</v>
      </c>
      <c r="AU158" s="18" t="s">
        <v>100</v>
      </c>
      <c r="AY158" s="18" t="s">
        <v>158</v>
      </c>
      <c r="BE158" s="103">
        <f t="shared" si="19"/>
        <v>0</v>
      </c>
      <c r="BF158" s="103">
        <f t="shared" si="20"/>
        <v>0</v>
      </c>
      <c r="BG158" s="103">
        <f t="shared" si="21"/>
        <v>0</v>
      </c>
      <c r="BH158" s="103">
        <f t="shared" si="22"/>
        <v>0</v>
      </c>
      <c r="BI158" s="103">
        <f t="shared" si="23"/>
        <v>0</v>
      </c>
      <c r="BJ158" s="18" t="s">
        <v>84</v>
      </c>
      <c r="BK158" s="103">
        <f t="shared" si="24"/>
        <v>0</v>
      </c>
      <c r="BL158" s="18" t="s">
        <v>163</v>
      </c>
      <c r="BM158" s="18" t="s">
        <v>224</v>
      </c>
    </row>
    <row r="159" spans="2:65" s="1" customFormat="1" ht="38.25" customHeight="1">
      <c r="B159" s="34"/>
      <c r="C159" s="157" t="s">
        <v>225</v>
      </c>
      <c r="D159" s="157" t="s">
        <v>159</v>
      </c>
      <c r="E159" s="158" t="s">
        <v>226</v>
      </c>
      <c r="F159" s="238" t="s">
        <v>227</v>
      </c>
      <c r="G159" s="238"/>
      <c r="H159" s="238"/>
      <c r="I159" s="238"/>
      <c r="J159" s="159" t="s">
        <v>162</v>
      </c>
      <c r="K159" s="160">
        <v>0.77900000000000003</v>
      </c>
      <c r="L159" s="239">
        <v>0</v>
      </c>
      <c r="M159" s="240"/>
      <c r="N159" s="241">
        <f t="shared" si="15"/>
        <v>0</v>
      </c>
      <c r="O159" s="241"/>
      <c r="P159" s="241"/>
      <c r="Q159" s="241"/>
      <c r="R159" s="36"/>
      <c r="T159" s="161" t="s">
        <v>22</v>
      </c>
      <c r="U159" s="43" t="s">
        <v>44</v>
      </c>
      <c r="V159" s="35"/>
      <c r="W159" s="162">
        <f t="shared" si="16"/>
        <v>0</v>
      </c>
      <c r="X159" s="162">
        <v>2.16</v>
      </c>
      <c r="Y159" s="162">
        <f t="shared" si="17"/>
        <v>1.6826400000000001</v>
      </c>
      <c r="Z159" s="162">
        <v>0</v>
      </c>
      <c r="AA159" s="163">
        <f t="shared" si="18"/>
        <v>0</v>
      </c>
      <c r="AR159" s="18" t="s">
        <v>163</v>
      </c>
      <c r="AT159" s="18" t="s">
        <v>159</v>
      </c>
      <c r="AU159" s="18" t="s">
        <v>100</v>
      </c>
      <c r="AY159" s="18" t="s">
        <v>158</v>
      </c>
      <c r="BE159" s="103">
        <f t="shared" si="19"/>
        <v>0</v>
      </c>
      <c r="BF159" s="103">
        <f t="shared" si="20"/>
        <v>0</v>
      </c>
      <c r="BG159" s="103">
        <f t="shared" si="21"/>
        <v>0</v>
      </c>
      <c r="BH159" s="103">
        <f t="shared" si="22"/>
        <v>0</v>
      </c>
      <c r="BI159" s="103">
        <f t="shared" si="23"/>
        <v>0</v>
      </c>
      <c r="BJ159" s="18" t="s">
        <v>84</v>
      </c>
      <c r="BK159" s="103">
        <f t="shared" si="24"/>
        <v>0</v>
      </c>
      <c r="BL159" s="18" t="s">
        <v>163</v>
      </c>
      <c r="BM159" s="18" t="s">
        <v>228</v>
      </c>
    </row>
    <row r="160" spans="2:65" s="1" customFormat="1" ht="25.5" customHeight="1">
      <c r="B160" s="34"/>
      <c r="C160" s="157" t="s">
        <v>229</v>
      </c>
      <c r="D160" s="157" t="s">
        <v>159</v>
      </c>
      <c r="E160" s="158" t="s">
        <v>230</v>
      </c>
      <c r="F160" s="238" t="s">
        <v>231</v>
      </c>
      <c r="G160" s="238"/>
      <c r="H160" s="238"/>
      <c r="I160" s="238"/>
      <c r="J160" s="159" t="s">
        <v>162</v>
      </c>
      <c r="K160" s="160">
        <v>2.3149999999999999</v>
      </c>
      <c r="L160" s="239">
        <v>0</v>
      </c>
      <c r="M160" s="240"/>
      <c r="N160" s="241">
        <f t="shared" si="15"/>
        <v>0</v>
      </c>
      <c r="O160" s="241"/>
      <c r="P160" s="241"/>
      <c r="Q160" s="241"/>
      <c r="R160" s="36"/>
      <c r="T160" s="161" t="s">
        <v>22</v>
      </c>
      <c r="U160" s="43" t="s">
        <v>44</v>
      </c>
      <c r="V160" s="35"/>
      <c r="W160" s="162">
        <f t="shared" si="16"/>
        <v>0</v>
      </c>
      <c r="X160" s="162">
        <v>2.2563399999999998</v>
      </c>
      <c r="Y160" s="162">
        <f t="shared" si="17"/>
        <v>5.2234270999999994</v>
      </c>
      <c r="Z160" s="162">
        <v>0</v>
      </c>
      <c r="AA160" s="163">
        <f t="shared" si="18"/>
        <v>0</v>
      </c>
      <c r="AR160" s="18" t="s">
        <v>163</v>
      </c>
      <c r="AT160" s="18" t="s">
        <v>159</v>
      </c>
      <c r="AU160" s="18" t="s">
        <v>100</v>
      </c>
      <c r="AY160" s="18" t="s">
        <v>158</v>
      </c>
      <c r="BE160" s="103">
        <f t="shared" si="19"/>
        <v>0</v>
      </c>
      <c r="BF160" s="103">
        <f t="shared" si="20"/>
        <v>0</v>
      </c>
      <c r="BG160" s="103">
        <f t="shared" si="21"/>
        <v>0</v>
      </c>
      <c r="BH160" s="103">
        <f t="shared" si="22"/>
        <v>0</v>
      </c>
      <c r="BI160" s="103">
        <f t="shared" si="23"/>
        <v>0</v>
      </c>
      <c r="BJ160" s="18" t="s">
        <v>84</v>
      </c>
      <c r="BK160" s="103">
        <f t="shared" si="24"/>
        <v>0</v>
      </c>
      <c r="BL160" s="18" t="s">
        <v>163</v>
      </c>
      <c r="BM160" s="18" t="s">
        <v>232</v>
      </c>
    </row>
    <row r="161" spans="2:65" s="1" customFormat="1" ht="16.5" customHeight="1">
      <c r="B161" s="34"/>
      <c r="C161" s="157" t="s">
        <v>233</v>
      </c>
      <c r="D161" s="157" t="s">
        <v>159</v>
      </c>
      <c r="E161" s="158" t="s">
        <v>234</v>
      </c>
      <c r="F161" s="238" t="s">
        <v>235</v>
      </c>
      <c r="G161" s="238"/>
      <c r="H161" s="238"/>
      <c r="I161" s="238"/>
      <c r="J161" s="159" t="s">
        <v>211</v>
      </c>
      <c r="K161" s="160">
        <v>2.1</v>
      </c>
      <c r="L161" s="239">
        <v>0</v>
      </c>
      <c r="M161" s="240"/>
      <c r="N161" s="241">
        <f t="shared" si="15"/>
        <v>0</v>
      </c>
      <c r="O161" s="241"/>
      <c r="P161" s="241"/>
      <c r="Q161" s="241"/>
      <c r="R161" s="36"/>
      <c r="T161" s="161" t="s">
        <v>22</v>
      </c>
      <c r="U161" s="43" t="s">
        <v>44</v>
      </c>
      <c r="V161" s="35"/>
      <c r="W161" s="162">
        <f t="shared" si="16"/>
        <v>0</v>
      </c>
      <c r="X161" s="162">
        <v>2.47E-3</v>
      </c>
      <c r="Y161" s="162">
        <f t="shared" si="17"/>
        <v>5.1869999999999998E-3</v>
      </c>
      <c r="Z161" s="162">
        <v>0</v>
      </c>
      <c r="AA161" s="163">
        <f t="shared" si="18"/>
        <v>0</v>
      </c>
      <c r="AR161" s="18" t="s">
        <v>163</v>
      </c>
      <c r="AT161" s="18" t="s">
        <v>159</v>
      </c>
      <c r="AU161" s="18" t="s">
        <v>100</v>
      </c>
      <c r="AY161" s="18" t="s">
        <v>158</v>
      </c>
      <c r="BE161" s="103">
        <f t="shared" si="19"/>
        <v>0</v>
      </c>
      <c r="BF161" s="103">
        <f t="shared" si="20"/>
        <v>0</v>
      </c>
      <c r="BG161" s="103">
        <f t="shared" si="21"/>
        <v>0</v>
      </c>
      <c r="BH161" s="103">
        <f t="shared" si="22"/>
        <v>0</v>
      </c>
      <c r="BI161" s="103">
        <f t="shared" si="23"/>
        <v>0</v>
      </c>
      <c r="BJ161" s="18" t="s">
        <v>84</v>
      </c>
      <c r="BK161" s="103">
        <f t="shared" si="24"/>
        <v>0</v>
      </c>
      <c r="BL161" s="18" t="s">
        <v>163</v>
      </c>
      <c r="BM161" s="18" t="s">
        <v>236</v>
      </c>
    </row>
    <row r="162" spans="2:65" s="1" customFormat="1" ht="16.5" customHeight="1">
      <c r="B162" s="34"/>
      <c r="C162" s="157" t="s">
        <v>237</v>
      </c>
      <c r="D162" s="157" t="s">
        <v>159</v>
      </c>
      <c r="E162" s="158" t="s">
        <v>238</v>
      </c>
      <c r="F162" s="238" t="s">
        <v>239</v>
      </c>
      <c r="G162" s="238"/>
      <c r="H162" s="238"/>
      <c r="I162" s="238"/>
      <c r="J162" s="159" t="s">
        <v>211</v>
      </c>
      <c r="K162" s="160">
        <v>2.1</v>
      </c>
      <c r="L162" s="239">
        <v>0</v>
      </c>
      <c r="M162" s="240"/>
      <c r="N162" s="241">
        <f t="shared" si="15"/>
        <v>0</v>
      </c>
      <c r="O162" s="241"/>
      <c r="P162" s="241"/>
      <c r="Q162" s="241"/>
      <c r="R162" s="36"/>
      <c r="T162" s="161" t="s">
        <v>22</v>
      </c>
      <c r="U162" s="43" t="s">
        <v>44</v>
      </c>
      <c r="V162" s="35"/>
      <c r="W162" s="162">
        <f t="shared" si="16"/>
        <v>0</v>
      </c>
      <c r="X162" s="162">
        <v>0</v>
      </c>
      <c r="Y162" s="162">
        <f t="shared" si="17"/>
        <v>0</v>
      </c>
      <c r="Z162" s="162">
        <v>0</v>
      </c>
      <c r="AA162" s="163">
        <f t="shared" si="18"/>
        <v>0</v>
      </c>
      <c r="AR162" s="18" t="s">
        <v>163</v>
      </c>
      <c r="AT162" s="18" t="s">
        <v>159</v>
      </c>
      <c r="AU162" s="18" t="s">
        <v>100</v>
      </c>
      <c r="AY162" s="18" t="s">
        <v>158</v>
      </c>
      <c r="BE162" s="103">
        <f t="shared" si="19"/>
        <v>0</v>
      </c>
      <c r="BF162" s="103">
        <f t="shared" si="20"/>
        <v>0</v>
      </c>
      <c r="BG162" s="103">
        <f t="shared" si="21"/>
        <v>0</v>
      </c>
      <c r="BH162" s="103">
        <f t="shared" si="22"/>
        <v>0</v>
      </c>
      <c r="BI162" s="103">
        <f t="shared" si="23"/>
        <v>0</v>
      </c>
      <c r="BJ162" s="18" t="s">
        <v>84</v>
      </c>
      <c r="BK162" s="103">
        <f t="shared" si="24"/>
        <v>0</v>
      </c>
      <c r="BL162" s="18" t="s">
        <v>163</v>
      </c>
      <c r="BM162" s="18" t="s">
        <v>240</v>
      </c>
    </row>
    <row r="163" spans="2:65" s="1" customFormat="1" ht="25.5" customHeight="1">
      <c r="B163" s="34"/>
      <c r="C163" s="157" t="s">
        <v>10</v>
      </c>
      <c r="D163" s="157" t="s">
        <v>159</v>
      </c>
      <c r="E163" s="158" t="s">
        <v>241</v>
      </c>
      <c r="F163" s="238" t="s">
        <v>242</v>
      </c>
      <c r="G163" s="238"/>
      <c r="H163" s="238"/>
      <c r="I163" s="238"/>
      <c r="J163" s="159" t="s">
        <v>202</v>
      </c>
      <c r="K163" s="160">
        <v>7.0000000000000007E-2</v>
      </c>
      <c r="L163" s="239">
        <v>0</v>
      </c>
      <c r="M163" s="240"/>
      <c r="N163" s="241">
        <f t="shared" si="15"/>
        <v>0</v>
      </c>
      <c r="O163" s="241"/>
      <c r="P163" s="241"/>
      <c r="Q163" s="241"/>
      <c r="R163" s="36"/>
      <c r="T163" s="161" t="s">
        <v>22</v>
      </c>
      <c r="U163" s="43" t="s">
        <v>44</v>
      </c>
      <c r="V163" s="35"/>
      <c r="W163" s="162">
        <f t="shared" si="16"/>
        <v>0</v>
      </c>
      <c r="X163" s="162">
        <v>1.06277</v>
      </c>
      <c r="Y163" s="162">
        <f t="shared" si="17"/>
        <v>7.4393900000000013E-2</v>
      </c>
      <c r="Z163" s="162">
        <v>0</v>
      </c>
      <c r="AA163" s="163">
        <f t="shared" si="18"/>
        <v>0</v>
      </c>
      <c r="AR163" s="18" t="s">
        <v>163</v>
      </c>
      <c r="AT163" s="18" t="s">
        <v>159</v>
      </c>
      <c r="AU163" s="18" t="s">
        <v>100</v>
      </c>
      <c r="AY163" s="18" t="s">
        <v>158</v>
      </c>
      <c r="BE163" s="103">
        <f t="shared" si="19"/>
        <v>0</v>
      </c>
      <c r="BF163" s="103">
        <f t="shared" si="20"/>
        <v>0</v>
      </c>
      <c r="BG163" s="103">
        <f t="shared" si="21"/>
        <v>0</v>
      </c>
      <c r="BH163" s="103">
        <f t="shared" si="22"/>
        <v>0</v>
      </c>
      <c r="BI163" s="103">
        <f t="shared" si="23"/>
        <v>0</v>
      </c>
      <c r="BJ163" s="18" t="s">
        <v>84</v>
      </c>
      <c r="BK163" s="103">
        <f t="shared" si="24"/>
        <v>0</v>
      </c>
      <c r="BL163" s="18" t="s">
        <v>163</v>
      </c>
      <c r="BM163" s="18" t="s">
        <v>243</v>
      </c>
    </row>
    <row r="164" spans="2:65" s="1" customFormat="1" ht="16.5" customHeight="1">
      <c r="B164" s="34"/>
      <c r="C164" s="157" t="s">
        <v>244</v>
      </c>
      <c r="D164" s="157" t="s">
        <v>159</v>
      </c>
      <c r="E164" s="158" t="s">
        <v>245</v>
      </c>
      <c r="F164" s="238" t="s">
        <v>246</v>
      </c>
      <c r="G164" s="238"/>
      <c r="H164" s="238"/>
      <c r="I164" s="238"/>
      <c r="J164" s="159" t="s">
        <v>162</v>
      </c>
      <c r="K164" s="160">
        <v>4.351</v>
      </c>
      <c r="L164" s="239">
        <v>0</v>
      </c>
      <c r="M164" s="240"/>
      <c r="N164" s="241">
        <f t="shared" si="15"/>
        <v>0</v>
      </c>
      <c r="O164" s="241"/>
      <c r="P164" s="241"/>
      <c r="Q164" s="241"/>
      <c r="R164" s="36"/>
      <c r="T164" s="161" t="s">
        <v>22</v>
      </c>
      <c r="U164" s="43" t="s">
        <v>44</v>
      </c>
      <c r="V164" s="35"/>
      <c r="W164" s="162">
        <f t="shared" si="16"/>
        <v>0</v>
      </c>
      <c r="X164" s="162">
        <v>2.2563399999999998</v>
      </c>
      <c r="Y164" s="162">
        <f t="shared" si="17"/>
        <v>9.8173353399999996</v>
      </c>
      <c r="Z164" s="162">
        <v>0</v>
      </c>
      <c r="AA164" s="163">
        <f t="shared" si="18"/>
        <v>0</v>
      </c>
      <c r="AR164" s="18" t="s">
        <v>163</v>
      </c>
      <c r="AT164" s="18" t="s">
        <v>159</v>
      </c>
      <c r="AU164" s="18" t="s">
        <v>100</v>
      </c>
      <c r="AY164" s="18" t="s">
        <v>158</v>
      </c>
      <c r="BE164" s="103">
        <f t="shared" si="19"/>
        <v>0</v>
      </c>
      <c r="BF164" s="103">
        <f t="shared" si="20"/>
        <v>0</v>
      </c>
      <c r="BG164" s="103">
        <f t="shared" si="21"/>
        <v>0</v>
      </c>
      <c r="BH164" s="103">
        <f t="shared" si="22"/>
        <v>0</v>
      </c>
      <c r="BI164" s="103">
        <f t="shared" si="23"/>
        <v>0</v>
      </c>
      <c r="BJ164" s="18" t="s">
        <v>84</v>
      </c>
      <c r="BK164" s="103">
        <f t="shared" si="24"/>
        <v>0</v>
      </c>
      <c r="BL164" s="18" t="s">
        <v>163</v>
      </c>
      <c r="BM164" s="18" t="s">
        <v>247</v>
      </c>
    </row>
    <row r="165" spans="2:65" s="1" customFormat="1" ht="25.5" customHeight="1">
      <c r="B165" s="34"/>
      <c r="C165" s="157" t="s">
        <v>248</v>
      </c>
      <c r="D165" s="157" t="s">
        <v>159</v>
      </c>
      <c r="E165" s="158" t="s">
        <v>249</v>
      </c>
      <c r="F165" s="238" t="s">
        <v>250</v>
      </c>
      <c r="G165" s="238"/>
      <c r="H165" s="238"/>
      <c r="I165" s="238"/>
      <c r="J165" s="159" t="s">
        <v>251</v>
      </c>
      <c r="K165" s="160">
        <v>2</v>
      </c>
      <c r="L165" s="239">
        <v>0</v>
      </c>
      <c r="M165" s="240"/>
      <c r="N165" s="241">
        <f t="shared" si="15"/>
        <v>0</v>
      </c>
      <c r="O165" s="241"/>
      <c r="P165" s="241"/>
      <c r="Q165" s="241"/>
      <c r="R165" s="36"/>
      <c r="T165" s="161" t="s">
        <v>22</v>
      </c>
      <c r="U165" s="43" t="s">
        <v>44</v>
      </c>
      <c r="V165" s="35"/>
      <c r="W165" s="162">
        <f t="shared" si="16"/>
        <v>0</v>
      </c>
      <c r="X165" s="162">
        <v>3.0799999999999998E-3</v>
      </c>
      <c r="Y165" s="162">
        <f t="shared" si="17"/>
        <v>6.1599999999999997E-3</v>
      </c>
      <c r="Z165" s="162">
        <v>0</v>
      </c>
      <c r="AA165" s="163">
        <f t="shared" si="18"/>
        <v>0</v>
      </c>
      <c r="AR165" s="18" t="s">
        <v>163</v>
      </c>
      <c r="AT165" s="18" t="s">
        <v>159</v>
      </c>
      <c r="AU165" s="18" t="s">
        <v>100</v>
      </c>
      <c r="AY165" s="18" t="s">
        <v>158</v>
      </c>
      <c r="BE165" s="103">
        <f t="shared" si="19"/>
        <v>0</v>
      </c>
      <c r="BF165" s="103">
        <f t="shared" si="20"/>
        <v>0</v>
      </c>
      <c r="BG165" s="103">
        <f t="shared" si="21"/>
        <v>0</v>
      </c>
      <c r="BH165" s="103">
        <f t="shared" si="22"/>
        <v>0</v>
      </c>
      <c r="BI165" s="103">
        <f t="shared" si="23"/>
        <v>0</v>
      </c>
      <c r="BJ165" s="18" t="s">
        <v>84</v>
      </c>
      <c r="BK165" s="103">
        <f t="shared" si="24"/>
        <v>0</v>
      </c>
      <c r="BL165" s="18" t="s">
        <v>163</v>
      </c>
      <c r="BM165" s="18" t="s">
        <v>252</v>
      </c>
    </row>
    <row r="166" spans="2:65" s="1" customFormat="1" ht="25.5" customHeight="1">
      <c r="B166" s="34"/>
      <c r="C166" s="157" t="s">
        <v>253</v>
      </c>
      <c r="D166" s="157" t="s">
        <v>159</v>
      </c>
      <c r="E166" s="158" t="s">
        <v>254</v>
      </c>
      <c r="F166" s="238" t="s">
        <v>255</v>
      </c>
      <c r="G166" s="238"/>
      <c r="H166" s="238"/>
      <c r="I166" s="238"/>
      <c r="J166" s="159" t="s">
        <v>251</v>
      </c>
      <c r="K166" s="160">
        <v>7</v>
      </c>
      <c r="L166" s="239">
        <v>0</v>
      </c>
      <c r="M166" s="240"/>
      <c r="N166" s="241">
        <f t="shared" si="15"/>
        <v>0</v>
      </c>
      <c r="O166" s="241"/>
      <c r="P166" s="241"/>
      <c r="Q166" s="241"/>
      <c r="R166" s="36"/>
      <c r="T166" s="161" t="s">
        <v>22</v>
      </c>
      <c r="U166" s="43" t="s">
        <v>44</v>
      </c>
      <c r="V166" s="35"/>
      <c r="W166" s="162">
        <f t="shared" si="16"/>
        <v>0</v>
      </c>
      <c r="X166" s="162">
        <v>4.9800000000000001E-3</v>
      </c>
      <c r="Y166" s="162">
        <f t="shared" si="17"/>
        <v>3.4860000000000002E-2</v>
      </c>
      <c r="Z166" s="162">
        <v>0</v>
      </c>
      <c r="AA166" s="163">
        <f t="shared" si="18"/>
        <v>0</v>
      </c>
      <c r="AR166" s="18" t="s">
        <v>163</v>
      </c>
      <c r="AT166" s="18" t="s">
        <v>159</v>
      </c>
      <c r="AU166" s="18" t="s">
        <v>100</v>
      </c>
      <c r="AY166" s="18" t="s">
        <v>158</v>
      </c>
      <c r="BE166" s="103">
        <f t="shared" si="19"/>
        <v>0</v>
      </c>
      <c r="BF166" s="103">
        <f t="shared" si="20"/>
        <v>0</v>
      </c>
      <c r="BG166" s="103">
        <f t="shared" si="21"/>
        <v>0</v>
      </c>
      <c r="BH166" s="103">
        <f t="shared" si="22"/>
        <v>0</v>
      </c>
      <c r="BI166" s="103">
        <f t="shared" si="23"/>
        <v>0</v>
      </c>
      <c r="BJ166" s="18" t="s">
        <v>84</v>
      </c>
      <c r="BK166" s="103">
        <f t="shared" si="24"/>
        <v>0</v>
      </c>
      <c r="BL166" s="18" t="s">
        <v>163</v>
      </c>
      <c r="BM166" s="18" t="s">
        <v>256</v>
      </c>
    </row>
    <row r="167" spans="2:65" s="1" customFormat="1" ht="38.25" customHeight="1">
      <c r="B167" s="34"/>
      <c r="C167" s="157" t="s">
        <v>257</v>
      </c>
      <c r="D167" s="157" t="s">
        <v>159</v>
      </c>
      <c r="E167" s="158" t="s">
        <v>258</v>
      </c>
      <c r="F167" s="238" t="s">
        <v>259</v>
      </c>
      <c r="G167" s="238"/>
      <c r="H167" s="238"/>
      <c r="I167" s="238"/>
      <c r="J167" s="159" t="s">
        <v>211</v>
      </c>
      <c r="K167" s="160">
        <v>18.745999999999999</v>
      </c>
      <c r="L167" s="239">
        <v>0</v>
      </c>
      <c r="M167" s="240"/>
      <c r="N167" s="241">
        <f t="shared" si="15"/>
        <v>0</v>
      </c>
      <c r="O167" s="241"/>
      <c r="P167" s="241"/>
      <c r="Q167" s="241"/>
      <c r="R167" s="36"/>
      <c r="T167" s="161" t="s">
        <v>22</v>
      </c>
      <c r="U167" s="43" t="s">
        <v>44</v>
      </c>
      <c r="V167" s="35"/>
      <c r="W167" s="162">
        <f t="shared" si="16"/>
        <v>0</v>
      </c>
      <c r="X167" s="162">
        <v>0.34661999999999998</v>
      </c>
      <c r="Y167" s="162">
        <f t="shared" si="17"/>
        <v>6.4977385199999995</v>
      </c>
      <c r="Z167" s="162">
        <v>0</v>
      </c>
      <c r="AA167" s="163">
        <f t="shared" si="18"/>
        <v>0</v>
      </c>
      <c r="AR167" s="18" t="s">
        <v>163</v>
      </c>
      <c r="AT167" s="18" t="s">
        <v>159</v>
      </c>
      <c r="AU167" s="18" t="s">
        <v>100</v>
      </c>
      <c r="AY167" s="18" t="s">
        <v>158</v>
      </c>
      <c r="BE167" s="103">
        <f t="shared" si="19"/>
        <v>0</v>
      </c>
      <c r="BF167" s="103">
        <f t="shared" si="20"/>
        <v>0</v>
      </c>
      <c r="BG167" s="103">
        <f t="shared" si="21"/>
        <v>0</v>
      </c>
      <c r="BH167" s="103">
        <f t="shared" si="22"/>
        <v>0</v>
      </c>
      <c r="BI167" s="103">
        <f t="shared" si="23"/>
        <v>0</v>
      </c>
      <c r="BJ167" s="18" t="s">
        <v>84</v>
      </c>
      <c r="BK167" s="103">
        <f t="shared" si="24"/>
        <v>0</v>
      </c>
      <c r="BL167" s="18" t="s">
        <v>163</v>
      </c>
      <c r="BM167" s="18" t="s">
        <v>260</v>
      </c>
    </row>
    <row r="168" spans="2:65" s="1" customFormat="1" ht="38.25" customHeight="1">
      <c r="B168" s="34"/>
      <c r="C168" s="157" t="s">
        <v>261</v>
      </c>
      <c r="D168" s="157" t="s">
        <v>159</v>
      </c>
      <c r="E168" s="158" t="s">
        <v>262</v>
      </c>
      <c r="F168" s="238" t="s">
        <v>263</v>
      </c>
      <c r="G168" s="238"/>
      <c r="H168" s="238"/>
      <c r="I168" s="238"/>
      <c r="J168" s="159" t="s">
        <v>211</v>
      </c>
      <c r="K168" s="160">
        <v>5.4260000000000002</v>
      </c>
      <c r="L168" s="239">
        <v>0</v>
      </c>
      <c r="M168" s="240"/>
      <c r="N168" s="241">
        <f t="shared" si="15"/>
        <v>0</v>
      </c>
      <c r="O168" s="241"/>
      <c r="P168" s="241"/>
      <c r="Q168" s="241"/>
      <c r="R168" s="36"/>
      <c r="T168" s="161" t="s">
        <v>22</v>
      </c>
      <c r="U168" s="43" t="s">
        <v>44</v>
      </c>
      <c r="V168" s="35"/>
      <c r="W168" s="162">
        <f t="shared" si="16"/>
        <v>0</v>
      </c>
      <c r="X168" s="162">
        <v>0.67488999999999999</v>
      </c>
      <c r="Y168" s="162">
        <f t="shared" si="17"/>
        <v>3.6619531400000001</v>
      </c>
      <c r="Z168" s="162">
        <v>0</v>
      </c>
      <c r="AA168" s="163">
        <f t="shared" si="18"/>
        <v>0</v>
      </c>
      <c r="AR168" s="18" t="s">
        <v>163</v>
      </c>
      <c r="AT168" s="18" t="s">
        <v>159</v>
      </c>
      <c r="AU168" s="18" t="s">
        <v>100</v>
      </c>
      <c r="AY168" s="18" t="s">
        <v>158</v>
      </c>
      <c r="BE168" s="103">
        <f t="shared" si="19"/>
        <v>0</v>
      </c>
      <c r="BF168" s="103">
        <f t="shared" si="20"/>
        <v>0</v>
      </c>
      <c r="BG168" s="103">
        <f t="shared" si="21"/>
        <v>0</v>
      </c>
      <c r="BH168" s="103">
        <f t="shared" si="22"/>
        <v>0</v>
      </c>
      <c r="BI168" s="103">
        <f t="shared" si="23"/>
        <v>0</v>
      </c>
      <c r="BJ168" s="18" t="s">
        <v>84</v>
      </c>
      <c r="BK168" s="103">
        <f t="shared" si="24"/>
        <v>0</v>
      </c>
      <c r="BL168" s="18" t="s">
        <v>163</v>
      </c>
      <c r="BM168" s="18" t="s">
        <v>264</v>
      </c>
    </row>
    <row r="169" spans="2:65" s="1" customFormat="1" ht="38.25" customHeight="1">
      <c r="B169" s="34"/>
      <c r="C169" s="157" t="s">
        <v>265</v>
      </c>
      <c r="D169" s="157" t="s">
        <v>159</v>
      </c>
      <c r="E169" s="158" t="s">
        <v>266</v>
      </c>
      <c r="F169" s="238" t="s">
        <v>267</v>
      </c>
      <c r="G169" s="238"/>
      <c r="H169" s="238"/>
      <c r="I169" s="238"/>
      <c r="J169" s="159" t="s">
        <v>211</v>
      </c>
      <c r="K169" s="160">
        <v>14.25</v>
      </c>
      <c r="L169" s="239">
        <v>0</v>
      </c>
      <c r="M169" s="240"/>
      <c r="N169" s="241">
        <f t="shared" si="15"/>
        <v>0</v>
      </c>
      <c r="O169" s="241"/>
      <c r="P169" s="241"/>
      <c r="Q169" s="241"/>
      <c r="R169" s="36"/>
      <c r="T169" s="161" t="s">
        <v>22</v>
      </c>
      <c r="U169" s="43" t="s">
        <v>44</v>
      </c>
      <c r="V169" s="35"/>
      <c r="W169" s="162">
        <f t="shared" si="16"/>
        <v>0</v>
      </c>
      <c r="X169" s="162">
        <v>0.90802000000000005</v>
      </c>
      <c r="Y169" s="162">
        <f t="shared" si="17"/>
        <v>12.939285</v>
      </c>
      <c r="Z169" s="162">
        <v>0</v>
      </c>
      <c r="AA169" s="163">
        <f t="shared" si="18"/>
        <v>0</v>
      </c>
      <c r="AR169" s="18" t="s">
        <v>163</v>
      </c>
      <c r="AT169" s="18" t="s">
        <v>159</v>
      </c>
      <c r="AU169" s="18" t="s">
        <v>100</v>
      </c>
      <c r="AY169" s="18" t="s">
        <v>158</v>
      </c>
      <c r="BE169" s="103">
        <f t="shared" si="19"/>
        <v>0</v>
      </c>
      <c r="BF169" s="103">
        <f t="shared" si="20"/>
        <v>0</v>
      </c>
      <c r="BG169" s="103">
        <f t="shared" si="21"/>
        <v>0</v>
      </c>
      <c r="BH169" s="103">
        <f t="shared" si="22"/>
        <v>0</v>
      </c>
      <c r="BI169" s="103">
        <f t="shared" si="23"/>
        <v>0</v>
      </c>
      <c r="BJ169" s="18" t="s">
        <v>84</v>
      </c>
      <c r="BK169" s="103">
        <f t="shared" si="24"/>
        <v>0</v>
      </c>
      <c r="BL169" s="18" t="s">
        <v>163</v>
      </c>
      <c r="BM169" s="18" t="s">
        <v>268</v>
      </c>
    </row>
    <row r="170" spans="2:65" s="1" customFormat="1" ht="25.5" customHeight="1">
      <c r="B170" s="34"/>
      <c r="C170" s="157" t="s">
        <v>269</v>
      </c>
      <c r="D170" s="157" t="s">
        <v>159</v>
      </c>
      <c r="E170" s="158" t="s">
        <v>270</v>
      </c>
      <c r="F170" s="238" t="s">
        <v>271</v>
      </c>
      <c r="G170" s="238"/>
      <c r="H170" s="238"/>
      <c r="I170" s="238"/>
      <c r="J170" s="159" t="s">
        <v>162</v>
      </c>
      <c r="K170" s="160">
        <v>2.0880000000000001</v>
      </c>
      <c r="L170" s="239">
        <v>0</v>
      </c>
      <c r="M170" s="240"/>
      <c r="N170" s="241">
        <f t="shared" si="15"/>
        <v>0</v>
      </c>
      <c r="O170" s="241"/>
      <c r="P170" s="241"/>
      <c r="Q170" s="241"/>
      <c r="R170" s="36"/>
      <c r="T170" s="161" t="s">
        <v>22</v>
      </c>
      <c r="U170" s="43" t="s">
        <v>44</v>
      </c>
      <c r="V170" s="35"/>
      <c r="W170" s="162">
        <f t="shared" si="16"/>
        <v>0</v>
      </c>
      <c r="X170" s="162">
        <v>2.2563399999999998</v>
      </c>
      <c r="Y170" s="162">
        <f t="shared" si="17"/>
        <v>4.7112379199999994</v>
      </c>
      <c r="Z170" s="162">
        <v>0</v>
      </c>
      <c r="AA170" s="163">
        <f t="shared" si="18"/>
        <v>0</v>
      </c>
      <c r="AR170" s="18" t="s">
        <v>163</v>
      </c>
      <c r="AT170" s="18" t="s">
        <v>159</v>
      </c>
      <c r="AU170" s="18" t="s">
        <v>100</v>
      </c>
      <c r="AY170" s="18" t="s">
        <v>158</v>
      </c>
      <c r="BE170" s="103">
        <f t="shared" si="19"/>
        <v>0</v>
      </c>
      <c r="BF170" s="103">
        <f t="shared" si="20"/>
        <v>0</v>
      </c>
      <c r="BG170" s="103">
        <f t="shared" si="21"/>
        <v>0</v>
      </c>
      <c r="BH170" s="103">
        <f t="shared" si="22"/>
        <v>0</v>
      </c>
      <c r="BI170" s="103">
        <f t="shared" si="23"/>
        <v>0</v>
      </c>
      <c r="BJ170" s="18" t="s">
        <v>84</v>
      </c>
      <c r="BK170" s="103">
        <f t="shared" si="24"/>
        <v>0</v>
      </c>
      <c r="BL170" s="18" t="s">
        <v>163</v>
      </c>
      <c r="BM170" s="18" t="s">
        <v>272</v>
      </c>
    </row>
    <row r="171" spans="2:65" s="1" customFormat="1" ht="25.5" customHeight="1">
      <c r="B171" s="34"/>
      <c r="C171" s="157" t="s">
        <v>273</v>
      </c>
      <c r="D171" s="157" t="s">
        <v>159</v>
      </c>
      <c r="E171" s="158" t="s">
        <v>274</v>
      </c>
      <c r="F171" s="238" t="s">
        <v>275</v>
      </c>
      <c r="G171" s="238"/>
      <c r="H171" s="238"/>
      <c r="I171" s="238"/>
      <c r="J171" s="159" t="s">
        <v>202</v>
      </c>
      <c r="K171" s="160">
        <v>0.26700000000000002</v>
      </c>
      <c r="L171" s="239">
        <v>0</v>
      </c>
      <c r="M171" s="240"/>
      <c r="N171" s="241">
        <f t="shared" si="15"/>
        <v>0</v>
      </c>
      <c r="O171" s="241"/>
      <c r="P171" s="241"/>
      <c r="Q171" s="241"/>
      <c r="R171" s="36"/>
      <c r="T171" s="161" t="s">
        <v>22</v>
      </c>
      <c r="U171" s="43" t="s">
        <v>44</v>
      </c>
      <c r="V171" s="35"/>
      <c r="W171" s="162">
        <f t="shared" si="16"/>
        <v>0</v>
      </c>
      <c r="X171" s="162">
        <v>1.05871</v>
      </c>
      <c r="Y171" s="162">
        <f t="shared" si="17"/>
        <v>0.28267557000000004</v>
      </c>
      <c r="Z171" s="162">
        <v>0</v>
      </c>
      <c r="AA171" s="163">
        <f t="shared" si="18"/>
        <v>0</v>
      </c>
      <c r="AR171" s="18" t="s">
        <v>163</v>
      </c>
      <c r="AT171" s="18" t="s">
        <v>159</v>
      </c>
      <c r="AU171" s="18" t="s">
        <v>100</v>
      </c>
      <c r="AY171" s="18" t="s">
        <v>158</v>
      </c>
      <c r="BE171" s="103">
        <f t="shared" si="19"/>
        <v>0</v>
      </c>
      <c r="BF171" s="103">
        <f t="shared" si="20"/>
        <v>0</v>
      </c>
      <c r="BG171" s="103">
        <f t="shared" si="21"/>
        <v>0</v>
      </c>
      <c r="BH171" s="103">
        <f t="shared" si="22"/>
        <v>0</v>
      </c>
      <c r="BI171" s="103">
        <f t="shared" si="23"/>
        <v>0</v>
      </c>
      <c r="BJ171" s="18" t="s">
        <v>84</v>
      </c>
      <c r="BK171" s="103">
        <f t="shared" si="24"/>
        <v>0</v>
      </c>
      <c r="BL171" s="18" t="s">
        <v>163</v>
      </c>
      <c r="BM171" s="18" t="s">
        <v>276</v>
      </c>
    </row>
    <row r="172" spans="2:65" s="9" customFormat="1" ht="29.85" customHeight="1">
      <c r="B172" s="146"/>
      <c r="C172" s="147"/>
      <c r="D172" s="156" t="s">
        <v>112</v>
      </c>
      <c r="E172" s="156"/>
      <c r="F172" s="156"/>
      <c r="G172" s="156"/>
      <c r="H172" s="156"/>
      <c r="I172" s="156"/>
      <c r="J172" s="156"/>
      <c r="K172" s="156"/>
      <c r="L172" s="156"/>
      <c r="M172" s="156"/>
      <c r="N172" s="246">
        <f>BK172</f>
        <v>0</v>
      </c>
      <c r="O172" s="247"/>
      <c r="P172" s="247"/>
      <c r="Q172" s="247"/>
      <c r="R172" s="149"/>
      <c r="T172" s="150"/>
      <c r="U172" s="147"/>
      <c r="V172" s="147"/>
      <c r="W172" s="151">
        <f>SUM(W173:W181)</f>
        <v>0</v>
      </c>
      <c r="X172" s="147"/>
      <c r="Y172" s="151">
        <f>SUM(Y173:Y181)</f>
        <v>13.431057489999999</v>
      </c>
      <c r="Z172" s="147"/>
      <c r="AA172" s="152">
        <f>SUM(AA173:AA181)</f>
        <v>0</v>
      </c>
      <c r="AR172" s="153" t="s">
        <v>84</v>
      </c>
      <c r="AT172" s="154" t="s">
        <v>78</v>
      </c>
      <c r="AU172" s="154" t="s">
        <v>84</v>
      </c>
      <c r="AY172" s="153" t="s">
        <v>158</v>
      </c>
      <c r="BK172" s="155">
        <f>SUM(BK173:BK181)</f>
        <v>0</v>
      </c>
    </row>
    <row r="173" spans="2:65" s="1" customFormat="1" ht="51" customHeight="1">
      <c r="B173" s="34"/>
      <c r="C173" s="157" t="s">
        <v>277</v>
      </c>
      <c r="D173" s="157" t="s">
        <v>159</v>
      </c>
      <c r="E173" s="158" t="s">
        <v>278</v>
      </c>
      <c r="F173" s="238" t="s">
        <v>279</v>
      </c>
      <c r="G173" s="238"/>
      <c r="H173" s="238"/>
      <c r="I173" s="238"/>
      <c r="J173" s="159" t="s">
        <v>211</v>
      </c>
      <c r="K173" s="160">
        <v>42.381999999999998</v>
      </c>
      <c r="L173" s="239">
        <v>0</v>
      </c>
      <c r="M173" s="240"/>
      <c r="N173" s="241">
        <f t="shared" ref="N173:N181" si="25">ROUND(L173*K173,2)</f>
        <v>0</v>
      </c>
      <c r="O173" s="241"/>
      <c r="P173" s="241"/>
      <c r="Q173" s="241"/>
      <c r="R173" s="36"/>
      <c r="T173" s="161" t="s">
        <v>22</v>
      </c>
      <c r="U173" s="43" t="s">
        <v>44</v>
      </c>
      <c r="V173" s="35"/>
      <c r="W173" s="162">
        <f t="shared" ref="W173:W181" si="26">V173*K173</f>
        <v>0</v>
      </c>
      <c r="X173" s="162">
        <v>0.23715</v>
      </c>
      <c r="Y173" s="162">
        <f t="shared" ref="Y173:Y181" si="27">X173*K173</f>
        <v>10.0508913</v>
      </c>
      <c r="Z173" s="162">
        <v>0</v>
      </c>
      <c r="AA173" s="163">
        <f t="shared" ref="AA173:AA181" si="28">Z173*K173</f>
        <v>0</v>
      </c>
      <c r="AR173" s="18" t="s">
        <v>163</v>
      </c>
      <c r="AT173" s="18" t="s">
        <v>159</v>
      </c>
      <c r="AU173" s="18" t="s">
        <v>100</v>
      </c>
      <c r="AY173" s="18" t="s">
        <v>158</v>
      </c>
      <c r="BE173" s="103">
        <f t="shared" ref="BE173:BE181" si="29">IF(U173="základní",N173,0)</f>
        <v>0</v>
      </c>
      <c r="BF173" s="103">
        <f t="shared" ref="BF173:BF181" si="30">IF(U173="snížená",N173,0)</f>
        <v>0</v>
      </c>
      <c r="BG173" s="103">
        <f t="shared" ref="BG173:BG181" si="31">IF(U173="zákl. přenesená",N173,0)</f>
        <v>0</v>
      </c>
      <c r="BH173" s="103">
        <f t="shared" ref="BH173:BH181" si="32">IF(U173="sníž. přenesená",N173,0)</f>
        <v>0</v>
      </c>
      <c r="BI173" s="103">
        <f t="shared" ref="BI173:BI181" si="33">IF(U173="nulová",N173,0)</f>
        <v>0</v>
      </c>
      <c r="BJ173" s="18" t="s">
        <v>84</v>
      </c>
      <c r="BK173" s="103">
        <f t="shared" ref="BK173:BK181" si="34">ROUND(L173*K173,2)</f>
        <v>0</v>
      </c>
      <c r="BL173" s="18" t="s">
        <v>163</v>
      </c>
      <c r="BM173" s="18" t="s">
        <v>280</v>
      </c>
    </row>
    <row r="174" spans="2:65" s="1" customFormat="1" ht="38.25" customHeight="1">
      <c r="B174" s="34"/>
      <c r="C174" s="157" t="s">
        <v>281</v>
      </c>
      <c r="D174" s="157" t="s">
        <v>159</v>
      </c>
      <c r="E174" s="158" t="s">
        <v>282</v>
      </c>
      <c r="F174" s="238" t="s">
        <v>283</v>
      </c>
      <c r="G174" s="238"/>
      <c r="H174" s="238"/>
      <c r="I174" s="238"/>
      <c r="J174" s="159" t="s">
        <v>251</v>
      </c>
      <c r="K174" s="160">
        <v>4</v>
      </c>
      <c r="L174" s="239">
        <v>0</v>
      </c>
      <c r="M174" s="240"/>
      <c r="N174" s="241">
        <f t="shared" si="25"/>
        <v>0</v>
      </c>
      <c r="O174" s="241"/>
      <c r="P174" s="241"/>
      <c r="Q174" s="241"/>
      <c r="R174" s="36"/>
      <c r="T174" s="161" t="s">
        <v>22</v>
      </c>
      <c r="U174" s="43" t="s">
        <v>44</v>
      </c>
      <c r="V174" s="35"/>
      <c r="W174" s="162">
        <f t="shared" si="26"/>
        <v>0</v>
      </c>
      <c r="X174" s="162">
        <v>3.2079999999999997E-2</v>
      </c>
      <c r="Y174" s="162">
        <f t="shared" si="27"/>
        <v>0.12831999999999999</v>
      </c>
      <c r="Z174" s="162">
        <v>0</v>
      </c>
      <c r="AA174" s="163">
        <f t="shared" si="28"/>
        <v>0</v>
      </c>
      <c r="AR174" s="18" t="s">
        <v>163</v>
      </c>
      <c r="AT174" s="18" t="s">
        <v>159</v>
      </c>
      <c r="AU174" s="18" t="s">
        <v>100</v>
      </c>
      <c r="AY174" s="18" t="s">
        <v>158</v>
      </c>
      <c r="BE174" s="103">
        <f t="shared" si="29"/>
        <v>0</v>
      </c>
      <c r="BF174" s="103">
        <f t="shared" si="30"/>
        <v>0</v>
      </c>
      <c r="BG174" s="103">
        <f t="shared" si="31"/>
        <v>0</v>
      </c>
      <c r="BH174" s="103">
        <f t="shared" si="32"/>
        <v>0</v>
      </c>
      <c r="BI174" s="103">
        <f t="shared" si="33"/>
        <v>0</v>
      </c>
      <c r="BJ174" s="18" t="s">
        <v>84</v>
      </c>
      <c r="BK174" s="103">
        <f t="shared" si="34"/>
        <v>0</v>
      </c>
      <c r="BL174" s="18" t="s">
        <v>163</v>
      </c>
      <c r="BM174" s="18" t="s">
        <v>284</v>
      </c>
    </row>
    <row r="175" spans="2:65" s="1" customFormat="1" ht="25.5" customHeight="1">
      <c r="B175" s="34"/>
      <c r="C175" s="157" t="s">
        <v>285</v>
      </c>
      <c r="D175" s="157" t="s">
        <v>159</v>
      </c>
      <c r="E175" s="158" t="s">
        <v>286</v>
      </c>
      <c r="F175" s="238" t="s">
        <v>287</v>
      </c>
      <c r="G175" s="238"/>
      <c r="H175" s="238"/>
      <c r="I175" s="238"/>
      <c r="J175" s="159" t="s">
        <v>251</v>
      </c>
      <c r="K175" s="160">
        <v>3</v>
      </c>
      <c r="L175" s="239">
        <v>0</v>
      </c>
      <c r="M175" s="240"/>
      <c r="N175" s="241">
        <f t="shared" si="25"/>
        <v>0</v>
      </c>
      <c r="O175" s="241"/>
      <c r="P175" s="241"/>
      <c r="Q175" s="241"/>
      <c r="R175" s="36"/>
      <c r="T175" s="161" t="s">
        <v>22</v>
      </c>
      <c r="U175" s="43" t="s">
        <v>44</v>
      </c>
      <c r="V175" s="35"/>
      <c r="W175" s="162">
        <f t="shared" si="26"/>
        <v>0</v>
      </c>
      <c r="X175" s="162">
        <v>0.10138999999999999</v>
      </c>
      <c r="Y175" s="162">
        <f t="shared" si="27"/>
        <v>0.30417</v>
      </c>
      <c r="Z175" s="162">
        <v>0</v>
      </c>
      <c r="AA175" s="163">
        <f t="shared" si="28"/>
        <v>0</v>
      </c>
      <c r="AR175" s="18" t="s">
        <v>163</v>
      </c>
      <c r="AT175" s="18" t="s">
        <v>159</v>
      </c>
      <c r="AU175" s="18" t="s">
        <v>100</v>
      </c>
      <c r="AY175" s="18" t="s">
        <v>158</v>
      </c>
      <c r="BE175" s="103">
        <f t="shared" si="29"/>
        <v>0</v>
      </c>
      <c r="BF175" s="103">
        <f t="shared" si="30"/>
        <v>0</v>
      </c>
      <c r="BG175" s="103">
        <f t="shared" si="31"/>
        <v>0</v>
      </c>
      <c r="BH175" s="103">
        <f t="shared" si="32"/>
        <v>0</v>
      </c>
      <c r="BI175" s="103">
        <f t="shared" si="33"/>
        <v>0</v>
      </c>
      <c r="BJ175" s="18" t="s">
        <v>84</v>
      </c>
      <c r="BK175" s="103">
        <f t="shared" si="34"/>
        <v>0</v>
      </c>
      <c r="BL175" s="18" t="s">
        <v>163</v>
      </c>
      <c r="BM175" s="18" t="s">
        <v>288</v>
      </c>
    </row>
    <row r="176" spans="2:65" s="1" customFormat="1" ht="25.5" customHeight="1">
      <c r="B176" s="34"/>
      <c r="C176" s="157" t="s">
        <v>289</v>
      </c>
      <c r="D176" s="157" t="s">
        <v>159</v>
      </c>
      <c r="E176" s="158" t="s">
        <v>290</v>
      </c>
      <c r="F176" s="238" t="s">
        <v>291</v>
      </c>
      <c r="G176" s="238"/>
      <c r="H176" s="238"/>
      <c r="I176" s="238"/>
      <c r="J176" s="159" t="s">
        <v>251</v>
      </c>
      <c r="K176" s="160">
        <v>3</v>
      </c>
      <c r="L176" s="239">
        <v>0</v>
      </c>
      <c r="M176" s="240"/>
      <c r="N176" s="241">
        <f t="shared" si="25"/>
        <v>0</v>
      </c>
      <c r="O176" s="241"/>
      <c r="P176" s="241"/>
      <c r="Q176" s="241"/>
      <c r="R176" s="36"/>
      <c r="T176" s="161" t="s">
        <v>22</v>
      </c>
      <c r="U176" s="43" t="s">
        <v>44</v>
      </c>
      <c r="V176" s="35"/>
      <c r="W176" s="162">
        <f t="shared" si="26"/>
        <v>0</v>
      </c>
      <c r="X176" s="162">
        <v>0.11738999999999999</v>
      </c>
      <c r="Y176" s="162">
        <f t="shared" si="27"/>
        <v>0.35216999999999998</v>
      </c>
      <c r="Z176" s="162">
        <v>0</v>
      </c>
      <c r="AA176" s="163">
        <f t="shared" si="28"/>
        <v>0</v>
      </c>
      <c r="AR176" s="18" t="s">
        <v>163</v>
      </c>
      <c r="AT176" s="18" t="s">
        <v>159</v>
      </c>
      <c r="AU176" s="18" t="s">
        <v>100</v>
      </c>
      <c r="AY176" s="18" t="s">
        <v>158</v>
      </c>
      <c r="BE176" s="103">
        <f t="shared" si="29"/>
        <v>0</v>
      </c>
      <c r="BF176" s="103">
        <f t="shared" si="30"/>
        <v>0</v>
      </c>
      <c r="BG176" s="103">
        <f t="shared" si="31"/>
        <v>0</v>
      </c>
      <c r="BH176" s="103">
        <f t="shared" si="32"/>
        <v>0</v>
      </c>
      <c r="BI176" s="103">
        <f t="shared" si="33"/>
        <v>0</v>
      </c>
      <c r="BJ176" s="18" t="s">
        <v>84</v>
      </c>
      <c r="BK176" s="103">
        <f t="shared" si="34"/>
        <v>0</v>
      </c>
      <c r="BL176" s="18" t="s">
        <v>163</v>
      </c>
      <c r="BM176" s="18" t="s">
        <v>292</v>
      </c>
    </row>
    <row r="177" spans="2:65" s="1" customFormat="1" ht="25.5" customHeight="1">
      <c r="B177" s="34"/>
      <c r="C177" s="157" t="s">
        <v>293</v>
      </c>
      <c r="D177" s="157" t="s">
        <v>159</v>
      </c>
      <c r="E177" s="158" t="s">
        <v>294</v>
      </c>
      <c r="F177" s="238" t="s">
        <v>295</v>
      </c>
      <c r="G177" s="238"/>
      <c r="H177" s="238"/>
      <c r="I177" s="238"/>
      <c r="J177" s="159" t="s">
        <v>162</v>
      </c>
      <c r="K177" s="160">
        <v>0.17199999999999999</v>
      </c>
      <c r="L177" s="239">
        <v>0</v>
      </c>
      <c r="M177" s="240"/>
      <c r="N177" s="241">
        <f t="shared" si="25"/>
        <v>0</v>
      </c>
      <c r="O177" s="241"/>
      <c r="P177" s="241"/>
      <c r="Q177" s="241"/>
      <c r="R177" s="36"/>
      <c r="T177" s="161" t="s">
        <v>22</v>
      </c>
      <c r="U177" s="43" t="s">
        <v>44</v>
      </c>
      <c r="V177" s="35"/>
      <c r="W177" s="162">
        <f t="shared" si="26"/>
        <v>0</v>
      </c>
      <c r="X177" s="162">
        <v>2.4533</v>
      </c>
      <c r="Y177" s="162">
        <f t="shared" si="27"/>
        <v>0.4219676</v>
      </c>
      <c r="Z177" s="162">
        <v>0</v>
      </c>
      <c r="AA177" s="163">
        <f t="shared" si="28"/>
        <v>0</v>
      </c>
      <c r="AR177" s="18" t="s">
        <v>163</v>
      </c>
      <c r="AT177" s="18" t="s">
        <v>159</v>
      </c>
      <c r="AU177" s="18" t="s">
        <v>100</v>
      </c>
      <c r="AY177" s="18" t="s">
        <v>158</v>
      </c>
      <c r="BE177" s="103">
        <f t="shared" si="29"/>
        <v>0</v>
      </c>
      <c r="BF177" s="103">
        <f t="shared" si="30"/>
        <v>0</v>
      </c>
      <c r="BG177" s="103">
        <f t="shared" si="31"/>
        <v>0</v>
      </c>
      <c r="BH177" s="103">
        <f t="shared" si="32"/>
        <v>0</v>
      </c>
      <c r="BI177" s="103">
        <f t="shared" si="33"/>
        <v>0</v>
      </c>
      <c r="BJ177" s="18" t="s">
        <v>84</v>
      </c>
      <c r="BK177" s="103">
        <f t="shared" si="34"/>
        <v>0</v>
      </c>
      <c r="BL177" s="18" t="s">
        <v>163</v>
      </c>
      <c r="BM177" s="18" t="s">
        <v>296</v>
      </c>
    </row>
    <row r="178" spans="2:65" s="1" customFormat="1" ht="25.5" customHeight="1">
      <c r="B178" s="34"/>
      <c r="C178" s="157" t="s">
        <v>297</v>
      </c>
      <c r="D178" s="157" t="s">
        <v>159</v>
      </c>
      <c r="E178" s="158" t="s">
        <v>298</v>
      </c>
      <c r="F178" s="238" t="s">
        <v>299</v>
      </c>
      <c r="G178" s="238"/>
      <c r="H178" s="238"/>
      <c r="I178" s="238"/>
      <c r="J178" s="159" t="s">
        <v>211</v>
      </c>
      <c r="K178" s="160">
        <v>1.6659999999999999</v>
      </c>
      <c r="L178" s="239">
        <v>0</v>
      </c>
      <c r="M178" s="240"/>
      <c r="N178" s="241">
        <f t="shared" si="25"/>
        <v>0</v>
      </c>
      <c r="O178" s="241"/>
      <c r="P178" s="241"/>
      <c r="Q178" s="241"/>
      <c r="R178" s="36"/>
      <c r="T178" s="161" t="s">
        <v>22</v>
      </c>
      <c r="U178" s="43" t="s">
        <v>44</v>
      </c>
      <c r="V178" s="35"/>
      <c r="W178" s="162">
        <f t="shared" si="26"/>
        <v>0</v>
      </c>
      <c r="X178" s="162">
        <v>0</v>
      </c>
      <c r="Y178" s="162">
        <f t="shared" si="27"/>
        <v>0</v>
      </c>
      <c r="Z178" s="162">
        <v>0</v>
      </c>
      <c r="AA178" s="163">
        <f t="shared" si="28"/>
        <v>0</v>
      </c>
      <c r="AR178" s="18" t="s">
        <v>163</v>
      </c>
      <c r="AT178" s="18" t="s">
        <v>159</v>
      </c>
      <c r="AU178" s="18" t="s">
        <v>100</v>
      </c>
      <c r="AY178" s="18" t="s">
        <v>158</v>
      </c>
      <c r="BE178" s="103">
        <f t="shared" si="29"/>
        <v>0</v>
      </c>
      <c r="BF178" s="103">
        <f t="shared" si="30"/>
        <v>0</v>
      </c>
      <c r="BG178" s="103">
        <f t="shared" si="31"/>
        <v>0</v>
      </c>
      <c r="BH178" s="103">
        <f t="shared" si="32"/>
        <v>0</v>
      </c>
      <c r="BI178" s="103">
        <f t="shared" si="33"/>
        <v>0</v>
      </c>
      <c r="BJ178" s="18" t="s">
        <v>84</v>
      </c>
      <c r="BK178" s="103">
        <f t="shared" si="34"/>
        <v>0</v>
      </c>
      <c r="BL178" s="18" t="s">
        <v>163</v>
      </c>
      <c r="BM178" s="18" t="s">
        <v>300</v>
      </c>
    </row>
    <row r="179" spans="2:65" s="1" customFormat="1" ht="25.5" customHeight="1">
      <c r="B179" s="34"/>
      <c r="C179" s="157" t="s">
        <v>301</v>
      </c>
      <c r="D179" s="157" t="s">
        <v>159</v>
      </c>
      <c r="E179" s="158" t="s">
        <v>302</v>
      </c>
      <c r="F179" s="238" t="s">
        <v>303</v>
      </c>
      <c r="G179" s="238"/>
      <c r="H179" s="238"/>
      <c r="I179" s="238"/>
      <c r="J179" s="159" t="s">
        <v>211</v>
      </c>
      <c r="K179" s="160">
        <v>1.6659999999999999</v>
      </c>
      <c r="L179" s="239">
        <v>0</v>
      </c>
      <c r="M179" s="240"/>
      <c r="N179" s="241">
        <f t="shared" si="25"/>
        <v>0</v>
      </c>
      <c r="O179" s="241"/>
      <c r="P179" s="241"/>
      <c r="Q179" s="241"/>
      <c r="R179" s="36"/>
      <c r="T179" s="161" t="s">
        <v>22</v>
      </c>
      <c r="U179" s="43" t="s">
        <v>44</v>
      </c>
      <c r="V179" s="35"/>
      <c r="W179" s="162">
        <f t="shared" si="26"/>
        <v>0</v>
      </c>
      <c r="X179" s="162">
        <v>0</v>
      </c>
      <c r="Y179" s="162">
        <f t="shared" si="27"/>
        <v>0</v>
      </c>
      <c r="Z179" s="162">
        <v>0</v>
      </c>
      <c r="AA179" s="163">
        <f t="shared" si="28"/>
        <v>0</v>
      </c>
      <c r="AR179" s="18" t="s">
        <v>163</v>
      </c>
      <c r="AT179" s="18" t="s">
        <v>159</v>
      </c>
      <c r="AU179" s="18" t="s">
        <v>100</v>
      </c>
      <c r="AY179" s="18" t="s">
        <v>158</v>
      </c>
      <c r="BE179" s="103">
        <f t="shared" si="29"/>
        <v>0</v>
      </c>
      <c r="BF179" s="103">
        <f t="shared" si="30"/>
        <v>0</v>
      </c>
      <c r="BG179" s="103">
        <f t="shared" si="31"/>
        <v>0</v>
      </c>
      <c r="BH179" s="103">
        <f t="shared" si="32"/>
        <v>0</v>
      </c>
      <c r="BI179" s="103">
        <f t="shared" si="33"/>
        <v>0</v>
      </c>
      <c r="BJ179" s="18" t="s">
        <v>84</v>
      </c>
      <c r="BK179" s="103">
        <f t="shared" si="34"/>
        <v>0</v>
      </c>
      <c r="BL179" s="18" t="s">
        <v>163</v>
      </c>
      <c r="BM179" s="18" t="s">
        <v>304</v>
      </c>
    </row>
    <row r="180" spans="2:65" s="1" customFormat="1" ht="25.5" customHeight="1">
      <c r="B180" s="34"/>
      <c r="C180" s="157" t="s">
        <v>305</v>
      </c>
      <c r="D180" s="157" t="s">
        <v>159</v>
      </c>
      <c r="E180" s="158" t="s">
        <v>306</v>
      </c>
      <c r="F180" s="238" t="s">
        <v>307</v>
      </c>
      <c r="G180" s="238"/>
      <c r="H180" s="238"/>
      <c r="I180" s="238"/>
      <c r="J180" s="159" t="s">
        <v>202</v>
      </c>
      <c r="K180" s="160">
        <v>1.0999999999999999E-2</v>
      </c>
      <c r="L180" s="239">
        <v>0</v>
      </c>
      <c r="M180" s="240"/>
      <c r="N180" s="241">
        <f t="shared" si="25"/>
        <v>0</v>
      </c>
      <c r="O180" s="241"/>
      <c r="P180" s="241"/>
      <c r="Q180" s="241"/>
      <c r="R180" s="36"/>
      <c r="T180" s="161" t="s">
        <v>22</v>
      </c>
      <c r="U180" s="43" t="s">
        <v>44</v>
      </c>
      <c r="V180" s="35"/>
      <c r="W180" s="162">
        <f t="shared" si="26"/>
        <v>0</v>
      </c>
      <c r="X180" s="162">
        <v>1.06277</v>
      </c>
      <c r="Y180" s="162">
        <f t="shared" si="27"/>
        <v>1.169047E-2</v>
      </c>
      <c r="Z180" s="162">
        <v>0</v>
      </c>
      <c r="AA180" s="163">
        <f t="shared" si="28"/>
        <v>0</v>
      </c>
      <c r="AR180" s="18" t="s">
        <v>163</v>
      </c>
      <c r="AT180" s="18" t="s">
        <v>159</v>
      </c>
      <c r="AU180" s="18" t="s">
        <v>100</v>
      </c>
      <c r="AY180" s="18" t="s">
        <v>158</v>
      </c>
      <c r="BE180" s="103">
        <f t="shared" si="29"/>
        <v>0</v>
      </c>
      <c r="BF180" s="103">
        <f t="shared" si="30"/>
        <v>0</v>
      </c>
      <c r="BG180" s="103">
        <f t="shared" si="31"/>
        <v>0</v>
      </c>
      <c r="BH180" s="103">
        <f t="shared" si="32"/>
        <v>0</v>
      </c>
      <c r="BI180" s="103">
        <f t="shared" si="33"/>
        <v>0</v>
      </c>
      <c r="BJ180" s="18" t="s">
        <v>84</v>
      </c>
      <c r="BK180" s="103">
        <f t="shared" si="34"/>
        <v>0</v>
      </c>
      <c r="BL180" s="18" t="s">
        <v>163</v>
      </c>
      <c r="BM180" s="18" t="s">
        <v>308</v>
      </c>
    </row>
    <row r="181" spans="2:65" s="1" customFormat="1" ht="25.5" customHeight="1">
      <c r="B181" s="34"/>
      <c r="C181" s="157" t="s">
        <v>309</v>
      </c>
      <c r="D181" s="157" t="s">
        <v>159</v>
      </c>
      <c r="E181" s="158" t="s">
        <v>310</v>
      </c>
      <c r="F181" s="238" t="s">
        <v>311</v>
      </c>
      <c r="G181" s="238"/>
      <c r="H181" s="238"/>
      <c r="I181" s="238"/>
      <c r="J181" s="159" t="s">
        <v>211</v>
      </c>
      <c r="K181" s="160">
        <v>25.062000000000001</v>
      </c>
      <c r="L181" s="239">
        <v>0</v>
      </c>
      <c r="M181" s="240"/>
      <c r="N181" s="241">
        <f t="shared" si="25"/>
        <v>0</v>
      </c>
      <c r="O181" s="241"/>
      <c r="P181" s="241"/>
      <c r="Q181" s="241"/>
      <c r="R181" s="36"/>
      <c r="T181" s="161" t="s">
        <v>22</v>
      </c>
      <c r="U181" s="43" t="s">
        <v>44</v>
      </c>
      <c r="V181" s="35"/>
      <c r="W181" s="162">
        <f t="shared" si="26"/>
        <v>0</v>
      </c>
      <c r="X181" s="162">
        <v>8.6260000000000003E-2</v>
      </c>
      <c r="Y181" s="162">
        <f t="shared" si="27"/>
        <v>2.1618481200000002</v>
      </c>
      <c r="Z181" s="162">
        <v>0</v>
      </c>
      <c r="AA181" s="163">
        <f t="shared" si="28"/>
        <v>0</v>
      </c>
      <c r="AR181" s="18" t="s">
        <v>163</v>
      </c>
      <c r="AT181" s="18" t="s">
        <v>159</v>
      </c>
      <c r="AU181" s="18" t="s">
        <v>100</v>
      </c>
      <c r="AY181" s="18" t="s">
        <v>158</v>
      </c>
      <c r="BE181" s="103">
        <f t="shared" si="29"/>
        <v>0</v>
      </c>
      <c r="BF181" s="103">
        <f t="shared" si="30"/>
        <v>0</v>
      </c>
      <c r="BG181" s="103">
        <f t="shared" si="31"/>
        <v>0</v>
      </c>
      <c r="BH181" s="103">
        <f t="shared" si="32"/>
        <v>0</v>
      </c>
      <c r="BI181" s="103">
        <f t="shared" si="33"/>
        <v>0</v>
      </c>
      <c r="BJ181" s="18" t="s">
        <v>84</v>
      </c>
      <c r="BK181" s="103">
        <f t="shared" si="34"/>
        <v>0</v>
      </c>
      <c r="BL181" s="18" t="s">
        <v>163</v>
      </c>
      <c r="BM181" s="18" t="s">
        <v>312</v>
      </c>
    </row>
    <row r="182" spans="2:65" s="9" customFormat="1" ht="29.85" customHeight="1">
      <c r="B182" s="146"/>
      <c r="C182" s="147"/>
      <c r="D182" s="156" t="s">
        <v>113</v>
      </c>
      <c r="E182" s="156"/>
      <c r="F182" s="156"/>
      <c r="G182" s="156"/>
      <c r="H182" s="156"/>
      <c r="I182" s="156"/>
      <c r="J182" s="156"/>
      <c r="K182" s="156"/>
      <c r="L182" s="156"/>
      <c r="M182" s="156"/>
      <c r="N182" s="246">
        <f>BK182</f>
        <v>0</v>
      </c>
      <c r="O182" s="247"/>
      <c r="P182" s="247"/>
      <c r="Q182" s="247"/>
      <c r="R182" s="149"/>
      <c r="T182" s="150"/>
      <c r="U182" s="147"/>
      <c r="V182" s="147"/>
      <c r="W182" s="151">
        <f>SUM(W183:W189)</f>
        <v>0</v>
      </c>
      <c r="X182" s="147"/>
      <c r="Y182" s="151">
        <f>SUM(Y183:Y189)</f>
        <v>5.2078189499999992</v>
      </c>
      <c r="Z182" s="147"/>
      <c r="AA182" s="152">
        <f>SUM(AA183:AA189)</f>
        <v>0</v>
      </c>
      <c r="AR182" s="153" t="s">
        <v>84</v>
      </c>
      <c r="AT182" s="154" t="s">
        <v>78</v>
      </c>
      <c r="AU182" s="154" t="s">
        <v>84</v>
      </c>
      <c r="AY182" s="153" t="s">
        <v>158</v>
      </c>
      <c r="BK182" s="155">
        <f>SUM(BK183:BK189)</f>
        <v>0</v>
      </c>
    </row>
    <row r="183" spans="2:65" s="1" customFormat="1" ht="25.5" customHeight="1">
      <c r="B183" s="34"/>
      <c r="C183" s="157" t="s">
        <v>313</v>
      </c>
      <c r="D183" s="157" t="s">
        <v>159</v>
      </c>
      <c r="E183" s="158" t="s">
        <v>314</v>
      </c>
      <c r="F183" s="238" t="s">
        <v>315</v>
      </c>
      <c r="G183" s="238"/>
      <c r="H183" s="238"/>
      <c r="I183" s="238"/>
      <c r="J183" s="159" t="s">
        <v>162</v>
      </c>
      <c r="K183" s="160">
        <v>0.874</v>
      </c>
      <c r="L183" s="239">
        <v>0</v>
      </c>
      <c r="M183" s="240"/>
      <c r="N183" s="241">
        <f t="shared" ref="N183:N189" si="35">ROUND(L183*K183,2)</f>
        <v>0</v>
      </c>
      <c r="O183" s="241"/>
      <c r="P183" s="241"/>
      <c r="Q183" s="241"/>
      <c r="R183" s="36"/>
      <c r="T183" s="161" t="s">
        <v>22</v>
      </c>
      <c r="U183" s="43" t="s">
        <v>44</v>
      </c>
      <c r="V183" s="35"/>
      <c r="W183" s="162">
        <f t="shared" ref="W183:W189" si="36">V183*K183</f>
        <v>0</v>
      </c>
      <c r="X183" s="162">
        <v>2.2564799999999998</v>
      </c>
      <c r="Y183" s="162">
        <f t="shared" ref="Y183:Y189" si="37">X183*K183</f>
        <v>1.9721635199999998</v>
      </c>
      <c r="Z183" s="162">
        <v>0</v>
      </c>
      <c r="AA183" s="163">
        <f t="shared" ref="AA183:AA189" si="38">Z183*K183</f>
        <v>0</v>
      </c>
      <c r="AR183" s="18" t="s">
        <v>163</v>
      </c>
      <c r="AT183" s="18" t="s">
        <v>159</v>
      </c>
      <c r="AU183" s="18" t="s">
        <v>100</v>
      </c>
      <c r="AY183" s="18" t="s">
        <v>158</v>
      </c>
      <c r="BE183" s="103">
        <f t="shared" ref="BE183:BE189" si="39">IF(U183="základní",N183,0)</f>
        <v>0</v>
      </c>
      <c r="BF183" s="103">
        <f t="shared" ref="BF183:BF189" si="40">IF(U183="snížená",N183,0)</f>
        <v>0</v>
      </c>
      <c r="BG183" s="103">
        <f t="shared" ref="BG183:BG189" si="41">IF(U183="zákl. přenesená",N183,0)</f>
        <v>0</v>
      </c>
      <c r="BH183" s="103">
        <f t="shared" ref="BH183:BH189" si="42">IF(U183="sníž. přenesená",N183,0)</f>
        <v>0</v>
      </c>
      <c r="BI183" s="103">
        <f t="shared" ref="BI183:BI189" si="43">IF(U183="nulová",N183,0)</f>
        <v>0</v>
      </c>
      <c r="BJ183" s="18" t="s">
        <v>84</v>
      </c>
      <c r="BK183" s="103">
        <f t="shared" ref="BK183:BK189" si="44">ROUND(L183*K183,2)</f>
        <v>0</v>
      </c>
      <c r="BL183" s="18" t="s">
        <v>163</v>
      </c>
      <c r="BM183" s="18" t="s">
        <v>316</v>
      </c>
    </row>
    <row r="184" spans="2:65" s="1" customFormat="1" ht="25.5" customHeight="1">
      <c r="B184" s="34"/>
      <c r="C184" s="157" t="s">
        <v>317</v>
      </c>
      <c r="D184" s="157" t="s">
        <v>159</v>
      </c>
      <c r="E184" s="158" t="s">
        <v>318</v>
      </c>
      <c r="F184" s="238" t="s">
        <v>319</v>
      </c>
      <c r="G184" s="238"/>
      <c r="H184" s="238"/>
      <c r="I184" s="238"/>
      <c r="J184" s="159" t="s">
        <v>211</v>
      </c>
      <c r="K184" s="160">
        <v>1.3280000000000001</v>
      </c>
      <c r="L184" s="239">
        <v>0</v>
      </c>
      <c r="M184" s="240"/>
      <c r="N184" s="241">
        <f t="shared" si="35"/>
        <v>0</v>
      </c>
      <c r="O184" s="241"/>
      <c r="P184" s="241"/>
      <c r="Q184" s="241"/>
      <c r="R184" s="36"/>
      <c r="T184" s="161" t="s">
        <v>22</v>
      </c>
      <c r="U184" s="43" t="s">
        <v>44</v>
      </c>
      <c r="V184" s="35"/>
      <c r="W184" s="162">
        <f t="shared" si="36"/>
        <v>0</v>
      </c>
      <c r="X184" s="162">
        <v>5.3299999999999997E-3</v>
      </c>
      <c r="Y184" s="162">
        <f t="shared" si="37"/>
        <v>7.0782399999999995E-3</v>
      </c>
      <c r="Z184" s="162">
        <v>0</v>
      </c>
      <c r="AA184" s="163">
        <f t="shared" si="38"/>
        <v>0</v>
      </c>
      <c r="AR184" s="18" t="s">
        <v>163</v>
      </c>
      <c r="AT184" s="18" t="s">
        <v>159</v>
      </c>
      <c r="AU184" s="18" t="s">
        <v>100</v>
      </c>
      <c r="AY184" s="18" t="s">
        <v>158</v>
      </c>
      <c r="BE184" s="103">
        <f t="shared" si="39"/>
        <v>0</v>
      </c>
      <c r="BF184" s="103">
        <f t="shared" si="40"/>
        <v>0</v>
      </c>
      <c r="BG184" s="103">
        <f t="shared" si="41"/>
        <v>0</v>
      </c>
      <c r="BH184" s="103">
        <f t="shared" si="42"/>
        <v>0</v>
      </c>
      <c r="BI184" s="103">
        <f t="shared" si="43"/>
        <v>0</v>
      </c>
      <c r="BJ184" s="18" t="s">
        <v>84</v>
      </c>
      <c r="BK184" s="103">
        <f t="shared" si="44"/>
        <v>0</v>
      </c>
      <c r="BL184" s="18" t="s">
        <v>163</v>
      </c>
      <c r="BM184" s="18" t="s">
        <v>320</v>
      </c>
    </row>
    <row r="185" spans="2:65" s="1" customFormat="1" ht="25.5" customHeight="1">
      <c r="B185" s="34"/>
      <c r="C185" s="157" t="s">
        <v>321</v>
      </c>
      <c r="D185" s="157" t="s">
        <v>159</v>
      </c>
      <c r="E185" s="158" t="s">
        <v>322</v>
      </c>
      <c r="F185" s="238" t="s">
        <v>323</v>
      </c>
      <c r="G185" s="238"/>
      <c r="H185" s="238"/>
      <c r="I185" s="238"/>
      <c r="J185" s="159" t="s">
        <v>211</v>
      </c>
      <c r="K185" s="160">
        <v>1.3280000000000001</v>
      </c>
      <c r="L185" s="239">
        <v>0</v>
      </c>
      <c r="M185" s="240"/>
      <c r="N185" s="241">
        <f t="shared" si="35"/>
        <v>0</v>
      </c>
      <c r="O185" s="241"/>
      <c r="P185" s="241"/>
      <c r="Q185" s="241"/>
      <c r="R185" s="36"/>
      <c r="T185" s="161" t="s">
        <v>22</v>
      </c>
      <c r="U185" s="43" t="s">
        <v>44</v>
      </c>
      <c r="V185" s="35"/>
      <c r="W185" s="162">
        <f t="shared" si="36"/>
        <v>0</v>
      </c>
      <c r="X185" s="162">
        <v>0</v>
      </c>
      <c r="Y185" s="162">
        <f t="shared" si="37"/>
        <v>0</v>
      </c>
      <c r="Z185" s="162">
        <v>0</v>
      </c>
      <c r="AA185" s="163">
        <f t="shared" si="38"/>
        <v>0</v>
      </c>
      <c r="AR185" s="18" t="s">
        <v>163</v>
      </c>
      <c r="AT185" s="18" t="s">
        <v>159</v>
      </c>
      <c r="AU185" s="18" t="s">
        <v>100</v>
      </c>
      <c r="AY185" s="18" t="s">
        <v>158</v>
      </c>
      <c r="BE185" s="103">
        <f t="shared" si="39"/>
        <v>0</v>
      </c>
      <c r="BF185" s="103">
        <f t="shared" si="40"/>
        <v>0</v>
      </c>
      <c r="BG185" s="103">
        <f t="shared" si="41"/>
        <v>0</v>
      </c>
      <c r="BH185" s="103">
        <f t="shared" si="42"/>
        <v>0</v>
      </c>
      <c r="BI185" s="103">
        <f t="shared" si="43"/>
        <v>0</v>
      </c>
      <c r="BJ185" s="18" t="s">
        <v>84</v>
      </c>
      <c r="BK185" s="103">
        <f t="shared" si="44"/>
        <v>0</v>
      </c>
      <c r="BL185" s="18" t="s">
        <v>163</v>
      </c>
      <c r="BM185" s="18" t="s">
        <v>324</v>
      </c>
    </row>
    <row r="186" spans="2:65" s="1" customFormat="1" ht="16.5" customHeight="1">
      <c r="B186" s="34"/>
      <c r="C186" s="157" t="s">
        <v>325</v>
      </c>
      <c r="D186" s="157" t="s">
        <v>159</v>
      </c>
      <c r="E186" s="158" t="s">
        <v>326</v>
      </c>
      <c r="F186" s="238" t="s">
        <v>327</v>
      </c>
      <c r="G186" s="238"/>
      <c r="H186" s="238"/>
      <c r="I186" s="238"/>
      <c r="J186" s="159" t="s">
        <v>202</v>
      </c>
      <c r="K186" s="160">
        <v>5.5E-2</v>
      </c>
      <c r="L186" s="239">
        <v>0</v>
      </c>
      <c r="M186" s="240"/>
      <c r="N186" s="241">
        <f t="shared" si="35"/>
        <v>0</v>
      </c>
      <c r="O186" s="241"/>
      <c r="P186" s="241"/>
      <c r="Q186" s="241"/>
      <c r="R186" s="36"/>
      <c r="T186" s="161" t="s">
        <v>22</v>
      </c>
      <c r="U186" s="43" t="s">
        <v>44</v>
      </c>
      <c r="V186" s="35"/>
      <c r="W186" s="162">
        <f t="shared" si="36"/>
        <v>0</v>
      </c>
      <c r="X186" s="162">
        <v>1.06277</v>
      </c>
      <c r="Y186" s="162">
        <f t="shared" si="37"/>
        <v>5.845235E-2</v>
      </c>
      <c r="Z186" s="162">
        <v>0</v>
      </c>
      <c r="AA186" s="163">
        <f t="shared" si="38"/>
        <v>0</v>
      </c>
      <c r="AR186" s="18" t="s">
        <v>163</v>
      </c>
      <c r="AT186" s="18" t="s">
        <v>159</v>
      </c>
      <c r="AU186" s="18" t="s">
        <v>100</v>
      </c>
      <c r="AY186" s="18" t="s">
        <v>158</v>
      </c>
      <c r="BE186" s="103">
        <f t="shared" si="39"/>
        <v>0</v>
      </c>
      <c r="BF186" s="103">
        <f t="shared" si="40"/>
        <v>0</v>
      </c>
      <c r="BG186" s="103">
        <f t="shared" si="41"/>
        <v>0</v>
      </c>
      <c r="BH186" s="103">
        <f t="shared" si="42"/>
        <v>0</v>
      </c>
      <c r="BI186" s="103">
        <f t="shared" si="43"/>
        <v>0</v>
      </c>
      <c r="BJ186" s="18" t="s">
        <v>84</v>
      </c>
      <c r="BK186" s="103">
        <f t="shared" si="44"/>
        <v>0</v>
      </c>
      <c r="BL186" s="18" t="s">
        <v>163</v>
      </c>
      <c r="BM186" s="18" t="s">
        <v>328</v>
      </c>
    </row>
    <row r="187" spans="2:65" s="1" customFormat="1" ht="25.5" customHeight="1">
      <c r="B187" s="34"/>
      <c r="C187" s="157" t="s">
        <v>329</v>
      </c>
      <c r="D187" s="157" t="s">
        <v>159</v>
      </c>
      <c r="E187" s="158" t="s">
        <v>330</v>
      </c>
      <c r="F187" s="238" t="s">
        <v>331</v>
      </c>
      <c r="G187" s="238"/>
      <c r="H187" s="238"/>
      <c r="I187" s="238"/>
      <c r="J187" s="159" t="s">
        <v>162</v>
      </c>
      <c r="K187" s="160">
        <v>0.83</v>
      </c>
      <c r="L187" s="239">
        <v>0</v>
      </c>
      <c r="M187" s="240"/>
      <c r="N187" s="241">
        <f t="shared" si="35"/>
        <v>0</v>
      </c>
      <c r="O187" s="241"/>
      <c r="P187" s="241"/>
      <c r="Q187" s="241"/>
      <c r="R187" s="36"/>
      <c r="T187" s="161" t="s">
        <v>22</v>
      </c>
      <c r="U187" s="43" t="s">
        <v>44</v>
      </c>
      <c r="V187" s="35"/>
      <c r="W187" s="162">
        <f t="shared" si="36"/>
        <v>0</v>
      </c>
      <c r="X187" s="162">
        <v>2.4533999999999998</v>
      </c>
      <c r="Y187" s="162">
        <f t="shared" si="37"/>
        <v>2.0363219999999997</v>
      </c>
      <c r="Z187" s="162">
        <v>0</v>
      </c>
      <c r="AA187" s="163">
        <f t="shared" si="38"/>
        <v>0</v>
      </c>
      <c r="AR187" s="18" t="s">
        <v>163</v>
      </c>
      <c r="AT187" s="18" t="s">
        <v>159</v>
      </c>
      <c r="AU187" s="18" t="s">
        <v>100</v>
      </c>
      <c r="AY187" s="18" t="s">
        <v>158</v>
      </c>
      <c r="BE187" s="103">
        <f t="shared" si="39"/>
        <v>0</v>
      </c>
      <c r="BF187" s="103">
        <f t="shared" si="40"/>
        <v>0</v>
      </c>
      <c r="BG187" s="103">
        <f t="shared" si="41"/>
        <v>0</v>
      </c>
      <c r="BH187" s="103">
        <f t="shared" si="42"/>
        <v>0</v>
      </c>
      <c r="BI187" s="103">
        <f t="shared" si="43"/>
        <v>0</v>
      </c>
      <c r="BJ187" s="18" t="s">
        <v>84</v>
      </c>
      <c r="BK187" s="103">
        <f t="shared" si="44"/>
        <v>0</v>
      </c>
      <c r="BL187" s="18" t="s">
        <v>163</v>
      </c>
      <c r="BM187" s="18" t="s">
        <v>332</v>
      </c>
    </row>
    <row r="188" spans="2:65" s="1" customFormat="1" ht="38.25" customHeight="1">
      <c r="B188" s="34"/>
      <c r="C188" s="157" t="s">
        <v>333</v>
      </c>
      <c r="D188" s="157" t="s">
        <v>159</v>
      </c>
      <c r="E188" s="158" t="s">
        <v>334</v>
      </c>
      <c r="F188" s="238" t="s">
        <v>335</v>
      </c>
      <c r="G188" s="238"/>
      <c r="H188" s="238"/>
      <c r="I188" s="238"/>
      <c r="J188" s="159" t="s">
        <v>336</v>
      </c>
      <c r="K188" s="160">
        <v>27.1</v>
      </c>
      <c r="L188" s="239">
        <v>0</v>
      </c>
      <c r="M188" s="240"/>
      <c r="N188" s="241">
        <f t="shared" si="35"/>
        <v>0</v>
      </c>
      <c r="O188" s="241"/>
      <c r="P188" s="241"/>
      <c r="Q188" s="241"/>
      <c r="R188" s="36"/>
      <c r="T188" s="161" t="s">
        <v>22</v>
      </c>
      <c r="U188" s="43" t="s">
        <v>44</v>
      </c>
      <c r="V188" s="35"/>
      <c r="W188" s="162">
        <f t="shared" si="36"/>
        <v>0</v>
      </c>
      <c r="X188" s="162">
        <v>3.7409999999999999E-2</v>
      </c>
      <c r="Y188" s="162">
        <f t="shared" si="37"/>
        <v>1.013811</v>
      </c>
      <c r="Z188" s="162">
        <v>0</v>
      </c>
      <c r="AA188" s="163">
        <f t="shared" si="38"/>
        <v>0</v>
      </c>
      <c r="AR188" s="18" t="s">
        <v>163</v>
      </c>
      <c r="AT188" s="18" t="s">
        <v>159</v>
      </c>
      <c r="AU188" s="18" t="s">
        <v>100</v>
      </c>
      <c r="AY188" s="18" t="s">
        <v>158</v>
      </c>
      <c r="BE188" s="103">
        <f t="shared" si="39"/>
        <v>0</v>
      </c>
      <c r="BF188" s="103">
        <f t="shared" si="40"/>
        <v>0</v>
      </c>
      <c r="BG188" s="103">
        <f t="shared" si="41"/>
        <v>0</v>
      </c>
      <c r="BH188" s="103">
        <f t="shared" si="42"/>
        <v>0</v>
      </c>
      <c r="BI188" s="103">
        <f t="shared" si="43"/>
        <v>0</v>
      </c>
      <c r="BJ188" s="18" t="s">
        <v>84</v>
      </c>
      <c r="BK188" s="103">
        <f t="shared" si="44"/>
        <v>0</v>
      </c>
      <c r="BL188" s="18" t="s">
        <v>163</v>
      </c>
      <c r="BM188" s="18" t="s">
        <v>337</v>
      </c>
    </row>
    <row r="189" spans="2:65" s="1" customFormat="1" ht="25.5" customHeight="1">
      <c r="B189" s="34"/>
      <c r="C189" s="157" t="s">
        <v>338</v>
      </c>
      <c r="D189" s="157" t="s">
        <v>159</v>
      </c>
      <c r="E189" s="158" t="s">
        <v>339</v>
      </c>
      <c r="F189" s="238" t="s">
        <v>340</v>
      </c>
      <c r="G189" s="238"/>
      <c r="H189" s="238"/>
      <c r="I189" s="238"/>
      <c r="J189" s="159" t="s">
        <v>202</v>
      </c>
      <c r="K189" s="160">
        <v>0.114</v>
      </c>
      <c r="L189" s="239">
        <v>0</v>
      </c>
      <c r="M189" s="240"/>
      <c r="N189" s="241">
        <f t="shared" si="35"/>
        <v>0</v>
      </c>
      <c r="O189" s="241"/>
      <c r="P189" s="241"/>
      <c r="Q189" s="241"/>
      <c r="R189" s="36"/>
      <c r="T189" s="161" t="s">
        <v>22</v>
      </c>
      <c r="U189" s="43" t="s">
        <v>44</v>
      </c>
      <c r="V189" s="35"/>
      <c r="W189" s="162">
        <f t="shared" si="36"/>
        <v>0</v>
      </c>
      <c r="X189" s="162">
        <v>1.0525599999999999</v>
      </c>
      <c r="Y189" s="162">
        <f t="shared" si="37"/>
        <v>0.11999184</v>
      </c>
      <c r="Z189" s="162">
        <v>0</v>
      </c>
      <c r="AA189" s="163">
        <f t="shared" si="38"/>
        <v>0</v>
      </c>
      <c r="AR189" s="18" t="s">
        <v>163</v>
      </c>
      <c r="AT189" s="18" t="s">
        <v>159</v>
      </c>
      <c r="AU189" s="18" t="s">
        <v>100</v>
      </c>
      <c r="AY189" s="18" t="s">
        <v>158</v>
      </c>
      <c r="BE189" s="103">
        <f t="shared" si="39"/>
        <v>0</v>
      </c>
      <c r="BF189" s="103">
        <f t="shared" si="40"/>
        <v>0</v>
      </c>
      <c r="BG189" s="103">
        <f t="shared" si="41"/>
        <v>0</v>
      </c>
      <c r="BH189" s="103">
        <f t="shared" si="42"/>
        <v>0</v>
      </c>
      <c r="BI189" s="103">
        <f t="shared" si="43"/>
        <v>0</v>
      </c>
      <c r="BJ189" s="18" t="s">
        <v>84</v>
      </c>
      <c r="BK189" s="103">
        <f t="shared" si="44"/>
        <v>0</v>
      </c>
      <c r="BL189" s="18" t="s">
        <v>163</v>
      </c>
      <c r="BM189" s="18" t="s">
        <v>341</v>
      </c>
    </row>
    <row r="190" spans="2:65" s="9" customFormat="1" ht="29.85" customHeight="1">
      <c r="B190" s="146"/>
      <c r="C190" s="147"/>
      <c r="D190" s="156" t="s">
        <v>114</v>
      </c>
      <c r="E190" s="156"/>
      <c r="F190" s="156"/>
      <c r="G190" s="156"/>
      <c r="H190" s="156"/>
      <c r="I190" s="156"/>
      <c r="J190" s="156"/>
      <c r="K190" s="156"/>
      <c r="L190" s="156"/>
      <c r="M190" s="156"/>
      <c r="N190" s="246">
        <f>BK190</f>
        <v>0</v>
      </c>
      <c r="O190" s="247"/>
      <c r="P190" s="247"/>
      <c r="Q190" s="247"/>
      <c r="R190" s="149"/>
      <c r="T190" s="150"/>
      <c r="U190" s="147"/>
      <c r="V190" s="147"/>
      <c r="W190" s="151">
        <f>SUM(W191:W192)</f>
        <v>0</v>
      </c>
      <c r="X190" s="147"/>
      <c r="Y190" s="151">
        <f>SUM(Y191:Y192)</f>
        <v>1.751034</v>
      </c>
      <c r="Z190" s="147"/>
      <c r="AA190" s="152">
        <f>SUM(AA191:AA192)</f>
        <v>0</v>
      </c>
      <c r="AR190" s="153" t="s">
        <v>84</v>
      </c>
      <c r="AT190" s="154" t="s">
        <v>78</v>
      </c>
      <c r="AU190" s="154" t="s">
        <v>84</v>
      </c>
      <c r="AY190" s="153" t="s">
        <v>158</v>
      </c>
      <c r="BK190" s="155">
        <f>SUM(BK191:BK192)</f>
        <v>0</v>
      </c>
    </row>
    <row r="191" spans="2:65" s="1" customFormat="1" ht="25.5" customHeight="1">
      <c r="B191" s="34"/>
      <c r="C191" s="157" t="s">
        <v>342</v>
      </c>
      <c r="D191" s="157" t="s">
        <v>159</v>
      </c>
      <c r="E191" s="158" t="s">
        <v>343</v>
      </c>
      <c r="F191" s="238" t="s">
        <v>344</v>
      </c>
      <c r="G191" s="238"/>
      <c r="H191" s="238"/>
      <c r="I191" s="238"/>
      <c r="J191" s="159" t="s">
        <v>211</v>
      </c>
      <c r="K191" s="160">
        <v>8.25</v>
      </c>
      <c r="L191" s="239">
        <v>0</v>
      </c>
      <c r="M191" s="240"/>
      <c r="N191" s="241">
        <f>ROUND(L191*K191,2)</f>
        <v>0</v>
      </c>
      <c r="O191" s="241"/>
      <c r="P191" s="241"/>
      <c r="Q191" s="241"/>
      <c r="R191" s="36"/>
      <c r="T191" s="161" t="s">
        <v>22</v>
      </c>
      <c r="U191" s="43" t="s">
        <v>44</v>
      </c>
      <c r="V191" s="35"/>
      <c r="W191" s="162">
        <f>V191*K191</f>
        <v>0</v>
      </c>
      <c r="X191" s="162">
        <v>0.10100000000000001</v>
      </c>
      <c r="Y191" s="162">
        <f>X191*K191</f>
        <v>0.83325000000000005</v>
      </c>
      <c r="Z191" s="162">
        <v>0</v>
      </c>
      <c r="AA191" s="163">
        <f>Z191*K191</f>
        <v>0</v>
      </c>
      <c r="AR191" s="18" t="s">
        <v>163</v>
      </c>
      <c r="AT191" s="18" t="s">
        <v>159</v>
      </c>
      <c r="AU191" s="18" t="s">
        <v>100</v>
      </c>
      <c r="AY191" s="18" t="s">
        <v>158</v>
      </c>
      <c r="BE191" s="103">
        <f>IF(U191="základní",N191,0)</f>
        <v>0</v>
      </c>
      <c r="BF191" s="103">
        <f>IF(U191="snížená",N191,0)</f>
        <v>0</v>
      </c>
      <c r="BG191" s="103">
        <f>IF(U191="zákl. přenesená",N191,0)</f>
        <v>0</v>
      </c>
      <c r="BH191" s="103">
        <f>IF(U191="sníž. přenesená",N191,0)</f>
        <v>0</v>
      </c>
      <c r="BI191" s="103">
        <f>IF(U191="nulová",N191,0)</f>
        <v>0</v>
      </c>
      <c r="BJ191" s="18" t="s">
        <v>84</v>
      </c>
      <c r="BK191" s="103">
        <f>ROUND(L191*K191,2)</f>
        <v>0</v>
      </c>
      <c r="BL191" s="18" t="s">
        <v>163</v>
      </c>
      <c r="BM191" s="18" t="s">
        <v>345</v>
      </c>
    </row>
    <row r="192" spans="2:65" s="1" customFormat="1" ht="25.5" customHeight="1">
      <c r="B192" s="34"/>
      <c r="C192" s="164" t="s">
        <v>346</v>
      </c>
      <c r="D192" s="164" t="s">
        <v>217</v>
      </c>
      <c r="E192" s="165" t="s">
        <v>347</v>
      </c>
      <c r="F192" s="242" t="s">
        <v>348</v>
      </c>
      <c r="G192" s="242"/>
      <c r="H192" s="242"/>
      <c r="I192" s="242"/>
      <c r="J192" s="166" t="s">
        <v>211</v>
      </c>
      <c r="K192" s="167">
        <v>8.4979999999999993</v>
      </c>
      <c r="L192" s="243">
        <v>0</v>
      </c>
      <c r="M192" s="244"/>
      <c r="N192" s="245">
        <f>ROUND(L192*K192,2)</f>
        <v>0</v>
      </c>
      <c r="O192" s="241"/>
      <c r="P192" s="241"/>
      <c r="Q192" s="241"/>
      <c r="R192" s="36"/>
      <c r="T192" s="161" t="s">
        <v>22</v>
      </c>
      <c r="U192" s="43" t="s">
        <v>44</v>
      </c>
      <c r="V192" s="35"/>
      <c r="W192" s="162">
        <f>V192*K192</f>
        <v>0</v>
      </c>
      <c r="X192" s="162">
        <v>0.108</v>
      </c>
      <c r="Y192" s="162">
        <f>X192*K192</f>
        <v>0.91778399999999993</v>
      </c>
      <c r="Z192" s="162">
        <v>0</v>
      </c>
      <c r="AA192" s="163">
        <f>Z192*K192</f>
        <v>0</v>
      </c>
      <c r="AR192" s="18" t="s">
        <v>187</v>
      </c>
      <c r="AT192" s="18" t="s">
        <v>217</v>
      </c>
      <c r="AU192" s="18" t="s">
        <v>100</v>
      </c>
      <c r="AY192" s="18" t="s">
        <v>158</v>
      </c>
      <c r="BE192" s="103">
        <f>IF(U192="základní",N192,0)</f>
        <v>0</v>
      </c>
      <c r="BF192" s="103">
        <f>IF(U192="snížená",N192,0)</f>
        <v>0</v>
      </c>
      <c r="BG192" s="103">
        <f>IF(U192="zákl. přenesená",N192,0)</f>
        <v>0</v>
      </c>
      <c r="BH192" s="103">
        <f>IF(U192="sníž. přenesená",N192,0)</f>
        <v>0</v>
      </c>
      <c r="BI192" s="103">
        <f>IF(U192="nulová",N192,0)</f>
        <v>0</v>
      </c>
      <c r="BJ192" s="18" t="s">
        <v>84</v>
      </c>
      <c r="BK192" s="103">
        <f>ROUND(L192*K192,2)</f>
        <v>0</v>
      </c>
      <c r="BL192" s="18" t="s">
        <v>163</v>
      </c>
      <c r="BM192" s="18" t="s">
        <v>349</v>
      </c>
    </row>
    <row r="193" spans="2:65" s="9" customFormat="1" ht="29.85" customHeight="1">
      <c r="B193" s="146"/>
      <c r="C193" s="147"/>
      <c r="D193" s="156" t="s">
        <v>115</v>
      </c>
      <c r="E193" s="156"/>
      <c r="F193" s="156"/>
      <c r="G193" s="156"/>
      <c r="H193" s="156"/>
      <c r="I193" s="156"/>
      <c r="J193" s="156"/>
      <c r="K193" s="156"/>
      <c r="L193" s="156"/>
      <c r="M193" s="156"/>
      <c r="N193" s="246">
        <f>BK193</f>
        <v>0</v>
      </c>
      <c r="O193" s="247"/>
      <c r="P193" s="247"/>
      <c r="Q193" s="247"/>
      <c r="R193" s="149"/>
      <c r="T193" s="150"/>
      <c r="U193" s="147"/>
      <c r="V193" s="147"/>
      <c r="W193" s="151">
        <f>SUM(W194:W217)</f>
        <v>0</v>
      </c>
      <c r="X193" s="147"/>
      <c r="Y193" s="151">
        <f>SUM(Y194:Y217)</f>
        <v>24.04754681</v>
      </c>
      <c r="Z193" s="147"/>
      <c r="AA193" s="152">
        <f>SUM(AA194:AA217)</f>
        <v>0</v>
      </c>
      <c r="AR193" s="153" t="s">
        <v>84</v>
      </c>
      <c r="AT193" s="154" t="s">
        <v>78</v>
      </c>
      <c r="AU193" s="154" t="s">
        <v>84</v>
      </c>
      <c r="AY193" s="153" t="s">
        <v>158</v>
      </c>
      <c r="BK193" s="155">
        <f>SUM(BK194:BK217)</f>
        <v>0</v>
      </c>
    </row>
    <row r="194" spans="2:65" s="1" customFormat="1" ht="25.5" customHeight="1">
      <c r="B194" s="34"/>
      <c r="C194" s="157" t="s">
        <v>350</v>
      </c>
      <c r="D194" s="157" t="s">
        <v>159</v>
      </c>
      <c r="E194" s="158" t="s">
        <v>351</v>
      </c>
      <c r="F194" s="238" t="s">
        <v>352</v>
      </c>
      <c r="G194" s="238"/>
      <c r="H194" s="238"/>
      <c r="I194" s="238"/>
      <c r="J194" s="159" t="s">
        <v>211</v>
      </c>
      <c r="K194" s="160">
        <v>75.790999999999997</v>
      </c>
      <c r="L194" s="239">
        <v>0</v>
      </c>
      <c r="M194" s="240"/>
      <c r="N194" s="241">
        <f t="shared" ref="N194:N217" si="45">ROUND(L194*K194,2)</f>
        <v>0</v>
      </c>
      <c r="O194" s="241"/>
      <c r="P194" s="241"/>
      <c r="Q194" s="241"/>
      <c r="R194" s="36"/>
      <c r="T194" s="161" t="s">
        <v>22</v>
      </c>
      <c r="U194" s="43" t="s">
        <v>44</v>
      </c>
      <c r="V194" s="35"/>
      <c r="W194" s="162">
        <f t="shared" ref="W194:W217" si="46">V194*K194</f>
        <v>0</v>
      </c>
      <c r="X194" s="162">
        <v>4.3800000000000002E-3</v>
      </c>
      <c r="Y194" s="162">
        <f t="shared" ref="Y194:Y217" si="47">X194*K194</f>
        <v>0.33196458000000001</v>
      </c>
      <c r="Z194" s="162">
        <v>0</v>
      </c>
      <c r="AA194" s="163">
        <f t="shared" ref="AA194:AA217" si="48">Z194*K194</f>
        <v>0</v>
      </c>
      <c r="AR194" s="18" t="s">
        <v>163</v>
      </c>
      <c r="AT194" s="18" t="s">
        <v>159</v>
      </c>
      <c r="AU194" s="18" t="s">
        <v>100</v>
      </c>
      <c r="AY194" s="18" t="s">
        <v>158</v>
      </c>
      <c r="BE194" s="103">
        <f t="shared" ref="BE194:BE217" si="49">IF(U194="základní",N194,0)</f>
        <v>0</v>
      </c>
      <c r="BF194" s="103">
        <f t="shared" ref="BF194:BF217" si="50">IF(U194="snížená",N194,0)</f>
        <v>0</v>
      </c>
      <c r="BG194" s="103">
        <f t="shared" ref="BG194:BG217" si="51">IF(U194="zákl. přenesená",N194,0)</f>
        <v>0</v>
      </c>
      <c r="BH194" s="103">
        <f t="shared" ref="BH194:BH217" si="52">IF(U194="sníž. přenesená",N194,0)</f>
        <v>0</v>
      </c>
      <c r="BI194" s="103">
        <f t="shared" ref="BI194:BI217" si="53">IF(U194="nulová",N194,0)</f>
        <v>0</v>
      </c>
      <c r="BJ194" s="18" t="s">
        <v>84</v>
      </c>
      <c r="BK194" s="103">
        <f t="shared" ref="BK194:BK217" si="54">ROUND(L194*K194,2)</f>
        <v>0</v>
      </c>
      <c r="BL194" s="18" t="s">
        <v>163</v>
      </c>
      <c r="BM194" s="18" t="s">
        <v>353</v>
      </c>
    </row>
    <row r="195" spans="2:65" s="1" customFormat="1" ht="25.5" customHeight="1">
      <c r="B195" s="34"/>
      <c r="C195" s="157" t="s">
        <v>354</v>
      </c>
      <c r="D195" s="157" t="s">
        <v>159</v>
      </c>
      <c r="E195" s="158" t="s">
        <v>355</v>
      </c>
      <c r="F195" s="238" t="s">
        <v>356</v>
      </c>
      <c r="G195" s="238"/>
      <c r="H195" s="238"/>
      <c r="I195" s="238"/>
      <c r="J195" s="159" t="s">
        <v>211</v>
      </c>
      <c r="K195" s="160">
        <v>28.420999999999999</v>
      </c>
      <c r="L195" s="239">
        <v>0</v>
      </c>
      <c r="M195" s="240"/>
      <c r="N195" s="241">
        <f t="shared" si="45"/>
        <v>0</v>
      </c>
      <c r="O195" s="241"/>
      <c r="P195" s="241"/>
      <c r="Q195" s="241"/>
      <c r="R195" s="36"/>
      <c r="T195" s="161" t="s">
        <v>22</v>
      </c>
      <c r="U195" s="43" t="s">
        <v>44</v>
      </c>
      <c r="V195" s="35"/>
      <c r="W195" s="162">
        <f t="shared" si="46"/>
        <v>0</v>
      </c>
      <c r="X195" s="162">
        <v>1.7330000000000002E-2</v>
      </c>
      <c r="Y195" s="162">
        <f t="shared" si="47"/>
        <v>0.49253593000000001</v>
      </c>
      <c r="Z195" s="162">
        <v>0</v>
      </c>
      <c r="AA195" s="163">
        <f t="shared" si="48"/>
        <v>0</v>
      </c>
      <c r="AR195" s="18" t="s">
        <v>163</v>
      </c>
      <c r="AT195" s="18" t="s">
        <v>159</v>
      </c>
      <c r="AU195" s="18" t="s">
        <v>100</v>
      </c>
      <c r="AY195" s="18" t="s">
        <v>158</v>
      </c>
      <c r="BE195" s="103">
        <f t="shared" si="49"/>
        <v>0</v>
      </c>
      <c r="BF195" s="103">
        <f t="shared" si="50"/>
        <v>0</v>
      </c>
      <c r="BG195" s="103">
        <f t="shared" si="51"/>
        <v>0</v>
      </c>
      <c r="BH195" s="103">
        <f t="shared" si="52"/>
        <v>0</v>
      </c>
      <c r="BI195" s="103">
        <f t="shared" si="53"/>
        <v>0</v>
      </c>
      <c r="BJ195" s="18" t="s">
        <v>84</v>
      </c>
      <c r="BK195" s="103">
        <f t="shared" si="54"/>
        <v>0</v>
      </c>
      <c r="BL195" s="18" t="s">
        <v>163</v>
      </c>
      <c r="BM195" s="18" t="s">
        <v>357</v>
      </c>
    </row>
    <row r="196" spans="2:65" s="1" customFormat="1" ht="25.5" customHeight="1">
      <c r="B196" s="34"/>
      <c r="C196" s="157" t="s">
        <v>358</v>
      </c>
      <c r="D196" s="157" t="s">
        <v>159</v>
      </c>
      <c r="E196" s="158" t="s">
        <v>359</v>
      </c>
      <c r="F196" s="238" t="s">
        <v>360</v>
      </c>
      <c r="G196" s="238"/>
      <c r="H196" s="238"/>
      <c r="I196" s="238"/>
      <c r="J196" s="159" t="s">
        <v>211</v>
      </c>
      <c r="K196" s="160">
        <v>65.578999999999994</v>
      </c>
      <c r="L196" s="239">
        <v>0</v>
      </c>
      <c r="M196" s="240"/>
      <c r="N196" s="241">
        <f t="shared" si="45"/>
        <v>0</v>
      </c>
      <c r="O196" s="241"/>
      <c r="P196" s="241"/>
      <c r="Q196" s="241"/>
      <c r="R196" s="36"/>
      <c r="T196" s="161" t="s">
        <v>22</v>
      </c>
      <c r="U196" s="43" t="s">
        <v>44</v>
      </c>
      <c r="V196" s="35"/>
      <c r="W196" s="162">
        <f t="shared" si="46"/>
        <v>0</v>
      </c>
      <c r="X196" s="162">
        <v>4.3800000000000002E-3</v>
      </c>
      <c r="Y196" s="162">
        <f t="shared" si="47"/>
        <v>0.28723601999999998</v>
      </c>
      <c r="Z196" s="162">
        <v>0</v>
      </c>
      <c r="AA196" s="163">
        <f t="shared" si="48"/>
        <v>0</v>
      </c>
      <c r="AR196" s="18" t="s">
        <v>163</v>
      </c>
      <c r="AT196" s="18" t="s">
        <v>159</v>
      </c>
      <c r="AU196" s="18" t="s">
        <v>100</v>
      </c>
      <c r="AY196" s="18" t="s">
        <v>158</v>
      </c>
      <c r="BE196" s="103">
        <f t="shared" si="49"/>
        <v>0</v>
      </c>
      <c r="BF196" s="103">
        <f t="shared" si="50"/>
        <v>0</v>
      </c>
      <c r="BG196" s="103">
        <f t="shared" si="51"/>
        <v>0</v>
      </c>
      <c r="BH196" s="103">
        <f t="shared" si="52"/>
        <v>0</v>
      </c>
      <c r="BI196" s="103">
        <f t="shared" si="53"/>
        <v>0</v>
      </c>
      <c r="BJ196" s="18" t="s">
        <v>84</v>
      </c>
      <c r="BK196" s="103">
        <f t="shared" si="54"/>
        <v>0</v>
      </c>
      <c r="BL196" s="18" t="s">
        <v>163</v>
      </c>
      <c r="BM196" s="18" t="s">
        <v>361</v>
      </c>
    </row>
    <row r="197" spans="2:65" s="1" customFormat="1" ht="25.5" customHeight="1">
      <c r="B197" s="34"/>
      <c r="C197" s="157" t="s">
        <v>362</v>
      </c>
      <c r="D197" s="157" t="s">
        <v>159</v>
      </c>
      <c r="E197" s="158" t="s">
        <v>363</v>
      </c>
      <c r="F197" s="238" t="s">
        <v>364</v>
      </c>
      <c r="G197" s="238"/>
      <c r="H197" s="238"/>
      <c r="I197" s="238"/>
      <c r="J197" s="159" t="s">
        <v>211</v>
      </c>
      <c r="K197" s="160">
        <v>65.578999999999994</v>
      </c>
      <c r="L197" s="239">
        <v>0</v>
      </c>
      <c r="M197" s="240"/>
      <c r="N197" s="241">
        <f t="shared" si="45"/>
        <v>0</v>
      </c>
      <c r="O197" s="241"/>
      <c r="P197" s="241"/>
      <c r="Q197" s="241"/>
      <c r="R197" s="36"/>
      <c r="T197" s="161" t="s">
        <v>22</v>
      </c>
      <c r="U197" s="43" t="s">
        <v>44</v>
      </c>
      <c r="V197" s="35"/>
      <c r="W197" s="162">
        <f t="shared" si="46"/>
        <v>0</v>
      </c>
      <c r="X197" s="162">
        <v>2.3099999999999999E-2</v>
      </c>
      <c r="Y197" s="162">
        <f t="shared" si="47"/>
        <v>1.5148748999999997</v>
      </c>
      <c r="Z197" s="162">
        <v>0</v>
      </c>
      <c r="AA197" s="163">
        <f t="shared" si="48"/>
        <v>0</v>
      </c>
      <c r="AR197" s="18" t="s">
        <v>163</v>
      </c>
      <c r="AT197" s="18" t="s">
        <v>159</v>
      </c>
      <c r="AU197" s="18" t="s">
        <v>100</v>
      </c>
      <c r="AY197" s="18" t="s">
        <v>158</v>
      </c>
      <c r="BE197" s="103">
        <f t="shared" si="49"/>
        <v>0</v>
      </c>
      <c r="BF197" s="103">
        <f t="shared" si="50"/>
        <v>0</v>
      </c>
      <c r="BG197" s="103">
        <f t="shared" si="51"/>
        <v>0</v>
      </c>
      <c r="BH197" s="103">
        <f t="shared" si="52"/>
        <v>0</v>
      </c>
      <c r="BI197" s="103">
        <f t="shared" si="53"/>
        <v>0</v>
      </c>
      <c r="BJ197" s="18" t="s">
        <v>84</v>
      </c>
      <c r="BK197" s="103">
        <f t="shared" si="54"/>
        <v>0</v>
      </c>
      <c r="BL197" s="18" t="s">
        <v>163</v>
      </c>
      <c r="BM197" s="18" t="s">
        <v>365</v>
      </c>
    </row>
    <row r="198" spans="2:65" s="1" customFormat="1" ht="25.5" customHeight="1">
      <c r="B198" s="34"/>
      <c r="C198" s="157" t="s">
        <v>366</v>
      </c>
      <c r="D198" s="157" t="s">
        <v>159</v>
      </c>
      <c r="E198" s="158" t="s">
        <v>367</v>
      </c>
      <c r="F198" s="238" t="s">
        <v>368</v>
      </c>
      <c r="G198" s="238"/>
      <c r="H198" s="238"/>
      <c r="I198" s="238"/>
      <c r="J198" s="159" t="s">
        <v>211</v>
      </c>
      <c r="K198" s="160">
        <v>46.838999999999999</v>
      </c>
      <c r="L198" s="239">
        <v>0</v>
      </c>
      <c r="M198" s="240"/>
      <c r="N198" s="241">
        <f t="shared" si="45"/>
        <v>0</v>
      </c>
      <c r="O198" s="241"/>
      <c r="P198" s="241"/>
      <c r="Q198" s="241"/>
      <c r="R198" s="36"/>
      <c r="T198" s="161" t="s">
        <v>22</v>
      </c>
      <c r="U198" s="43" t="s">
        <v>44</v>
      </c>
      <c r="V198" s="35"/>
      <c r="W198" s="162">
        <f t="shared" si="46"/>
        <v>0</v>
      </c>
      <c r="X198" s="162">
        <v>3.48E-3</v>
      </c>
      <c r="Y198" s="162">
        <f t="shared" si="47"/>
        <v>0.16299971999999999</v>
      </c>
      <c r="Z198" s="162">
        <v>0</v>
      </c>
      <c r="AA198" s="163">
        <f t="shared" si="48"/>
        <v>0</v>
      </c>
      <c r="AR198" s="18" t="s">
        <v>163</v>
      </c>
      <c r="AT198" s="18" t="s">
        <v>159</v>
      </c>
      <c r="AU198" s="18" t="s">
        <v>100</v>
      </c>
      <c r="AY198" s="18" t="s">
        <v>158</v>
      </c>
      <c r="BE198" s="103">
        <f t="shared" si="49"/>
        <v>0</v>
      </c>
      <c r="BF198" s="103">
        <f t="shared" si="50"/>
        <v>0</v>
      </c>
      <c r="BG198" s="103">
        <f t="shared" si="51"/>
        <v>0</v>
      </c>
      <c r="BH198" s="103">
        <f t="shared" si="52"/>
        <v>0</v>
      </c>
      <c r="BI198" s="103">
        <f t="shared" si="53"/>
        <v>0</v>
      </c>
      <c r="BJ198" s="18" t="s">
        <v>84</v>
      </c>
      <c r="BK198" s="103">
        <f t="shared" si="54"/>
        <v>0</v>
      </c>
      <c r="BL198" s="18" t="s">
        <v>163</v>
      </c>
      <c r="BM198" s="18" t="s">
        <v>369</v>
      </c>
    </row>
    <row r="199" spans="2:65" s="1" customFormat="1" ht="38.25" customHeight="1">
      <c r="B199" s="34"/>
      <c r="C199" s="157" t="s">
        <v>370</v>
      </c>
      <c r="D199" s="157" t="s">
        <v>159</v>
      </c>
      <c r="E199" s="158" t="s">
        <v>371</v>
      </c>
      <c r="F199" s="238" t="s">
        <v>372</v>
      </c>
      <c r="G199" s="238"/>
      <c r="H199" s="238"/>
      <c r="I199" s="238"/>
      <c r="J199" s="159" t="s">
        <v>211</v>
      </c>
      <c r="K199" s="160">
        <v>8.3030000000000008</v>
      </c>
      <c r="L199" s="239">
        <v>0</v>
      </c>
      <c r="M199" s="240"/>
      <c r="N199" s="241">
        <f t="shared" si="45"/>
        <v>0</v>
      </c>
      <c r="O199" s="241"/>
      <c r="P199" s="241"/>
      <c r="Q199" s="241"/>
      <c r="R199" s="36"/>
      <c r="T199" s="161" t="s">
        <v>22</v>
      </c>
      <c r="U199" s="43" t="s">
        <v>44</v>
      </c>
      <c r="V199" s="35"/>
      <c r="W199" s="162">
        <f t="shared" si="46"/>
        <v>0</v>
      </c>
      <c r="X199" s="162">
        <v>4.7800000000000004E-3</v>
      </c>
      <c r="Y199" s="162">
        <f t="shared" si="47"/>
        <v>3.9688340000000009E-2</v>
      </c>
      <c r="Z199" s="162">
        <v>0</v>
      </c>
      <c r="AA199" s="163">
        <f t="shared" si="48"/>
        <v>0</v>
      </c>
      <c r="AR199" s="18" t="s">
        <v>163</v>
      </c>
      <c r="AT199" s="18" t="s">
        <v>159</v>
      </c>
      <c r="AU199" s="18" t="s">
        <v>100</v>
      </c>
      <c r="AY199" s="18" t="s">
        <v>158</v>
      </c>
      <c r="BE199" s="103">
        <f t="shared" si="49"/>
        <v>0</v>
      </c>
      <c r="BF199" s="103">
        <f t="shared" si="50"/>
        <v>0</v>
      </c>
      <c r="BG199" s="103">
        <f t="shared" si="51"/>
        <v>0</v>
      </c>
      <c r="BH199" s="103">
        <f t="shared" si="52"/>
        <v>0</v>
      </c>
      <c r="BI199" s="103">
        <f t="shared" si="53"/>
        <v>0</v>
      </c>
      <c r="BJ199" s="18" t="s">
        <v>84</v>
      </c>
      <c r="BK199" s="103">
        <f t="shared" si="54"/>
        <v>0</v>
      </c>
      <c r="BL199" s="18" t="s">
        <v>163</v>
      </c>
      <c r="BM199" s="18" t="s">
        <v>373</v>
      </c>
    </row>
    <row r="200" spans="2:65" s="1" customFormat="1" ht="25.5" customHeight="1">
      <c r="B200" s="34"/>
      <c r="C200" s="157" t="s">
        <v>374</v>
      </c>
      <c r="D200" s="157" t="s">
        <v>159</v>
      </c>
      <c r="E200" s="158" t="s">
        <v>375</v>
      </c>
      <c r="F200" s="238" t="s">
        <v>376</v>
      </c>
      <c r="G200" s="238"/>
      <c r="H200" s="238"/>
      <c r="I200" s="238"/>
      <c r="J200" s="159" t="s">
        <v>211</v>
      </c>
      <c r="K200" s="160">
        <v>4.25</v>
      </c>
      <c r="L200" s="239">
        <v>0</v>
      </c>
      <c r="M200" s="240"/>
      <c r="N200" s="241">
        <f t="shared" si="45"/>
        <v>0</v>
      </c>
      <c r="O200" s="241"/>
      <c r="P200" s="241"/>
      <c r="Q200" s="241"/>
      <c r="R200" s="36"/>
      <c r="T200" s="161" t="s">
        <v>22</v>
      </c>
      <c r="U200" s="43" t="s">
        <v>44</v>
      </c>
      <c r="V200" s="35"/>
      <c r="W200" s="162">
        <f t="shared" si="46"/>
        <v>0</v>
      </c>
      <c r="X200" s="162">
        <v>0</v>
      </c>
      <c r="Y200" s="162">
        <f t="shared" si="47"/>
        <v>0</v>
      </c>
      <c r="Z200" s="162">
        <v>0</v>
      </c>
      <c r="AA200" s="163">
        <f t="shared" si="48"/>
        <v>0</v>
      </c>
      <c r="AR200" s="18" t="s">
        <v>163</v>
      </c>
      <c r="AT200" s="18" t="s">
        <v>159</v>
      </c>
      <c r="AU200" s="18" t="s">
        <v>100</v>
      </c>
      <c r="AY200" s="18" t="s">
        <v>158</v>
      </c>
      <c r="BE200" s="103">
        <f t="shared" si="49"/>
        <v>0</v>
      </c>
      <c r="BF200" s="103">
        <f t="shared" si="50"/>
        <v>0</v>
      </c>
      <c r="BG200" s="103">
        <f t="shared" si="51"/>
        <v>0</v>
      </c>
      <c r="BH200" s="103">
        <f t="shared" si="52"/>
        <v>0</v>
      </c>
      <c r="BI200" s="103">
        <f t="shared" si="53"/>
        <v>0</v>
      </c>
      <c r="BJ200" s="18" t="s">
        <v>84</v>
      </c>
      <c r="BK200" s="103">
        <f t="shared" si="54"/>
        <v>0</v>
      </c>
      <c r="BL200" s="18" t="s">
        <v>163</v>
      </c>
      <c r="BM200" s="18" t="s">
        <v>377</v>
      </c>
    </row>
    <row r="201" spans="2:65" s="1" customFormat="1" ht="38.25" customHeight="1">
      <c r="B201" s="34"/>
      <c r="C201" s="157" t="s">
        <v>378</v>
      </c>
      <c r="D201" s="157" t="s">
        <v>159</v>
      </c>
      <c r="E201" s="158" t="s">
        <v>379</v>
      </c>
      <c r="F201" s="238" t="s">
        <v>380</v>
      </c>
      <c r="G201" s="238"/>
      <c r="H201" s="238"/>
      <c r="I201" s="238"/>
      <c r="J201" s="159" t="s">
        <v>162</v>
      </c>
      <c r="K201" s="160">
        <v>1.2410000000000001</v>
      </c>
      <c r="L201" s="239">
        <v>0</v>
      </c>
      <c r="M201" s="240"/>
      <c r="N201" s="241">
        <f t="shared" si="45"/>
        <v>0</v>
      </c>
      <c r="O201" s="241"/>
      <c r="P201" s="241"/>
      <c r="Q201" s="241"/>
      <c r="R201" s="36"/>
      <c r="T201" s="161" t="s">
        <v>22</v>
      </c>
      <c r="U201" s="43" t="s">
        <v>44</v>
      </c>
      <c r="V201" s="35"/>
      <c r="W201" s="162">
        <f t="shared" si="46"/>
        <v>0</v>
      </c>
      <c r="X201" s="162">
        <v>2.2563399999999998</v>
      </c>
      <c r="Y201" s="162">
        <f t="shared" si="47"/>
        <v>2.8001179399999998</v>
      </c>
      <c r="Z201" s="162">
        <v>0</v>
      </c>
      <c r="AA201" s="163">
        <f t="shared" si="48"/>
        <v>0</v>
      </c>
      <c r="AR201" s="18" t="s">
        <v>163</v>
      </c>
      <c r="AT201" s="18" t="s">
        <v>159</v>
      </c>
      <c r="AU201" s="18" t="s">
        <v>100</v>
      </c>
      <c r="AY201" s="18" t="s">
        <v>158</v>
      </c>
      <c r="BE201" s="103">
        <f t="shared" si="49"/>
        <v>0</v>
      </c>
      <c r="BF201" s="103">
        <f t="shared" si="50"/>
        <v>0</v>
      </c>
      <c r="BG201" s="103">
        <f t="shared" si="51"/>
        <v>0</v>
      </c>
      <c r="BH201" s="103">
        <f t="shared" si="52"/>
        <v>0</v>
      </c>
      <c r="BI201" s="103">
        <f t="shared" si="53"/>
        <v>0</v>
      </c>
      <c r="BJ201" s="18" t="s">
        <v>84</v>
      </c>
      <c r="BK201" s="103">
        <f t="shared" si="54"/>
        <v>0</v>
      </c>
      <c r="BL201" s="18" t="s">
        <v>163</v>
      </c>
      <c r="BM201" s="18" t="s">
        <v>381</v>
      </c>
    </row>
    <row r="202" spans="2:65" s="1" customFormat="1" ht="38.25" customHeight="1">
      <c r="B202" s="34"/>
      <c r="C202" s="157" t="s">
        <v>382</v>
      </c>
      <c r="D202" s="157" t="s">
        <v>159</v>
      </c>
      <c r="E202" s="158" t="s">
        <v>383</v>
      </c>
      <c r="F202" s="238" t="s">
        <v>384</v>
      </c>
      <c r="G202" s="238"/>
      <c r="H202" s="238"/>
      <c r="I202" s="238"/>
      <c r="J202" s="159" t="s">
        <v>162</v>
      </c>
      <c r="K202" s="160">
        <v>0.99</v>
      </c>
      <c r="L202" s="239">
        <v>0</v>
      </c>
      <c r="M202" s="240"/>
      <c r="N202" s="241">
        <f t="shared" si="45"/>
        <v>0</v>
      </c>
      <c r="O202" s="241"/>
      <c r="P202" s="241"/>
      <c r="Q202" s="241"/>
      <c r="R202" s="36"/>
      <c r="T202" s="161" t="s">
        <v>22</v>
      </c>
      <c r="U202" s="43" t="s">
        <v>44</v>
      </c>
      <c r="V202" s="35"/>
      <c r="W202" s="162">
        <f t="shared" si="46"/>
        <v>0</v>
      </c>
      <c r="X202" s="162">
        <v>2.2563399999999998</v>
      </c>
      <c r="Y202" s="162">
        <f t="shared" si="47"/>
        <v>2.2337765999999997</v>
      </c>
      <c r="Z202" s="162">
        <v>0</v>
      </c>
      <c r="AA202" s="163">
        <f t="shared" si="48"/>
        <v>0</v>
      </c>
      <c r="AR202" s="18" t="s">
        <v>163</v>
      </c>
      <c r="AT202" s="18" t="s">
        <v>159</v>
      </c>
      <c r="AU202" s="18" t="s">
        <v>100</v>
      </c>
      <c r="AY202" s="18" t="s">
        <v>158</v>
      </c>
      <c r="BE202" s="103">
        <f t="shared" si="49"/>
        <v>0</v>
      </c>
      <c r="BF202" s="103">
        <f t="shared" si="50"/>
        <v>0</v>
      </c>
      <c r="BG202" s="103">
        <f t="shared" si="51"/>
        <v>0</v>
      </c>
      <c r="BH202" s="103">
        <f t="shared" si="52"/>
        <v>0</v>
      </c>
      <c r="BI202" s="103">
        <f t="shared" si="53"/>
        <v>0</v>
      </c>
      <c r="BJ202" s="18" t="s">
        <v>84</v>
      </c>
      <c r="BK202" s="103">
        <f t="shared" si="54"/>
        <v>0</v>
      </c>
      <c r="BL202" s="18" t="s">
        <v>163</v>
      </c>
      <c r="BM202" s="18" t="s">
        <v>385</v>
      </c>
    </row>
    <row r="203" spans="2:65" s="1" customFormat="1" ht="38.25" customHeight="1">
      <c r="B203" s="34"/>
      <c r="C203" s="157" t="s">
        <v>386</v>
      </c>
      <c r="D203" s="157" t="s">
        <v>159</v>
      </c>
      <c r="E203" s="158" t="s">
        <v>387</v>
      </c>
      <c r="F203" s="238" t="s">
        <v>388</v>
      </c>
      <c r="G203" s="238"/>
      <c r="H203" s="238"/>
      <c r="I203" s="238"/>
      <c r="J203" s="159" t="s">
        <v>162</v>
      </c>
      <c r="K203" s="160">
        <v>0.99</v>
      </c>
      <c r="L203" s="239">
        <v>0</v>
      </c>
      <c r="M203" s="240"/>
      <c r="N203" s="241">
        <f t="shared" si="45"/>
        <v>0</v>
      </c>
      <c r="O203" s="241"/>
      <c r="P203" s="241"/>
      <c r="Q203" s="241"/>
      <c r="R203" s="36"/>
      <c r="T203" s="161" t="s">
        <v>22</v>
      </c>
      <c r="U203" s="43" t="s">
        <v>44</v>
      </c>
      <c r="V203" s="35"/>
      <c r="W203" s="162">
        <f t="shared" si="46"/>
        <v>0</v>
      </c>
      <c r="X203" s="162">
        <v>2.2563399999999998</v>
      </c>
      <c r="Y203" s="162">
        <f t="shared" si="47"/>
        <v>2.2337765999999997</v>
      </c>
      <c r="Z203" s="162">
        <v>0</v>
      </c>
      <c r="AA203" s="163">
        <f t="shared" si="48"/>
        <v>0</v>
      </c>
      <c r="AR203" s="18" t="s">
        <v>163</v>
      </c>
      <c r="AT203" s="18" t="s">
        <v>159</v>
      </c>
      <c r="AU203" s="18" t="s">
        <v>100</v>
      </c>
      <c r="AY203" s="18" t="s">
        <v>158</v>
      </c>
      <c r="BE203" s="103">
        <f t="shared" si="49"/>
        <v>0</v>
      </c>
      <c r="BF203" s="103">
        <f t="shared" si="50"/>
        <v>0</v>
      </c>
      <c r="BG203" s="103">
        <f t="shared" si="51"/>
        <v>0</v>
      </c>
      <c r="BH203" s="103">
        <f t="shared" si="52"/>
        <v>0</v>
      </c>
      <c r="BI203" s="103">
        <f t="shared" si="53"/>
        <v>0</v>
      </c>
      <c r="BJ203" s="18" t="s">
        <v>84</v>
      </c>
      <c r="BK203" s="103">
        <f t="shared" si="54"/>
        <v>0</v>
      </c>
      <c r="BL203" s="18" t="s">
        <v>163</v>
      </c>
      <c r="BM203" s="18" t="s">
        <v>389</v>
      </c>
    </row>
    <row r="204" spans="2:65" s="1" customFormat="1" ht="38.25" customHeight="1">
      <c r="B204" s="34"/>
      <c r="C204" s="157" t="s">
        <v>390</v>
      </c>
      <c r="D204" s="157" t="s">
        <v>159</v>
      </c>
      <c r="E204" s="158" t="s">
        <v>391</v>
      </c>
      <c r="F204" s="238" t="s">
        <v>392</v>
      </c>
      <c r="G204" s="238"/>
      <c r="H204" s="238"/>
      <c r="I204" s="238"/>
      <c r="J204" s="159" t="s">
        <v>162</v>
      </c>
      <c r="K204" s="160">
        <v>0.99</v>
      </c>
      <c r="L204" s="239">
        <v>0</v>
      </c>
      <c r="M204" s="240"/>
      <c r="N204" s="241">
        <f t="shared" si="45"/>
        <v>0</v>
      </c>
      <c r="O204" s="241"/>
      <c r="P204" s="241"/>
      <c r="Q204" s="241"/>
      <c r="R204" s="36"/>
      <c r="T204" s="161" t="s">
        <v>22</v>
      </c>
      <c r="U204" s="43" t="s">
        <v>44</v>
      </c>
      <c r="V204" s="35"/>
      <c r="W204" s="162">
        <f t="shared" si="46"/>
        <v>0</v>
      </c>
      <c r="X204" s="162">
        <v>0</v>
      </c>
      <c r="Y204" s="162">
        <f t="shared" si="47"/>
        <v>0</v>
      </c>
      <c r="Z204" s="162">
        <v>0</v>
      </c>
      <c r="AA204" s="163">
        <f t="shared" si="48"/>
        <v>0</v>
      </c>
      <c r="AR204" s="18" t="s">
        <v>163</v>
      </c>
      <c r="AT204" s="18" t="s">
        <v>159</v>
      </c>
      <c r="AU204" s="18" t="s">
        <v>100</v>
      </c>
      <c r="AY204" s="18" t="s">
        <v>158</v>
      </c>
      <c r="BE204" s="103">
        <f t="shared" si="49"/>
        <v>0</v>
      </c>
      <c r="BF204" s="103">
        <f t="shared" si="50"/>
        <v>0</v>
      </c>
      <c r="BG204" s="103">
        <f t="shared" si="51"/>
        <v>0</v>
      </c>
      <c r="BH204" s="103">
        <f t="shared" si="52"/>
        <v>0</v>
      </c>
      <c r="BI204" s="103">
        <f t="shared" si="53"/>
        <v>0</v>
      </c>
      <c r="BJ204" s="18" t="s">
        <v>84</v>
      </c>
      <c r="BK204" s="103">
        <f t="shared" si="54"/>
        <v>0</v>
      </c>
      <c r="BL204" s="18" t="s">
        <v>163</v>
      </c>
      <c r="BM204" s="18" t="s">
        <v>393</v>
      </c>
    </row>
    <row r="205" spans="2:65" s="1" customFormat="1" ht="38.25" customHeight="1">
      <c r="B205" s="34"/>
      <c r="C205" s="157" t="s">
        <v>394</v>
      </c>
      <c r="D205" s="157" t="s">
        <v>159</v>
      </c>
      <c r="E205" s="158" t="s">
        <v>395</v>
      </c>
      <c r="F205" s="238" t="s">
        <v>396</v>
      </c>
      <c r="G205" s="238"/>
      <c r="H205" s="238"/>
      <c r="I205" s="238"/>
      <c r="J205" s="159" t="s">
        <v>162</v>
      </c>
      <c r="K205" s="160">
        <v>0.99</v>
      </c>
      <c r="L205" s="239">
        <v>0</v>
      </c>
      <c r="M205" s="240"/>
      <c r="N205" s="241">
        <f t="shared" si="45"/>
        <v>0</v>
      </c>
      <c r="O205" s="241"/>
      <c r="P205" s="241"/>
      <c r="Q205" s="241"/>
      <c r="R205" s="36"/>
      <c r="T205" s="161" t="s">
        <v>22</v>
      </c>
      <c r="U205" s="43" t="s">
        <v>44</v>
      </c>
      <c r="V205" s="35"/>
      <c r="W205" s="162">
        <f t="shared" si="46"/>
        <v>0</v>
      </c>
      <c r="X205" s="162">
        <v>0</v>
      </c>
      <c r="Y205" s="162">
        <f t="shared" si="47"/>
        <v>0</v>
      </c>
      <c r="Z205" s="162">
        <v>0</v>
      </c>
      <c r="AA205" s="163">
        <f t="shared" si="48"/>
        <v>0</v>
      </c>
      <c r="AR205" s="18" t="s">
        <v>163</v>
      </c>
      <c r="AT205" s="18" t="s">
        <v>159</v>
      </c>
      <c r="AU205" s="18" t="s">
        <v>100</v>
      </c>
      <c r="AY205" s="18" t="s">
        <v>158</v>
      </c>
      <c r="BE205" s="103">
        <f t="shared" si="49"/>
        <v>0</v>
      </c>
      <c r="BF205" s="103">
        <f t="shared" si="50"/>
        <v>0</v>
      </c>
      <c r="BG205" s="103">
        <f t="shared" si="51"/>
        <v>0</v>
      </c>
      <c r="BH205" s="103">
        <f t="shared" si="52"/>
        <v>0</v>
      </c>
      <c r="BI205" s="103">
        <f t="shared" si="53"/>
        <v>0</v>
      </c>
      <c r="BJ205" s="18" t="s">
        <v>84</v>
      </c>
      <c r="BK205" s="103">
        <f t="shared" si="54"/>
        <v>0</v>
      </c>
      <c r="BL205" s="18" t="s">
        <v>163</v>
      </c>
      <c r="BM205" s="18" t="s">
        <v>397</v>
      </c>
    </row>
    <row r="206" spans="2:65" s="1" customFormat="1" ht="16.5" customHeight="1">
      <c r="B206" s="34"/>
      <c r="C206" s="157" t="s">
        <v>398</v>
      </c>
      <c r="D206" s="157" t="s">
        <v>159</v>
      </c>
      <c r="E206" s="158" t="s">
        <v>399</v>
      </c>
      <c r="F206" s="238" t="s">
        <v>400</v>
      </c>
      <c r="G206" s="238"/>
      <c r="H206" s="238"/>
      <c r="I206" s="238"/>
      <c r="J206" s="159" t="s">
        <v>211</v>
      </c>
      <c r="K206" s="160">
        <v>1.3660000000000001</v>
      </c>
      <c r="L206" s="239">
        <v>0</v>
      </c>
      <c r="M206" s="240"/>
      <c r="N206" s="241">
        <f t="shared" si="45"/>
        <v>0</v>
      </c>
      <c r="O206" s="241"/>
      <c r="P206" s="241"/>
      <c r="Q206" s="241"/>
      <c r="R206" s="36"/>
      <c r="T206" s="161" t="s">
        <v>22</v>
      </c>
      <c r="U206" s="43" t="s">
        <v>44</v>
      </c>
      <c r="V206" s="35"/>
      <c r="W206" s="162">
        <f t="shared" si="46"/>
        <v>0</v>
      </c>
      <c r="X206" s="162">
        <v>1.3520000000000001E-2</v>
      </c>
      <c r="Y206" s="162">
        <f t="shared" si="47"/>
        <v>1.8468320000000003E-2</v>
      </c>
      <c r="Z206" s="162">
        <v>0</v>
      </c>
      <c r="AA206" s="163">
        <f t="shared" si="48"/>
        <v>0</v>
      </c>
      <c r="AR206" s="18" t="s">
        <v>163</v>
      </c>
      <c r="AT206" s="18" t="s">
        <v>159</v>
      </c>
      <c r="AU206" s="18" t="s">
        <v>100</v>
      </c>
      <c r="AY206" s="18" t="s">
        <v>158</v>
      </c>
      <c r="BE206" s="103">
        <f t="shared" si="49"/>
        <v>0</v>
      </c>
      <c r="BF206" s="103">
        <f t="shared" si="50"/>
        <v>0</v>
      </c>
      <c r="BG206" s="103">
        <f t="shared" si="51"/>
        <v>0</v>
      </c>
      <c r="BH206" s="103">
        <f t="shared" si="52"/>
        <v>0</v>
      </c>
      <c r="BI206" s="103">
        <f t="shared" si="53"/>
        <v>0</v>
      </c>
      <c r="BJ206" s="18" t="s">
        <v>84</v>
      </c>
      <c r="BK206" s="103">
        <f t="shared" si="54"/>
        <v>0</v>
      </c>
      <c r="BL206" s="18" t="s">
        <v>163</v>
      </c>
      <c r="BM206" s="18" t="s">
        <v>401</v>
      </c>
    </row>
    <row r="207" spans="2:65" s="1" customFormat="1" ht="25.5" customHeight="1">
      <c r="B207" s="34"/>
      <c r="C207" s="157" t="s">
        <v>402</v>
      </c>
      <c r="D207" s="157" t="s">
        <v>159</v>
      </c>
      <c r="E207" s="158" t="s">
        <v>403</v>
      </c>
      <c r="F207" s="238" t="s">
        <v>404</v>
      </c>
      <c r="G207" s="238"/>
      <c r="H207" s="238"/>
      <c r="I207" s="238"/>
      <c r="J207" s="159" t="s">
        <v>211</v>
      </c>
      <c r="K207" s="160">
        <v>1.3660000000000001</v>
      </c>
      <c r="L207" s="239">
        <v>0</v>
      </c>
      <c r="M207" s="240"/>
      <c r="N207" s="241">
        <f t="shared" si="45"/>
        <v>0</v>
      </c>
      <c r="O207" s="241"/>
      <c r="P207" s="241"/>
      <c r="Q207" s="241"/>
      <c r="R207" s="36"/>
      <c r="T207" s="161" t="s">
        <v>22</v>
      </c>
      <c r="U207" s="43" t="s">
        <v>44</v>
      </c>
      <c r="V207" s="35"/>
      <c r="W207" s="162">
        <f t="shared" si="46"/>
        <v>0</v>
      </c>
      <c r="X207" s="162">
        <v>0</v>
      </c>
      <c r="Y207" s="162">
        <f t="shared" si="47"/>
        <v>0</v>
      </c>
      <c r="Z207" s="162">
        <v>0</v>
      </c>
      <c r="AA207" s="163">
        <f t="shared" si="48"/>
        <v>0</v>
      </c>
      <c r="AR207" s="18" t="s">
        <v>163</v>
      </c>
      <c r="AT207" s="18" t="s">
        <v>159</v>
      </c>
      <c r="AU207" s="18" t="s">
        <v>100</v>
      </c>
      <c r="AY207" s="18" t="s">
        <v>158</v>
      </c>
      <c r="BE207" s="103">
        <f t="shared" si="49"/>
        <v>0</v>
      </c>
      <c r="BF207" s="103">
        <f t="shared" si="50"/>
        <v>0</v>
      </c>
      <c r="BG207" s="103">
        <f t="shared" si="51"/>
        <v>0</v>
      </c>
      <c r="BH207" s="103">
        <f t="shared" si="52"/>
        <v>0</v>
      </c>
      <c r="BI207" s="103">
        <f t="shared" si="53"/>
        <v>0</v>
      </c>
      <c r="BJ207" s="18" t="s">
        <v>84</v>
      </c>
      <c r="BK207" s="103">
        <f t="shared" si="54"/>
        <v>0</v>
      </c>
      <c r="BL207" s="18" t="s">
        <v>163</v>
      </c>
      <c r="BM207" s="18" t="s">
        <v>405</v>
      </c>
    </row>
    <row r="208" spans="2:65" s="1" customFormat="1" ht="16.5" customHeight="1">
      <c r="B208" s="34"/>
      <c r="C208" s="157" t="s">
        <v>406</v>
      </c>
      <c r="D208" s="157" t="s">
        <v>159</v>
      </c>
      <c r="E208" s="158" t="s">
        <v>407</v>
      </c>
      <c r="F208" s="238" t="s">
        <v>408</v>
      </c>
      <c r="G208" s="238"/>
      <c r="H208" s="238"/>
      <c r="I208" s="238"/>
      <c r="J208" s="159" t="s">
        <v>202</v>
      </c>
      <c r="K208" s="160">
        <v>2.5000000000000001E-2</v>
      </c>
      <c r="L208" s="239">
        <v>0</v>
      </c>
      <c r="M208" s="240"/>
      <c r="N208" s="241">
        <f t="shared" si="45"/>
        <v>0</v>
      </c>
      <c r="O208" s="241"/>
      <c r="P208" s="241"/>
      <c r="Q208" s="241"/>
      <c r="R208" s="36"/>
      <c r="T208" s="161" t="s">
        <v>22</v>
      </c>
      <c r="U208" s="43" t="s">
        <v>44</v>
      </c>
      <c r="V208" s="35"/>
      <c r="W208" s="162">
        <f t="shared" si="46"/>
        <v>0</v>
      </c>
      <c r="X208" s="162">
        <v>1.06277</v>
      </c>
      <c r="Y208" s="162">
        <f t="shared" si="47"/>
        <v>2.6569250000000003E-2</v>
      </c>
      <c r="Z208" s="162">
        <v>0</v>
      </c>
      <c r="AA208" s="163">
        <f t="shared" si="48"/>
        <v>0</v>
      </c>
      <c r="AR208" s="18" t="s">
        <v>163</v>
      </c>
      <c r="AT208" s="18" t="s">
        <v>159</v>
      </c>
      <c r="AU208" s="18" t="s">
        <v>100</v>
      </c>
      <c r="AY208" s="18" t="s">
        <v>158</v>
      </c>
      <c r="BE208" s="103">
        <f t="shared" si="49"/>
        <v>0</v>
      </c>
      <c r="BF208" s="103">
        <f t="shared" si="50"/>
        <v>0</v>
      </c>
      <c r="BG208" s="103">
        <f t="shared" si="51"/>
        <v>0</v>
      </c>
      <c r="BH208" s="103">
        <f t="shared" si="52"/>
        <v>0</v>
      </c>
      <c r="BI208" s="103">
        <f t="shared" si="53"/>
        <v>0</v>
      </c>
      <c r="BJ208" s="18" t="s">
        <v>84</v>
      </c>
      <c r="BK208" s="103">
        <f t="shared" si="54"/>
        <v>0</v>
      </c>
      <c r="BL208" s="18" t="s">
        <v>163</v>
      </c>
      <c r="BM208" s="18" t="s">
        <v>409</v>
      </c>
    </row>
    <row r="209" spans="2:65" s="1" customFormat="1" ht="16.5" customHeight="1">
      <c r="B209" s="34"/>
      <c r="C209" s="157" t="s">
        <v>410</v>
      </c>
      <c r="D209" s="157" t="s">
        <v>159</v>
      </c>
      <c r="E209" s="158" t="s">
        <v>407</v>
      </c>
      <c r="F209" s="238" t="s">
        <v>408</v>
      </c>
      <c r="G209" s="238"/>
      <c r="H209" s="238"/>
      <c r="I209" s="238"/>
      <c r="J209" s="159" t="s">
        <v>202</v>
      </c>
      <c r="K209" s="160">
        <v>2.3E-2</v>
      </c>
      <c r="L209" s="239">
        <v>0</v>
      </c>
      <c r="M209" s="240"/>
      <c r="N209" s="241">
        <f t="shared" si="45"/>
        <v>0</v>
      </c>
      <c r="O209" s="241"/>
      <c r="P209" s="241"/>
      <c r="Q209" s="241"/>
      <c r="R209" s="36"/>
      <c r="T209" s="161" t="s">
        <v>22</v>
      </c>
      <c r="U209" s="43" t="s">
        <v>44</v>
      </c>
      <c r="V209" s="35"/>
      <c r="W209" s="162">
        <f t="shared" si="46"/>
        <v>0</v>
      </c>
      <c r="X209" s="162">
        <v>1.06277</v>
      </c>
      <c r="Y209" s="162">
        <f t="shared" si="47"/>
        <v>2.444371E-2</v>
      </c>
      <c r="Z209" s="162">
        <v>0</v>
      </c>
      <c r="AA209" s="163">
        <f t="shared" si="48"/>
        <v>0</v>
      </c>
      <c r="AR209" s="18" t="s">
        <v>163</v>
      </c>
      <c r="AT209" s="18" t="s">
        <v>159</v>
      </c>
      <c r="AU209" s="18" t="s">
        <v>100</v>
      </c>
      <c r="AY209" s="18" t="s">
        <v>158</v>
      </c>
      <c r="BE209" s="103">
        <f t="shared" si="49"/>
        <v>0</v>
      </c>
      <c r="BF209" s="103">
        <f t="shared" si="50"/>
        <v>0</v>
      </c>
      <c r="BG209" s="103">
        <f t="shared" si="51"/>
        <v>0</v>
      </c>
      <c r="BH209" s="103">
        <f t="shared" si="52"/>
        <v>0</v>
      </c>
      <c r="BI209" s="103">
        <f t="shared" si="53"/>
        <v>0</v>
      </c>
      <c r="BJ209" s="18" t="s">
        <v>84</v>
      </c>
      <c r="BK209" s="103">
        <f t="shared" si="54"/>
        <v>0</v>
      </c>
      <c r="BL209" s="18" t="s">
        <v>163</v>
      </c>
      <c r="BM209" s="18" t="s">
        <v>411</v>
      </c>
    </row>
    <row r="210" spans="2:65" s="1" customFormat="1" ht="25.5" customHeight="1">
      <c r="B210" s="34"/>
      <c r="C210" s="157" t="s">
        <v>412</v>
      </c>
      <c r="D210" s="157" t="s">
        <v>159</v>
      </c>
      <c r="E210" s="158" t="s">
        <v>413</v>
      </c>
      <c r="F210" s="238" t="s">
        <v>414</v>
      </c>
      <c r="G210" s="238"/>
      <c r="H210" s="238"/>
      <c r="I210" s="238"/>
      <c r="J210" s="159" t="s">
        <v>211</v>
      </c>
      <c r="K210" s="160">
        <v>2.0070000000000001</v>
      </c>
      <c r="L210" s="239">
        <v>0</v>
      </c>
      <c r="M210" s="240"/>
      <c r="N210" s="241">
        <f t="shared" si="45"/>
        <v>0</v>
      </c>
      <c r="O210" s="241"/>
      <c r="P210" s="241"/>
      <c r="Q210" s="241"/>
      <c r="R210" s="36"/>
      <c r="T210" s="161" t="s">
        <v>22</v>
      </c>
      <c r="U210" s="43" t="s">
        <v>44</v>
      </c>
      <c r="V210" s="35"/>
      <c r="W210" s="162">
        <f t="shared" si="46"/>
        <v>0</v>
      </c>
      <c r="X210" s="162">
        <v>0.1231</v>
      </c>
      <c r="Y210" s="162">
        <f t="shared" si="47"/>
        <v>0.24706170000000002</v>
      </c>
      <c r="Z210" s="162">
        <v>0</v>
      </c>
      <c r="AA210" s="163">
        <f t="shared" si="48"/>
        <v>0</v>
      </c>
      <c r="AR210" s="18" t="s">
        <v>163</v>
      </c>
      <c r="AT210" s="18" t="s">
        <v>159</v>
      </c>
      <c r="AU210" s="18" t="s">
        <v>100</v>
      </c>
      <c r="AY210" s="18" t="s">
        <v>158</v>
      </c>
      <c r="BE210" s="103">
        <f t="shared" si="49"/>
        <v>0</v>
      </c>
      <c r="BF210" s="103">
        <f t="shared" si="50"/>
        <v>0</v>
      </c>
      <c r="BG210" s="103">
        <f t="shared" si="51"/>
        <v>0</v>
      </c>
      <c r="BH210" s="103">
        <f t="shared" si="52"/>
        <v>0</v>
      </c>
      <c r="BI210" s="103">
        <f t="shared" si="53"/>
        <v>0</v>
      </c>
      <c r="BJ210" s="18" t="s">
        <v>84</v>
      </c>
      <c r="BK210" s="103">
        <f t="shared" si="54"/>
        <v>0</v>
      </c>
      <c r="BL210" s="18" t="s">
        <v>163</v>
      </c>
      <c r="BM210" s="18" t="s">
        <v>415</v>
      </c>
    </row>
    <row r="211" spans="2:65" s="1" customFormat="1" ht="25.5" customHeight="1">
      <c r="B211" s="34"/>
      <c r="C211" s="157" t="s">
        <v>416</v>
      </c>
      <c r="D211" s="157" t="s">
        <v>159</v>
      </c>
      <c r="E211" s="158" t="s">
        <v>417</v>
      </c>
      <c r="F211" s="238" t="s">
        <v>418</v>
      </c>
      <c r="G211" s="238"/>
      <c r="H211" s="238"/>
      <c r="I211" s="238"/>
      <c r="J211" s="159" t="s">
        <v>162</v>
      </c>
      <c r="K211" s="160">
        <v>1.554</v>
      </c>
      <c r="L211" s="239">
        <v>0</v>
      </c>
      <c r="M211" s="240"/>
      <c r="N211" s="241">
        <f t="shared" si="45"/>
        <v>0</v>
      </c>
      <c r="O211" s="241"/>
      <c r="P211" s="241"/>
      <c r="Q211" s="241"/>
      <c r="R211" s="36"/>
      <c r="T211" s="161" t="s">
        <v>22</v>
      </c>
      <c r="U211" s="43" t="s">
        <v>44</v>
      </c>
      <c r="V211" s="35"/>
      <c r="W211" s="162">
        <f t="shared" si="46"/>
        <v>0</v>
      </c>
      <c r="X211" s="162">
        <v>1.98</v>
      </c>
      <c r="Y211" s="162">
        <f t="shared" si="47"/>
        <v>3.0769199999999999</v>
      </c>
      <c r="Z211" s="162">
        <v>0</v>
      </c>
      <c r="AA211" s="163">
        <f t="shared" si="48"/>
        <v>0</v>
      </c>
      <c r="AR211" s="18" t="s">
        <v>163</v>
      </c>
      <c r="AT211" s="18" t="s">
        <v>159</v>
      </c>
      <c r="AU211" s="18" t="s">
        <v>100</v>
      </c>
      <c r="AY211" s="18" t="s">
        <v>158</v>
      </c>
      <c r="BE211" s="103">
        <f t="shared" si="49"/>
        <v>0</v>
      </c>
      <c r="BF211" s="103">
        <f t="shared" si="50"/>
        <v>0</v>
      </c>
      <c r="BG211" s="103">
        <f t="shared" si="51"/>
        <v>0</v>
      </c>
      <c r="BH211" s="103">
        <f t="shared" si="52"/>
        <v>0</v>
      </c>
      <c r="BI211" s="103">
        <f t="shared" si="53"/>
        <v>0</v>
      </c>
      <c r="BJ211" s="18" t="s">
        <v>84</v>
      </c>
      <c r="BK211" s="103">
        <f t="shared" si="54"/>
        <v>0</v>
      </c>
      <c r="BL211" s="18" t="s">
        <v>163</v>
      </c>
      <c r="BM211" s="18" t="s">
        <v>419</v>
      </c>
    </row>
    <row r="212" spans="2:65" s="1" customFormat="1" ht="25.5" customHeight="1">
      <c r="B212" s="34"/>
      <c r="C212" s="157" t="s">
        <v>420</v>
      </c>
      <c r="D212" s="157" t="s">
        <v>159</v>
      </c>
      <c r="E212" s="158" t="s">
        <v>421</v>
      </c>
      <c r="F212" s="238" t="s">
        <v>422</v>
      </c>
      <c r="G212" s="238"/>
      <c r="H212" s="238"/>
      <c r="I212" s="238"/>
      <c r="J212" s="159" t="s">
        <v>162</v>
      </c>
      <c r="K212" s="160">
        <v>2.3090000000000002</v>
      </c>
      <c r="L212" s="239">
        <v>0</v>
      </c>
      <c r="M212" s="240"/>
      <c r="N212" s="241">
        <f t="shared" si="45"/>
        <v>0</v>
      </c>
      <c r="O212" s="241"/>
      <c r="P212" s="241"/>
      <c r="Q212" s="241"/>
      <c r="R212" s="36"/>
      <c r="T212" s="161" t="s">
        <v>22</v>
      </c>
      <c r="U212" s="43" t="s">
        <v>44</v>
      </c>
      <c r="V212" s="35"/>
      <c r="W212" s="162">
        <f t="shared" si="46"/>
        <v>0</v>
      </c>
      <c r="X212" s="162">
        <v>2.16</v>
      </c>
      <c r="Y212" s="162">
        <f t="shared" si="47"/>
        <v>4.9874400000000003</v>
      </c>
      <c r="Z212" s="162">
        <v>0</v>
      </c>
      <c r="AA212" s="163">
        <f t="shared" si="48"/>
        <v>0</v>
      </c>
      <c r="AR212" s="18" t="s">
        <v>163</v>
      </c>
      <c r="AT212" s="18" t="s">
        <v>159</v>
      </c>
      <c r="AU212" s="18" t="s">
        <v>100</v>
      </c>
      <c r="AY212" s="18" t="s">
        <v>158</v>
      </c>
      <c r="BE212" s="103">
        <f t="shared" si="49"/>
        <v>0</v>
      </c>
      <c r="BF212" s="103">
        <f t="shared" si="50"/>
        <v>0</v>
      </c>
      <c r="BG212" s="103">
        <f t="shared" si="51"/>
        <v>0</v>
      </c>
      <c r="BH212" s="103">
        <f t="shared" si="52"/>
        <v>0</v>
      </c>
      <c r="BI212" s="103">
        <f t="shared" si="53"/>
        <v>0</v>
      </c>
      <c r="BJ212" s="18" t="s">
        <v>84</v>
      </c>
      <c r="BK212" s="103">
        <f t="shared" si="54"/>
        <v>0</v>
      </c>
      <c r="BL212" s="18" t="s">
        <v>163</v>
      </c>
      <c r="BM212" s="18" t="s">
        <v>423</v>
      </c>
    </row>
    <row r="213" spans="2:65" s="1" customFormat="1" ht="25.5" customHeight="1">
      <c r="B213" s="34"/>
      <c r="C213" s="157" t="s">
        <v>424</v>
      </c>
      <c r="D213" s="157" t="s">
        <v>159</v>
      </c>
      <c r="E213" s="158" t="s">
        <v>425</v>
      </c>
      <c r="F213" s="238" t="s">
        <v>426</v>
      </c>
      <c r="G213" s="238"/>
      <c r="H213" s="238"/>
      <c r="I213" s="238"/>
      <c r="J213" s="159" t="s">
        <v>162</v>
      </c>
      <c r="K213" s="160">
        <v>1.1619999999999999</v>
      </c>
      <c r="L213" s="239">
        <v>0</v>
      </c>
      <c r="M213" s="240"/>
      <c r="N213" s="241">
        <f t="shared" si="45"/>
        <v>0</v>
      </c>
      <c r="O213" s="241"/>
      <c r="P213" s="241"/>
      <c r="Q213" s="241"/>
      <c r="R213" s="36"/>
      <c r="T213" s="161" t="s">
        <v>22</v>
      </c>
      <c r="U213" s="43" t="s">
        <v>44</v>
      </c>
      <c r="V213" s="35"/>
      <c r="W213" s="162">
        <f t="shared" si="46"/>
        <v>0</v>
      </c>
      <c r="X213" s="162">
        <v>2.16</v>
      </c>
      <c r="Y213" s="162">
        <f t="shared" si="47"/>
        <v>2.5099200000000002</v>
      </c>
      <c r="Z213" s="162">
        <v>0</v>
      </c>
      <c r="AA213" s="163">
        <f t="shared" si="48"/>
        <v>0</v>
      </c>
      <c r="AR213" s="18" t="s">
        <v>163</v>
      </c>
      <c r="AT213" s="18" t="s">
        <v>159</v>
      </c>
      <c r="AU213" s="18" t="s">
        <v>100</v>
      </c>
      <c r="AY213" s="18" t="s">
        <v>158</v>
      </c>
      <c r="BE213" s="103">
        <f t="shared" si="49"/>
        <v>0</v>
      </c>
      <c r="BF213" s="103">
        <f t="shared" si="50"/>
        <v>0</v>
      </c>
      <c r="BG213" s="103">
        <f t="shared" si="51"/>
        <v>0</v>
      </c>
      <c r="BH213" s="103">
        <f t="shared" si="52"/>
        <v>0</v>
      </c>
      <c r="BI213" s="103">
        <f t="shared" si="53"/>
        <v>0</v>
      </c>
      <c r="BJ213" s="18" t="s">
        <v>84</v>
      </c>
      <c r="BK213" s="103">
        <f t="shared" si="54"/>
        <v>0</v>
      </c>
      <c r="BL213" s="18" t="s">
        <v>163</v>
      </c>
      <c r="BM213" s="18" t="s">
        <v>427</v>
      </c>
    </row>
    <row r="214" spans="2:65" s="1" customFormat="1" ht="38.25" customHeight="1">
      <c r="B214" s="34"/>
      <c r="C214" s="157" t="s">
        <v>428</v>
      </c>
      <c r="D214" s="157" t="s">
        <v>159</v>
      </c>
      <c r="E214" s="158" t="s">
        <v>429</v>
      </c>
      <c r="F214" s="238" t="s">
        <v>430</v>
      </c>
      <c r="G214" s="238"/>
      <c r="H214" s="238"/>
      <c r="I214" s="238"/>
      <c r="J214" s="159" t="s">
        <v>211</v>
      </c>
      <c r="K214" s="160">
        <v>10.36</v>
      </c>
      <c r="L214" s="239">
        <v>0</v>
      </c>
      <c r="M214" s="240"/>
      <c r="N214" s="241">
        <f t="shared" si="45"/>
        <v>0</v>
      </c>
      <c r="O214" s="241"/>
      <c r="P214" s="241"/>
      <c r="Q214" s="241"/>
      <c r="R214" s="36"/>
      <c r="T214" s="161" t="s">
        <v>22</v>
      </c>
      <c r="U214" s="43" t="s">
        <v>44</v>
      </c>
      <c r="V214" s="35"/>
      <c r="W214" s="162">
        <f t="shared" si="46"/>
        <v>0</v>
      </c>
      <c r="X214" s="162">
        <v>0.28361999999999998</v>
      </c>
      <c r="Y214" s="162">
        <f t="shared" si="47"/>
        <v>2.9383031999999996</v>
      </c>
      <c r="Z214" s="162">
        <v>0</v>
      </c>
      <c r="AA214" s="163">
        <f t="shared" si="48"/>
        <v>0</v>
      </c>
      <c r="AR214" s="18" t="s">
        <v>163</v>
      </c>
      <c r="AT214" s="18" t="s">
        <v>159</v>
      </c>
      <c r="AU214" s="18" t="s">
        <v>100</v>
      </c>
      <c r="AY214" s="18" t="s">
        <v>158</v>
      </c>
      <c r="BE214" s="103">
        <f t="shared" si="49"/>
        <v>0</v>
      </c>
      <c r="BF214" s="103">
        <f t="shared" si="50"/>
        <v>0</v>
      </c>
      <c r="BG214" s="103">
        <f t="shared" si="51"/>
        <v>0</v>
      </c>
      <c r="BH214" s="103">
        <f t="shared" si="52"/>
        <v>0</v>
      </c>
      <c r="BI214" s="103">
        <f t="shared" si="53"/>
        <v>0</v>
      </c>
      <c r="BJ214" s="18" t="s">
        <v>84</v>
      </c>
      <c r="BK214" s="103">
        <f t="shared" si="54"/>
        <v>0</v>
      </c>
      <c r="BL214" s="18" t="s">
        <v>163</v>
      </c>
      <c r="BM214" s="18" t="s">
        <v>431</v>
      </c>
    </row>
    <row r="215" spans="2:65" s="1" customFormat="1" ht="25.5" customHeight="1">
      <c r="B215" s="34"/>
      <c r="C215" s="157" t="s">
        <v>432</v>
      </c>
      <c r="D215" s="157" t="s">
        <v>159</v>
      </c>
      <c r="E215" s="158" t="s">
        <v>433</v>
      </c>
      <c r="F215" s="238" t="s">
        <v>434</v>
      </c>
      <c r="G215" s="238"/>
      <c r="H215" s="238"/>
      <c r="I215" s="238"/>
      <c r="J215" s="159" t="s">
        <v>251</v>
      </c>
      <c r="K215" s="160">
        <v>4</v>
      </c>
      <c r="L215" s="239">
        <v>0</v>
      </c>
      <c r="M215" s="240"/>
      <c r="N215" s="241">
        <f t="shared" si="45"/>
        <v>0</v>
      </c>
      <c r="O215" s="241"/>
      <c r="P215" s="241"/>
      <c r="Q215" s="241"/>
      <c r="R215" s="36"/>
      <c r="T215" s="161" t="s">
        <v>22</v>
      </c>
      <c r="U215" s="43" t="s">
        <v>44</v>
      </c>
      <c r="V215" s="35"/>
      <c r="W215" s="162">
        <f t="shared" si="46"/>
        <v>0</v>
      </c>
      <c r="X215" s="162">
        <v>1.6979999999999999E-2</v>
      </c>
      <c r="Y215" s="162">
        <f t="shared" si="47"/>
        <v>6.7919999999999994E-2</v>
      </c>
      <c r="Z215" s="162">
        <v>0</v>
      </c>
      <c r="AA215" s="163">
        <f t="shared" si="48"/>
        <v>0</v>
      </c>
      <c r="AR215" s="18" t="s">
        <v>163</v>
      </c>
      <c r="AT215" s="18" t="s">
        <v>159</v>
      </c>
      <c r="AU215" s="18" t="s">
        <v>100</v>
      </c>
      <c r="AY215" s="18" t="s">
        <v>158</v>
      </c>
      <c r="BE215" s="103">
        <f t="shared" si="49"/>
        <v>0</v>
      </c>
      <c r="BF215" s="103">
        <f t="shared" si="50"/>
        <v>0</v>
      </c>
      <c r="BG215" s="103">
        <f t="shared" si="51"/>
        <v>0</v>
      </c>
      <c r="BH215" s="103">
        <f t="shared" si="52"/>
        <v>0</v>
      </c>
      <c r="BI215" s="103">
        <f t="shared" si="53"/>
        <v>0</v>
      </c>
      <c r="BJ215" s="18" t="s">
        <v>84</v>
      </c>
      <c r="BK215" s="103">
        <f t="shared" si="54"/>
        <v>0</v>
      </c>
      <c r="BL215" s="18" t="s">
        <v>163</v>
      </c>
      <c r="BM215" s="18" t="s">
        <v>435</v>
      </c>
    </row>
    <row r="216" spans="2:65" s="1" customFormat="1" ht="25.5" customHeight="1">
      <c r="B216" s="34"/>
      <c r="C216" s="164" t="s">
        <v>436</v>
      </c>
      <c r="D216" s="164" t="s">
        <v>217</v>
      </c>
      <c r="E216" s="165" t="s">
        <v>437</v>
      </c>
      <c r="F216" s="242" t="s">
        <v>438</v>
      </c>
      <c r="G216" s="242"/>
      <c r="H216" s="242"/>
      <c r="I216" s="242"/>
      <c r="J216" s="166" t="s">
        <v>251</v>
      </c>
      <c r="K216" s="167">
        <v>3</v>
      </c>
      <c r="L216" s="243">
        <v>0</v>
      </c>
      <c r="M216" s="244"/>
      <c r="N216" s="245">
        <f t="shared" si="45"/>
        <v>0</v>
      </c>
      <c r="O216" s="241"/>
      <c r="P216" s="241"/>
      <c r="Q216" s="241"/>
      <c r="R216" s="36"/>
      <c r="T216" s="161" t="s">
        <v>22</v>
      </c>
      <c r="U216" s="43" t="s">
        <v>44</v>
      </c>
      <c r="V216" s="35"/>
      <c r="W216" s="162">
        <f t="shared" si="46"/>
        <v>0</v>
      </c>
      <c r="X216" s="162">
        <v>1.3310000000000001E-2</v>
      </c>
      <c r="Y216" s="162">
        <f t="shared" si="47"/>
        <v>3.993E-2</v>
      </c>
      <c r="Z216" s="162">
        <v>0</v>
      </c>
      <c r="AA216" s="163">
        <f t="shared" si="48"/>
        <v>0</v>
      </c>
      <c r="AR216" s="18" t="s">
        <v>187</v>
      </c>
      <c r="AT216" s="18" t="s">
        <v>217</v>
      </c>
      <c r="AU216" s="18" t="s">
        <v>100</v>
      </c>
      <c r="AY216" s="18" t="s">
        <v>158</v>
      </c>
      <c r="BE216" s="103">
        <f t="shared" si="49"/>
        <v>0</v>
      </c>
      <c r="BF216" s="103">
        <f t="shared" si="50"/>
        <v>0</v>
      </c>
      <c r="BG216" s="103">
        <f t="shared" si="51"/>
        <v>0</v>
      </c>
      <c r="BH216" s="103">
        <f t="shared" si="52"/>
        <v>0</v>
      </c>
      <c r="BI216" s="103">
        <f t="shared" si="53"/>
        <v>0</v>
      </c>
      <c r="BJ216" s="18" t="s">
        <v>84</v>
      </c>
      <c r="BK216" s="103">
        <f t="shared" si="54"/>
        <v>0</v>
      </c>
      <c r="BL216" s="18" t="s">
        <v>163</v>
      </c>
      <c r="BM216" s="18" t="s">
        <v>439</v>
      </c>
    </row>
    <row r="217" spans="2:65" s="1" customFormat="1" ht="25.5" customHeight="1">
      <c r="B217" s="34"/>
      <c r="C217" s="164" t="s">
        <v>440</v>
      </c>
      <c r="D217" s="164" t="s">
        <v>217</v>
      </c>
      <c r="E217" s="165" t="s">
        <v>441</v>
      </c>
      <c r="F217" s="242" t="s">
        <v>442</v>
      </c>
      <c r="G217" s="242"/>
      <c r="H217" s="242"/>
      <c r="I217" s="242"/>
      <c r="J217" s="166" t="s">
        <v>251</v>
      </c>
      <c r="K217" s="167">
        <v>1</v>
      </c>
      <c r="L217" s="243">
        <v>0</v>
      </c>
      <c r="M217" s="244"/>
      <c r="N217" s="245">
        <f t="shared" si="45"/>
        <v>0</v>
      </c>
      <c r="O217" s="241"/>
      <c r="P217" s="241"/>
      <c r="Q217" s="241"/>
      <c r="R217" s="36"/>
      <c r="T217" s="161" t="s">
        <v>22</v>
      </c>
      <c r="U217" s="43" t="s">
        <v>44</v>
      </c>
      <c r="V217" s="35"/>
      <c r="W217" s="162">
        <f t="shared" si="46"/>
        <v>0</v>
      </c>
      <c r="X217" s="162">
        <v>1.3599999999999999E-2</v>
      </c>
      <c r="Y217" s="162">
        <f t="shared" si="47"/>
        <v>1.3599999999999999E-2</v>
      </c>
      <c r="Z217" s="162">
        <v>0</v>
      </c>
      <c r="AA217" s="163">
        <f t="shared" si="48"/>
        <v>0</v>
      </c>
      <c r="AR217" s="18" t="s">
        <v>187</v>
      </c>
      <c r="AT217" s="18" t="s">
        <v>217</v>
      </c>
      <c r="AU217" s="18" t="s">
        <v>100</v>
      </c>
      <c r="AY217" s="18" t="s">
        <v>158</v>
      </c>
      <c r="BE217" s="103">
        <f t="shared" si="49"/>
        <v>0</v>
      </c>
      <c r="BF217" s="103">
        <f t="shared" si="50"/>
        <v>0</v>
      </c>
      <c r="BG217" s="103">
        <f t="shared" si="51"/>
        <v>0</v>
      </c>
      <c r="BH217" s="103">
        <f t="shared" si="52"/>
        <v>0</v>
      </c>
      <c r="BI217" s="103">
        <f t="shared" si="53"/>
        <v>0</v>
      </c>
      <c r="BJ217" s="18" t="s">
        <v>84</v>
      </c>
      <c r="BK217" s="103">
        <f t="shared" si="54"/>
        <v>0</v>
      </c>
      <c r="BL217" s="18" t="s">
        <v>163</v>
      </c>
      <c r="BM217" s="18" t="s">
        <v>443</v>
      </c>
    </row>
    <row r="218" spans="2:65" s="9" customFormat="1" ht="29.85" customHeight="1">
      <c r="B218" s="146"/>
      <c r="C218" s="147"/>
      <c r="D218" s="156" t="s">
        <v>116</v>
      </c>
      <c r="E218" s="156"/>
      <c r="F218" s="156"/>
      <c r="G218" s="156"/>
      <c r="H218" s="156"/>
      <c r="I218" s="156"/>
      <c r="J218" s="156"/>
      <c r="K218" s="156"/>
      <c r="L218" s="156"/>
      <c r="M218" s="156"/>
      <c r="N218" s="246">
        <f>BK218</f>
        <v>0</v>
      </c>
      <c r="O218" s="247"/>
      <c r="P218" s="247"/>
      <c r="Q218" s="247"/>
      <c r="R218" s="149"/>
      <c r="T218" s="150"/>
      <c r="U218" s="147"/>
      <c r="V218" s="147"/>
      <c r="W218" s="151">
        <f>SUM(W219:W221)</f>
        <v>0</v>
      </c>
      <c r="X218" s="147"/>
      <c r="Y218" s="151">
        <f>SUM(Y219:Y221)</f>
        <v>2.2730400000000001E-2</v>
      </c>
      <c r="Z218" s="147"/>
      <c r="AA218" s="152">
        <f>SUM(AA219:AA221)</f>
        <v>0</v>
      </c>
      <c r="AR218" s="153" t="s">
        <v>84</v>
      </c>
      <c r="AT218" s="154" t="s">
        <v>78</v>
      </c>
      <c r="AU218" s="154" t="s">
        <v>84</v>
      </c>
      <c r="AY218" s="153" t="s">
        <v>158</v>
      </c>
      <c r="BK218" s="155">
        <f>SUM(BK219:BK221)</f>
        <v>0</v>
      </c>
    </row>
    <row r="219" spans="2:65" s="1" customFormat="1" ht="38.25" customHeight="1">
      <c r="B219" s="34"/>
      <c r="C219" s="157" t="s">
        <v>444</v>
      </c>
      <c r="D219" s="157" t="s">
        <v>159</v>
      </c>
      <c r="E219" s="158" t="s">
        <v>445</v>
      </c>
      <c r="F219" s="238" t="s">
        <v>446</v>
      </c>
      <c r="G219" s="238"/>
      <c r="H219" s="238"/>
      <c r="I219" s="238"/>
      <c r="J219" s="159" t="s">
        <v>211</v>
      </c>
      <c r="K219" s="160">
        <v>102.42</v>
      </c>
      <c r="L219" s="239">
        <v>0</v>
      </c>
      <c r="M219" s="240"/>
      <c r="N219" s="241">
        <f>ROUND(L219*K219,2)</f>
        <v>0</v>
      </c>
      <c r="O219" s="241"/>
      <c r="P219" s="241"/>
      <c r="Q219" s="241"/>
      <c r="R219" s="36"/>
      <c r="T219" s="161" t="s">
        <v>22</v>
      </c>
      <c r="U219" s="43" t="s">
        <v>44</v>
      </c>
      <c r="V219" s="35"/>
      <c r="W219" s="162">
        <f>V219*K219</f>
        <v>0</v>
      </c>
      <c r="X219" s="162">
        <v>2.1000000000000001E-4</v>
      </c>
      <c r="Y219" s="162">
        <f>X219*K219</f>
        <v>2.1508200000000002E-2</v>
      </c>
      <c r="Z219" s="162">
        <v>0</v>
      </c>
      <c r="AA219" s="163">
        <f>Z219*K219</f>
        <v>0</v>
      </c>
      <c r="AR219" s="18" t="s">
        <v>163</v>
      </c>
      <c r="AT219" s="18" t="s">
        <v>159</v>
      </c>
      <c r="AU219" s="18" t="s">
        <v>100</v>
      </c>
      <c r="AY219" s="18" t="s">
        <v>158</v>
      </c>
      <c r="BE219" s="103">
        <f>IF(U219="základní",N219,0)</f>
        <v>0</v>
      </c>
      <c r="BF219" s="103">
        <f>IF(U219="snížená",N219,0)</f>
        <v>0</v>
      </c>
      <c r="BG219" s="103">
        <f>IF(U219="zákl. přenesená",N219,0)</f>
        <v>0</v>
      </c>
      <c r="BH219" s="103">
        <f>IF(U219="sníž. přenesená",N219,0)</f>
        <v>0</v>
      </c>
      <c r="BI219" s="103">
        <f>IF(U219="nulová",N219,0)</f>
        <v>0</v>
      </c>
      <c r="BJ219" s="18" t="s">
        <v>84</v>
      </c>
      <c r="BK219" s="103">
        <f>ROUND(L219*K219,2)</f>
        <v>0</v>
      </c>
      <c r="BL219" s="18" t="s">
        <v>163</v>
      </c>
      <c r="BM219" s="18" t="s">
        <v>447</v>
      </c>
    </row>
    <row r="220" spans="2:65" s="1" customFormat="1" ht="38.25" customHeight="1">
      <c r="B220" s="34"/>
      <c r="C220" s="157" t="s">
        <v>448</v>
      </c>
      <c r="D220" s="157" t="s">
        <v>159</v>
      </c>
      <c r="E220" s="158" t="s">
        <v>449</v>
      </c>
      <c r="F220" s="238" t="s">
        <v>450</v>
      </c>
      <c r="G220" s="238"/>
      <c r="H220" s="238"/>
      <c r="I220" s="238"/>
      <c r="J220" s="159" t="s">
        <v>451</v>
      </c>
      <c r="K220" s="160">
        <v>1</v>
      </c>
      <c r="L220" s="239">
        <v>0</v>
      </c>
      <c r="M220" s="240"/>
      <c r="N220" s="241">
        <f>ROUND(L220*K220,2)</f>
        <v>0</v>
      </c>
      <c r="O220" s="241"/>
      <c r="P220" s="241"/>
      <c r="Q220" s="241"/>
      <c r="R220" s="36"/>
      <c r="T220" s="161" t="s">
        <v>22</v>
      </c>
      <c r="U220" s="43" t="s">
        <v>44</v>
      </c>
      <c r="V220" s="35"/>
      <c r="W220" s="162">
        <f>V220*K220</f>
        <v>0</v>
      </c>
      <c r="X220" s="162">
        <v>0</v>
      </c>
      <c r="Y220" s="162">
        <f>X220*K220</f>
        <v>0</v>
      </c>
      <c r="Z220" s="162">
        <v>0</v>
      </c>
      <c r="AA220" s="163">
        <f>Z220*K220</f>
        <v>0</v>
      </c>
      <c r="AR220" s="18" t="s">
        <v>163</v>
      </c>
      <c r="AT220" s="18" t="s">
        <v>159</v>
      </c>
      <c r="AU220" s="18" t="s">
        <v>100</v>
      </c>
      <c r="AY220" s="18" t="s">
        <v>158</v>
      </c>
      <c r="BE220" s="103">
        <f>IF(U220="základní",N220,0)</f>
        <v>0</v>
      </c>
      <c r="BF220" s="103">
        <f>IF(U220="snížená",N220,0)</f>
        <v>0</v>
      </c>
      <c r="BG220" s="103">
        <f>IF(U220="zákl. přenesená",N220,0)</f>
        <v>0</v>
      </c>
      <c r="BH220" s="103">
        <f>IF(U220="sníž. přenesená",N220,0)</f>
        <v>0</v>
      </c>
      <c r="BI220" s="103">
        <f>IF(U220="nulová",N220,0)</f>
        <v>0</v>
      </c>
      <c r="BJ220" s="18" t="s">
        <v>84</v>
      </c>
      <c r="BK220" s="103">
        <f>ROUND(L220*K220,2)</f>
        <v>0</v>
      </c>
      <c r="BL220" s="18" t="s">
        <v>163</v>
      </c>
      <c r="BM220" s="18" t="s">
        <v>452</v>
      </c>
    </row>
    <row r="221" spans="2:65" s="1" customFormat="1" ht="25.5" customHeight="1">
      <c r="B221" s="34"/>
      <c r="C221" s="157" t="s">
        <v>453</v>
      </c>
      <c r="D221" s="157" t="s">
        <v>159</v>
      </c>
      <c r="E221" s="158" t="s">
        <v>454</v>
      </c>
      <c r="F221" s="238" t="s">
        <v>455</v>
      </c>
      <c r="G221" s="238"/>
      <c r="H221" s="238"/>
      <c r="I221" s="238"/>
      <c r="J221" s="159" t="s">
        <v>211</v>
      </c>
      <c r="K221" s="160">
        <v>30.555</v>
      </c>
      <c r="L221" s="239">
        <v>0</v>
      </c>
      <c r="M221" s="240"/>
      <c r="N221" s="241">
        <f>ROUND(L221*K221,2)</f>
        <v>0</v>
      </c>
      <c r="O221" s="241"/>
      <c r="P221" s="241"/>
      <c r="Q221" s="241"/>
      <c r="R221" s="36"/>
      <c r="T221" s="161" t="s">
        <v>22</v>
      </c>
      <c r="U221" s="43" t="s">
        <v>44</v>
      </c>
      <c r="V221" s="35"/>
      <c r="W221" s="162">
        <f>V221*K221</f>
        <v>0</v>
      </c>
      <c r="X221" s="162">
        <v>4.0000000000000003E-5</v>
      </c>
      <c r="Y221" s="162">
        <f>X221*K221</f>
        <v>1.2222000000000001E-3</v>
      </c>
      <c r="Z221" s="162">
        <v>0</v>
      </c>
      <c r="AA221" s="163">
        <f>Z221*K221</f>
        <v>0</v>
      </c>
      <c r="AR221" s="18" t="s">
        <v>163</v>
      </c>
      <c r="AT221" s="18" t="s">
        <v>159</v>
      </c>
      <c r="AU221" s="18" t="s">
        <v>100</v>
      </c>
      <c r="AY221" s="18" t="s">
        <v>158</v>
      </c>
      <c r="BE221" s="103">
        <f>IF(U221="základní",N221,0)</f>
        <v>0</v>
      </c>
      <c r="BF221" s="103">
        <f>IF(U221="snížená",N221,0)</f>
        <v>0</v>
      </c>
      <c r="BG221" s="103">
        <f>IF(U221="zákl. přenesená",N221,0)</f>
        <v>0</v>
      </c>
      <c r="BH221" s="103">
        <f>IF(U221="sníž. přenesená",N221,0)</f>
        <v>0</v>
      </c>
      <c r="BI221" s="103">
        <f>IF(U221="nulová",N221,0)</f>
        <v>0</v>
      </c>
      <c r="BJ221" s="18" t="s">
        <v>84</v>
      </c>
      <c r="BK221" s="103">
        <f>ROUND(L221*K221,2)</f>
        <v>0</v>
      </c>
      <c r="BL221" s="18" t="s">
        <v>163</v>
      </c>
      <c r="BM221" s="18" t="s">
        <v>456</v>
      </c>
    </row>
    <row r="222" spans="2:65" s="9" customFormat="1" ht="29.85" customHeight="1">
      <c r="B222" s="146"/>
      <c r="C222" s="147"/>
      <c r="D222" s="156" t="s">
        <v>117</v>
      </c>
      <c r="E222" s="156"/>
      <c r="F222" s="156"/>
      <c r="G222" s="156"/>
      <c r="H222" s="156"/>
      <c r="I222" s="156"/>
      <c r="J222" s="156"/>
      <c r="K222" s="156"/>
      <c r="L222" s="156"/>
      <c r="M222" s="156"/>
      <c r="N222" s="246">
        <f>BK222</f>
        <v>0</v>
      </c>
      <c r="O222" s="247"/>
      <c r="P222" s="247"/>
      <c r="Q222" s="247"/>
      <c r="R222" s="149"/>
      <c r="T222" s="150"/>
      <c r="U222" s="147"/>
      <c r="V222" s="147"/>
      <c r="W222" s="151">
        <f>W223</f>
        <v>0</v>
      </c>
      <c r="X222" s="147"/>
      <c r="Y222" s="151">
        <f>Y223</f>
        <v>0</v>
      </c>
      <c r="Z222" s="147"/>
      <c r="AA222" s="152">
        <f>AA223</f>
        <v>0</v>
      </c>
      <c r="AR222" s="153" t="s">
        <v>84</v>
      </c>
      <c r="AT222" s="154" t="s">
        <v>78</v>
      </c>
      <c r="AU222" s="154" t="s">
        <v>84</v>
      </c>
      <c r="AY222" s="153" t="s">
        <v>158</v>
      </c>
      <c r="BK222" s="155">
        <f>BK223</f>
        <v>0</v>
      </c>
    </row>
    <row r="223" spans="2:65" s="1" customFormat="1" ht="25.5" customHeight="1">
      <c r="B223" s="34"/>
      <c r="C223" s="157" t="s">
        <v>457</v>
      </c>
      <c r="D223" s="157" t="s">
        <v>159</v>
      </c>
      <c r="E223" s="158" t="s">
        <v>458</v>
      </c>
      <c r="F223" s="238" t="s">
        <v>459</v>
      </c>
      <c r="G223" s="238"/>
      <c r="H223" s="238"/>
      <c r="I223" s="238"/>
      <c r="J223" s="159" t="s">
        <v>202</v>
      </c>
      <c r="K223" s="160">
        <v>92.156000000000006</v>
      </c>
      <c r="L223" s="239">
        <v>0</v>
      </c>
      <c r="M223" s="240"/>
      <c r="N223" s="241">
        <f>ROUND(L223*K223,2)</f>
        <v>0</v>
      </c>
      <c r="O223" s="241"/>
      <c r="P223" s="241"/>
      <c r="Q223" s="241"/>
      <c r="R223" s="36"/>
      <c r="T223" s="161" t="s">
        <v>22</v>
      </c>
      <c r="U223" s="43" t="s">
        <v>44</v>
      </c>
      <c r="V223" s="35"/>
      <c r="W223" s="162">
        <f>V223*K223</f>
        <v>0</v>
      </c>
      <c r="X223" s="162">
        <v>0</v>
      </c>
      <c r="Y223" s="162">
        <f>X223*K223</f>
        <v>0</v>
      </c>
      <c r="Z223" s="162">
        <v>0</v>
      </c>
      <c r="AA223" s="163">
        <f>Z223*K223</f>
        <v>0</v>
      </c>
      <c r="AR223" s="18" t="s">
        <v>163</v>
      </c>
      <c r="AT223" s="18" t="s">
        <v>159</v>
      </c>
      <c r="AU223" s="18" t="s">
        <v>100</v>
      </c>
      <c r="AY223" s="18" t="s">
        <v>158</v>
      </c>
      <c r="BE223" s="103">
        <f>IF(U223="základní",N223,0)</f>
        <v>0</v>
      </c>
      <c r="BF223" s="103">
        <f>IF(U223="snížená",N223,0)</f>
        <v>0</v>
      </c>
      <c r="BG223" s="103">
        <f>IF(U223="zákl. přenesená",N223,0)</f>
        <v>0</v>
      </c>
      <c r="BH223" s="103">
        <f>IF(U223="sníž. přenesená",N223,0)</f>
        <v>0</v>
      </c>
      <c r="BI223" s="103">
        <f>IF(U223="nulová",N223,0)</f>
        <v>0</v>
      </c>
      <c r="BJ223" s="18" t="s">
        <v>84</v>
      </c>
      <c r="BK223" s="103">
        <f>ROUND(L223*K223,2)</f>
        <v>0</v>
      </c>
      <c r="BL223" s="18" t="s">
        <v>163</v>
      </c>
      <c r="BM223" s="18" t="s">
        <v>460</v>
      </c>
    </row>
    <row r="224" spans="2:65" s="9" customFormat="1" ht="37.35" customHeight="1">
      <c r="B224" s="146"/>
      <c r="C224" s="147"/>
      <c r="D224" s="148" t="s">
        <v>118</v>
      </c>
      <c r="E224" s="148"/>
      <c r="F224" s="148"/>
      <c r="G224" s="148"/>
      <c r="H224" s="148"/>
      <c r="I224" s="148"/>
      <c r="J224" s="148"/>
      <c r="K224" s="148"/>
      <c r="L224" s="148"/>
      <c r="M224" s="148"/>
      <c r="N224" s="248">
        <f>BK224</f>
        <v>0</v>
      </c>
      <c r="O224" s="249"/>
      <c r="P224" s="249"/>
      <c r="Q224" s="249"/>
      <c r="R224" s="149"/>
      <c r="T224" s="150"/>
      <c r="U224" s="147"/>
      <c r="V224" s="147"/>
      <c r="W224" s="151">
        <f>W225+W237+W243+W253+W258+W262+W275+W286+W306+W312+W327+W331+W339+W348+W351</f>
        <v>0</v>
      </c>
      <c r="X224" s="147"/>
      <c r="Y224" s="151">
        <f>Y225+Y237+Y243+Y253+Y258+Y262+Y275+Y286+Y306+Y312+Y327+Y331+Y339+Y348+Y351</f>
        <v>3.3130079800000001</v>
      </c>
      <c r="Z224" s="147"/>
      <c r="AA224" s="152">
        <f>AA225+AA237+AA243+AA253+AA258+AA262+AA275+AA286+AA306+AA312+AA327+AA331+AA339+AA348+AA351</f>
        <v>0</v>
      </c>
      <c r="AR224" s="153" t="s">
        <v>100</v>
      </c>
      <c r="AT224" s="154" t="s">
        <v>78</v>
      </c>
      <c r="AU224" s="154" t="s">
        <v>79</v>
      </c>
      <c r="AY224" s="153" t="s">
        <v>158</v>
      </c>
      <c r="BK224" s="155">
        <f>BK225+BK237+BK243+BK253+BK258+BK262+BK275+BK286+BK306+BK312+BK327+BK331+BK339+BK348+BK351</f>
        <v>0</v>
      </c>
    </row>
    <row r="225" spans="2:65" s="9" customFormat="1" ht="19.899999999999999" customHeight="1">
      <c r="B225" s="146"/>
      <c r="C225" s="147"/>
      <c r="D225" s="156" t="s">
        <v>119</v>
      </c>
      <c r="E225" s="156"/>
      <c r="F225" s="156"/>
      <c r="G225" s="156"/>
      <c r="H225" s="156"/>
      <c r="I225" s="156"/>
      <c r="J225" s="156"/>
      <c r="K225" s="156"/>
      <c r="L225" s="156"/>
      <c r="M225" s="156"/>
      <c r="N225" s="250">
        <f>BK225</f>
        <v>0</v>
      </c>
      <c r="O225" s="251"/>
      <c r="P225" s="251"/>
      <c r="Q225" s="251"/>
      <c r="R225" s="149"/>
      <c r="T225" s="150"/>
      <c r="U225" s="147"/>
      <c r="V225" s="147"/>
      <c r="W225" s="151">
        <f>SUM(W226:W236)</f>
        <v>0</v>
      </c>
      <c r="X225" s="147"/>
      <c r="Y225" s="151">
        <f>SUM(Y226:Y236)</f>
        <v>3.7146240000000004E-2</v>
      </c>
      <c r="Z225" s="147"/>
      <c r="AA225" s="152">
        <f>SUM(AA226:AA236)</f>
        <v>0</v>
      </c>
      <c r="AR225" s="153" t="s">
        <v>100</v>
      </c>
      <c r="AT225" s="154" t="s">
        <v>78</v>
      </c>
      <c r="AU225" s="154" t="s">
        <v>84</v>
      </c>
      <c r="AY225" s="153" t="s">
        <v>158</v>
      </c>
      <c r="BK225" s="155">
        <f>SUM(BK226:BK236)</f>
        <v>0</v>
      </c>
    </row>
    <row r="226" spans="2:65" s="1" customFormat="1" ht="38.25" customHeight="1">
      <c r="B226" s="34"/>
      <c r="C226" s="157" t="s">
        <v>461</v>
      </c>
      <c r="D226" s="157" t="s">
        <v>159</v>
      </c>
      <c r="E226" s="158" t="s">
        <v>462</v>
      </c>
      <c r="F226" s="238" t="s">
        <v>463</v>
      </c>
      <c r="G226" s="238"/>
      <c r="H226" s="238"/>
      <c r="I226" s="238"/>
      <c r="J226" s="159" t="s">
        <v>211</v>
      </c>
      <c r="K226" s="160">
        <v>23.152999999999999</v>
      </c>
      <c r="L226" s="239">
        <v>0</v>
      </c>
      <c r="M226" s="240"/>
      <c r="N226" s="241">
        <f t="shared" ref="N226:N236" si="55">ROUND(L226*K226,2)</f>
        <v>0</v>
      </c>
      <c r="O226" s="241"/>
      <c r="P226" s="241"/>
      <c r="Q226" s="241"/>
      <c r="R226" s="36"/>
      <c r="T226" s="161" t="s">
        <v>22</v>
      </c>
      <c r="U226" s="43" t="s">
        <v>44</v>
      </c>
      <c r="V226" s="35"/>
      <c r="W226" s="162">
        <f t="shared" ref="W226:W236" si="56">V226*K226</f>
        <v>0</v>
      </c>
      <c r="X226" s="162">
        <v>0</v>
      </c>
      <c r="Y226" s="162">
        <f t="shared" ref="Y226:Y236" si="57">X226*K226</f>
        <v>0</v>
      </c>
      <c r="Z226" s="162">
        <v>0</v>
      </c>
      <c r="AA226" s="163">
        <f t="shared" ref="AA226:AA236" si="58">Z226*K226</f>
        <v>0</v>
      </c>
      <c r="AR226" s="18" t="s">
        <v>221</v>
      </c>
      <c r="AT226" s="18" t="s">
        <v>159</v>
      </c>
      <c r="AU226" s="18" t="s">
        <v>100</v>
      </c>
      <c r="AY226" s="18" t="s">
        <v>158</v>
      </c>
      <c r="BE226" s="103">
        <f t="shared" ref="BE226:BE236" si="59">IF(U226="základní",N226,0)</f>
        <v>0</v>
      </c>
      <c r="BF226" s="103">
        <f t="shared" ref="BF226:BF236" si="60">IF(U226="snížená",N226,0)</f>
        <v>0</v>
      </c>
      <c r="BG226" s="103">
        <f t="shared" ref="BG226:BG236" si="61">IF(U226="zákl. přenesená",N226,0)</f>
        <v>0</v>
      </c>
      <c r="BH226" s="103">
        <f t="shared" ref="BH226:BH236" si="62">IF(U226="sníž. přenesená",N226,0)</f>
        <v>0</v>
      </c>
      <c r="BI226" s="103">
        <f t="shared" ref="BI226:BI236" si="63">IF(U226="nulová",N226,0)</f>
        <v>0</v>
      </c>
      <c r="BJ226" s="18" t="s">
        <v>84</v>
      </c>
      <c r="BK226" s="103">
        <f t="shared" ref="BK226:BK236" si="64">ROUND(L226*K226,2)</f>
        <v>0</v>
      </c>
      <c r="BL226" s="18" t="s">
        <v>221</v>
      </c>
      <c r="BM226" s="18" t="s">
        <v>464</v>
      </c>
    </row>
    <row r="227" spans="2:65" s="1" customFormat="1" ht="16.5" customHeight="1">
      <c r="B227" s="34"/>
      <c r="C227" s="164" t="s">
        <v>465</v>
      </c>
      <c r="D227" s="164" t="s">
        <v>217</v>
      </c>
      <c r="E227" s="165" t="s">
        <v>466</v>
      </c>
      <c r="F227" s="242" t="s">
        <v>467</v>
      </c>
      <c r="G227" s="242"/>
      <c r="H227" s="242"/>
      <c r="I227" s="242"/>
      <c r="J227" s="166" t="s">
        <v>202</v>
      </c>
      <c r="K227" s="167">
        <v>7.0000000000000001E-3</v>
      </c>
      <c r="L227" s="243">
        <v>0</v>
      </c>
      <c r="M227" s="244"/>
      <c r="N227" s="245">
        <f t="shared" si="55"/>
        <v>0</v>
      </c>
      <c r="O227" s="241"/>
      <c r="P227" s="241"/>
      <c r="Q227" s="241"/>
      <c r="R227" s="36"/>
      <c r="T227" s="161" t="s">
        <v>22</v>
      </c>
      <c r="U227" s="43" t="s">
        <v>44</v>
      </c>
      <c r="V227" s="35"/>
      <c r="W227" s="162">
        <f t="shared" si="56"/>
        <v>0</v>
      </c>
      <c r="X227" s="162">
        <v>1</v>
      </c>
      <c r="Y227" s="162">
        <f t="shared" si="57"/>
        <v>7.0000000000000001E-3</v>
      </c>
      <c r="Z227" s="162">
        <v>0</v>
      </c>
      <c r="AA227" s="163">
        <f t="shared" si="58"/>
        <v>0</v>
      </c>
      <c r="AR227" s="18" t="s">
        <v>285</v>
      </c>
      <c r="AT227" s="18" t="s">
        <v>217</v>
      </c>
      <c r="AU227" s="18" t="s">
        <v>100</v>
      </c>
      <c r="AY227" s="18" t="s">
        <v>158</v>
      </c>
      <c r="BE227" s="103">
        <f t="shared" si="59"/>
        <v>0</v>
      </c>
      <c r="BF227" s="103">
        <f t="shared" si="60"/>
        <v>0</v>
      </c>
      <c r="BG227" s="103">
        <f t="shared" si="61"/>
        <v>0</v>
      </c>
      <c r="BH227" s="103">
        <f t="shared" si="62"/>
        <v>0</v>
      </c>
      <c r="BI227" s="103">
        <f t="shared" si="63"/>
        <v>0</v>
      </c>
      <c r="BJ227" s="18" t="s">
        <v>84</v>
      </c>
      <c r="BK227" s="103">
        <f t="shared" si="64"/>
        <v>0</v>
      </c>
      <c r="BL227" s="18" t="s">
        <v>221</v>
      </c>
      <c r="BM227" s="18" t="s">
        <v>468</v>
      </c>
    </row>
    <row r="228" spans="2:65" s="1" customFormat="1" ht="25.5" customHeight="1">
      <c r="B228" s="34"/>
      <c r="C228" s="157" t="s">
        <v>469</v>
      </c>
      <c r="D228" s="157" t="s">
        <v>159</v>
      </c>
      <c r="E228" s="158" t="s">
        <v>470</v>
      </c>
      <c r="F228" s="238" t="s">
        <v>471</v>
      </c>
      <c r="G228" s="238"/>
      <c r="H228" s="238"/>
      <c r="I228" s="238"/>
      <c r="J228" s="159" t="s">
        <v>211</v>
      </c>
      <c r="K228" s="160">
        <v>6.3</v>
      </c>
      <c r="L228" s="239">
        <v>0</v>
      </c>
      <c r="M228" s="240"/>
      <c r="N228" s="241">
        <f t="shared" si="55"/>
        <v>0</v>
      </c>
      <c r="O228" s="241"/>
      <c r="P228" s="241"/>
      <c r="Q228" s="241"/>
      <c r="R228" s="36"/>
      <c r="T228" s="161" t="s">
        <v>22</v>
      </c>
      <c r="U228" s="43" t="s">
        <v>44</v>
      </c>
      <c r="V228" s="35"/>
      <c r="W228" s="162">
        <f t="shared" si="56"/>
        <v>0</v>
      </c>
      <c r="X228" s="162">
        <v>0</v>
      </c>
      <c r="Y228" s="162">
        <f t="shared" si="57"/>
        <v>0</v>
      </c>
      <c r="Z228" s="162">
        <v>0</v>
      </c>
      <c r="AA228" s="163">
        <f t="shared" si="58"/>
        <v>0</v>
      </c>
      <c r="AR228" s="18" t="s">
        <v>221</v>
      </c>
      <c r="AT228" s="18" t="s">
        <v>159</v>
      </c>
      <c r="AU228" s="18" t="s">
        <v>100</v>
      </c>
      <c r="AY228" s="18" t="s">
        <v>158</v>
      </c>
      <c r="BE228" s="103">
        <f t="shared" si="59"/>
        <v>0</v>
      </c>
      <c r="BF228" s="103">
        <f t="shared" si="60"/>
        <v>0</v>
      </c>
      <c r="BG228" s="103">
        <f t="shared" si="61"/>
        <v>0</v>
      </c>
      <c r="BH228" s="103">
        <f t="shared" si="62"/>
        <v>0</v>
      </c>
      <c r="BI228" s="103">
        <f t="shared" si="63"/>
        <v>0</v>
      </c>
      <c r="BJ228" s="18" t="s">
        <v>84</v>
      </c>
      <c r="BK228" s="103">
        <f t="shared" si="64"/>
        <v>0</v>
      </c>
      <c r="BL228" s="18" t="s">
        <v>221</v>
      </c>
      <c r="BM228" s="18" t="s">
        <v>472</v>
      </c>
    </row>
    <row r="229" spans="2:65" s="1" customFormat="1" ht="16.5" customHeight="1">
      <c r="B229" s="34"/>
      <c r="C229" s="164" t="s">
        <v>473</v>
      </c>
      <c r="D229" s="164" t="s">
        <v>217</v>
      </c>
      <c r="E229" s="165" t="s">
        <v>466</v>
      </c>
      <c r="F229" s="242" t="s">
        <v>467</v>
      </c>
      <c r="G229" s="242"/>
      <c r="H229" s="242"/>
      <c r="I229" s="242"/>
      <c r="J229" s="166" t="s">
        <v>202</v>
      </c>
      <c r="K229" s="167">
        <v>2E-3</v>
      </c>
      <c r="L229" s="243">
        <v>0</v>
      </c>
      <c r="M229" s="244"/>
      <c r="N229" s="245">
        <f t="shared" si="55"/>
        <v>0</v>
      </c>
      <c r="O229" s="241"/>
      <c r="P229" s="241"/>
      <c r="Q229" s="241"/>
      <c r="R229" s="36"/>
      <c r="T229" s="161" t="s">
        <v>22</v>
      </c>
      <c r="U229" s="43" t="s">
        <v>44</v>
      </c>
      <c r="V229" s="35"/>
      <c r="W229" s="162">
        <f t="shared" si="56"/>
        <v>0</v>
      </c>
      <c r="X229" s="162">
        <v>1</v>
      </c>
      <c r="Y229" s="162">
        <f t="shared" si="57"/>
        <v>2E-3</v>
      </c>
      <c r="Z229" s="162">
        <v>0</v>
      </c>
      <c r="AA229" s="163">
        <f t="shared" si="58"/>
        <v>0</v>
      </c>
      <c r="AR229" s="18" t="s">
        <v>285</v>
      </c>
      <c r="AT229" s="18" t="s">
        <v>217</v>
      </c>
      <c r="AU229" s="18" t="s">
        <v>100</v>
      </c>
      <c r="AY229" s="18" t="s">
        <v>158</v>
      </c>
      <c r="BE229" s="103">
        <f t="shared" si="59"/>
        <v>0</v>
      </c>
      <c r="BF229" s="103">
        <f t="shared" si="60"/>
        <v>0</v>
      </c>
      <c r="BG229" s="103">
        <f t="shared" si="61"/>
        <v>0</v>
      </c>
      <c r="BH229" s="103">
        <f t="shared" si="62"/>
        <v>0</v>
      </c>
      <c r="BI229" s="103">
        <f t="shared" si="63"/>
        <v>0</v>
      </c>
      <c r="BJ229" s="18" t="s">
        <v>84</v>
      </c>
      <c r="BK229" s="103">
        <f t="shared" si="64"/>
        <v>0</v>
      </c>
      <c r="BL229" s="18" t="s">
        <v>221</v>
      </c>
      <c r="BM229" s="18" t="s">
        <v>474</v>
      </c>
    </row>
    <row r="230" spans="2:65" s="1" customFormat="1" ht="25.5" customHeight="1">
      <c r="B230" s="34"/>
      <c r="C230" s="157" t="s">
        <v>475</v>
      </c>
      <c r="D230" s="157" t="s">
        <v>159</v>
      </c>
      <c r="E230" s="158" t="s">
        <v>476</v>
      </c>
      <c r="F230" s="238" t="s">
        <v>477</v>
      </c>
      <c r="G230" s="238"/>
      <c r="H230" s="238"/>
      <c r="I230" s="238"/>
      <c r="J230" s="159" t="s">
        <v>211</v>
      </c>
      <c r="K230" s="160">
        <v>46.305</v>
      </c>
      <c r="L230" s="239">
        <v>0</v>
      </c>
      <c r="M230" s="240"/>
      <c r="N230" s="241">
        <f t="shared" si="55"/>
        <v>0</v>
      </c>
      <c r="O230" s="241"/>
      <c r="P230" s="241"/>
      <c r="Q230" s="241"/>
      <c r="R230" s="36"/>
      <c r="T230" s="161" t="s">
        <v>22</v>
      </c>
      <c r="U230" s="43" t="s">
        <v>44</v>
      </c>
      <c r="V230" s="35"/>
      <c r="W230" s="162">
        <f t="shared" si="56"/>
        <v>0</v>
      </c>
      <c r="X230" s="162">
        <v>4.0000000000000002E-4</v>
      </c>
      <c r="Y230" s="162">
        <f t="shared" si="57"/>
        <v>1.8522E-2</v>
      </c>
      <c r="Z230" s="162">
        <v>0</v>
      </c>
      <c r="AA230" s="163">
        <f t="shared" si="58"/>
        <v>0</v>
      </c>
      <c r="AR230" s="18" t="s">
        <v>221</v>
      </c>
      <c r="AT230" s="18" t="s">
        <v>159</v>
      </c>
      <c r="AU230" s="18" t="s">
        <v>100</v>
      </c>
      <c r="AY230" s="18" t="s">
        <v>158</v>
      </c>
      <c r="BE230" s="103">
        <f t="shared" si="59"/>
        <v>0</v>
      </c>
      <c r="BF230" s="103">
        <f t="shared" si="60"/>
        <v>0</v>
      </c>
      <c r="BG230" s="103">
        <f t="shared" si="61"/>
        <v>0</v>
      </c>
      <c r="BH230" s="103">
        <f t="shared" si="62"/>
        <v>0</v>
      </c>
      <c r="BI230" s="103">
        <f t="shared" si="63"/>
        <v>0</v>
      </c>
      <c r="BJ230" s="18" t="s">
        <v>84</v>
      </c>
      <c r="BK230" s="103">
        <f t="shared" si="64"/>
        <v>0</v>
      </c>
      <c r="BL230" s="18" t="s">
        <v>221</v>
      </c>
      <c r="BM230" s="18" t="s">
        <v>478</v>
      </c>
    </row>
    <row r="231" spans="2:65" s="1" customFormat="1" ht="25.5" customHeight="1">
      <c r="B231" s="34"/>
      <c r="C231" s="157" t="s">
        <v>479</v>
      </c>
      <c r="D231" s="157" t="s">
        <v>159</v>
      </c>
      <c r="E231" s="158" t="s">
        <v>480</v>
      </c>
      <c r="F231" s="238" t="s">
        <v>481</v>
      </c>
      <c r="G231" s="238"/>
      <c r="H231" s="238"/>
      <c r="I231" s="238"/>
      <c r="J231" s="159" t="s">
        <v>211</v>
      </c>
      <c r="K231" s="160">
        <v>12.6</v>
      </c>
      <c r="L231" s="239">
        <v>0</v>
      </c>
      <c r="M231" s="240"/>
      <c r="N231" s="241">
        <f t="shared" si="55"/>
        <v>0</v>
      </c>
      <c r="O231" s="241"/>
      <c r="P231" s="241"/>
      <c r="Q231" s="241"/>
      <c r="R231" s="36"/>
      <c r="T231" s="161" t="s">
        <v>22</v>
      </c>
      <c r="U231" s="43" t="s">
        <v>44</v>
      </c>
      <c r="V231" s="35"/>
      <c r="W231" s="162">
        <f t="shared" si="56"/>
        <v>0</v>
      </c>
      <c r="X231" s="162">
        <v>4.0000000000000002E-4</v>
      </c>
      <c r="Y231" s="162">
        <f t="shared" si="57"/>
        <v>5.0400000000000002E-3</v>
      </c>
      <c r="Z231" s="162">
        <v>0</v>
      </c>
      <c r="AA231" s="163">
        <f t="shared" si="58"/>
        <v>0</v>
      </c>
      <c r="AR231" s="18" t="s">
        <v>221</v>
      </c>
      <c r="AT231" s="18" t="s">
        <v>159</v>
      </c>
      <c r="AU231" s="18" t="s">
        <v>100</v>
      </c>
      <c r="AY231" s="18" t="s">
        <v>158</v>
      </c>
      <c r="BE231" s="103">
        <f t="shared" si="59"/>
        <v>0</v>
      </c>
      <c r="BF231" s="103">
        <f t="shared" si="60"/>
        <v>0</v>
      </c>
      <c r="BG231" s="103">
        <f t="shared" si="61"/>
        <v>0</v>
      </c>
      <c r="BH231" s="103">
        <f t="shared" si="62"/>
        <v>0</v>
      </c>
      <c r="BI231" s="103">
        <f t="shared" si="63"/>
        <v>0</v>
      </c>
      <c r="BJ231" s="18" t="s">
        <v>84</v>
      </c>
      <c r="BK231" s="103">
        <f t="shared" si="64"/>
        <v>0</v>
      </c>
      <c r="BL231" s="18" t="s">
        <v>221</v>
      </c>
      <c r="BM231" s="18" t="s">
        <v>482</v>
      </c>
    </row>
    <row r="232" spans="2:65" s="1" customFormat="1" ht="16.5" customHeight="1">
      <c r="B232" s="34"/>
      <c r="C232" s="164" t="s">
        <v>483</v>
      </c>
      <c r="D232" s="164" t="s">
        <v>217</v>
      </c>
      <c r="E232" s="165" t="s">
        <v>484</v>
      </c>
      <c r="F232" s="242" t="s">
        <v>485</v>
      </c>
      <c r="G232" s="242"/>
      <c r="H232" s="242"/>
      <c r="I232" s="242"/>
      <c r="J232" s="166" t="s">
        <v>211</v>
      </c>
      <c r="K232" s="167">
        <v>34.185000000000002</v>
      </c>
      <c r="L232" s="243">
        <v>0</v>
      </c>
      <c r="M232" s="244"/>
      <c r="N232" s="245">
        <f t="shared" si="55"/>
        <v>0</v>
      </c>
      <c r="O232" s="241"/>
      <c r="P232" s="241"/>
      <c r="Q232" s="241"/>
      <c r="R232" s="36"/>
      <c r="T232" s="161" t="s">
        <v>22</v>
      </c>
      <c r="U232" s="43" t="s">
        <v>44</v>
      </c>
      <c r="V232" s="35"/>
      <c r="W232" s="162">
        <f t="shared" si="56"/>
        <v>0</v>
      </c>
      <c r="X232" s="162">
        <v>0</v>
      </c>
      <c r="Y232" s="162">
        <f t="shared" si="57"/>
        <v>0</v>
      </c>
      <c r="Z232" s="162">
        <v>0</v>
      </c>
      <c r="AA232" s="163">
        <f t="shared" si="58"/>
        <v>0</v>
      </c>
      <c r="AR232" s="18" t="s">
        <v>285</v>
      </c>
      <c r="AT232" s="18" t="s">
        <v>217</v>
      </c>
      <c r="AU232" s="18" t="s">
        <v>100</v>
      </c>
      <c r="AY232" s="18" t="s">
        <v>158</v>
      </c>
      <c r="BE232" s="103">
        <f t="shared" si="59"/>
        <v>0</v>
      </c>
      <c r="BF232" s="103">
        <f t="shared" si="60"/>
        <v>0</v>
      </c>
      <c r="BG232" s="103">
        <f t="shared" si="61"/>
        <v>0</v>
      </c>
      <c r="BH232" s="103">
        <f t="shared" si="62"/>
        <v>0</v>
      </c>
      <c r="BI232" s="103">
        <f t="shared" si="63"/>
        <v>0</v>
      </c>
      <c r="BJ232" s="18" t="s">
        <v>84</v>
      </c>
      <c r="BK232" s="103">
        <f t="shared" si="64"/>
        <v>0</v>
      </c>
      <c r="BL232" s="18" t="s">
        <v>221</v>
      </c>
      <c r="BM232" s="18" t="s">
        <v>486</v>
      </c>
    </row>
    <row r="233" spans="2:65" s="1" customFormat="1" ht="25.5" customHeight="1">
      <c r="B233" s="34"/>
      <c r="C233" s="164" t="s">
        <v>487</v>
      </c>
      <c r="D233" s="164" t="s">
        <v>217</v>
      </c>
      <c r="E233" s="165" t="s">
        <v>488</v>
      </c>
      <c r="F233" s="242" t="s">
        <v>489</v>
      </c>
      <c r="G233" s="242"/>
      <c r="H233" s="242"/>
      <c r="I233" s="242"/>
      <c r="J233" s="166" t="s">
        <v>211</v>
      </c>
      <c r="K233" s="167">
        <v>34.185000000000002</v>
      </c>
      <c r="L233" s="243">
        <v>0</v>
      </c>
      <c r="M233" s="244"/>
      <c r="N233" s="245">
        <f t="shared" si="55"/>
        <v>0</v>
      </c>
      <c r="O233" s="241"/>
      <c r="P233" s="241"/>
      <c r="Q233" s="241"/>
      <c r="R233" s="36"/>
      <c r="T233" s="161" t="s">
        <v>22</v>
      </c>
      <c r="U233" s="43" t="s">
        <v>44</v>
      </c>
      <c r="V233" s="35"/>
      <c r="W233" s="162">
        <f t="shared" si="56"/>
        <v>0</v>
      </c>
      <c r="X233" s="162">
        <v>0</v>
      </c>
      <c r="Y233" s="162">
        <f t="shared" si="57"/>
        <v>0</v>
      </c>
      <c r="Z233" s="162">
        <v>0</v>
      </c>
      <c r="AA233" s="163">
        <f t="shared" si="58"/>
        <v>0</v>
      </c>
      <c r="AR233" s="18" t="s">
        <v>285</v>
      </c>
      <c r="AT233" s="18" t="s">
        <v>217</v>
      </c>
      <c r="AU233" s="18" t="s">
        <v>100</v>
      </c>
      <c r="AY233" s="18" t="s">
        <v>158</v>
      </c>
      <c r="BE233" s="103">
        <f t="shared" si="59"/>
        <v>0</v>
      </c>
      <c r="BF233" s="103">
        <f t="shared" si="60"/>
        <v>0</v>
      </c>
      <c r="BG233" s="103">
        <f t="shared" si="61"/>
        <v>0</v>
      </c>
      <c r="BH233" s="103">
        <f t="shared" si="62"/>
        <v>0</v>
      </c>
      <c r="BI233" s="103">
        <f t="shared" si="63"/>
        <v>0</v>
      </c>
      <c r="BJ233" s="18" t="s">
        <v>84</v>
      </c>
      <c r="BK233" s="103">
        <f t="shared" si="64"/>
        <v>0</v>
      </c>
      <c r="BL233" s="18" t="s">
        <v>221</v>
      </c>
      <c r="BM233" s="18" t="s">
        <v>490</v>
      </c>
    </row>
    <row r="234" spans="2:65" s="1" customFormat="1" ht="25.5" customHeight="1">
      <c r="B234" s="34"/>
      <c r="C234" s="157" t="s">
        <v>491</v>
      </c>
      <c r="D234" s="157" t="s">
        <v>159</v>
      </c>
      <c r="E234" s="158" t="s">
        <v>492</v>
      </c>
      <c r="F234" s="238" t="s">
        <v>493</v>
      </c>
      <c r="G234" s="238"/>
      <c r="H234" s="238"/>
      <c r="I234" s="238"/>
      <c r="J234" s="159" t="s">
        <v>211</v>
      </c>
      <c r="K234" s="160">
        <v>23.152999999999999</v>
      </c>
      <c r="L234" s="239">
        <v>0</v>
      </c>
      <c r="M234" s="240"/>
      <c r="N234" s="241">
        <f t="shared" si="55"/>
        <v>0</v>
      </c>
      <c r="O234" s="241"/>
      <c r="P234" s="241"/>
      <c r="Q234" s="241"/>
      <c r="R234" s="36"/>
      <c r="T234" s="161" t="s">
        <v>22</v>
      </c>
      <c r="U234" s="43" t="s">
        <v>44</v>
      </c>
      <c r="V234" s="35"/>
      <c r="W234" s="162">
        <f t="shared" si="56"/>
        <v>0</v>
      </c>
      <c r="X234" s="162">
        <v>0</v>
      </c>
      <c r="Y234" s="162">
        <f t="shared" si="57"/>
        <v>0</v>
      </c>
      <c r="Z234" s="162">
        <v>0</v>
      </c>
      <c r="AA234" s="163">
        <f t="shared" si="58"/>
        <v>0</v>
      </c>
      <c r="AR234" s="18" t="s">
        <v>221</v>
      </c>
      <c r="AT234" s="18" t="s">
        <v>159</v>
      </c>
      <c r="AU234" s="18" t="s">
        <v>100</v>
      </c>
      <c r="AY234" s="18" t="s">
        <v>158</v>
      </c>
      <c r="BE234" s="103">
        <f t="shared" si="59"/>
        <v>0</v>
      </c>
      <c r="BF234" s="103">
        <f t="shared" si="60"/>
        <v>0</v>
      </c>
      <c r="BG234" s="103">
        <f t="shared" si="61"/>
        <v>0</v>
      </c>
      <c r="BH234" s="103">
        <f t="shared" si="62"/>
        <v>0</v>
      </c>
      <c r="BI234" s="103">
        <f t="shared" si="63"/>
        <v>0</v>
      </c>
      <c r="BJ234" s="18" t="s">
        <v>84</v>
      </c>
      <c r="BK234" s="103">
        <f t="shared" si="64"/>
        <v>0</v>
      </c>
      <c r="BL234" s="18" t="s">
        <v>221</v>
      </c>
      <c r="BM234" s="18" t="s">
        <v>494</v>
      </c>
    </row>
    <row r="235" spans="2:65" s="1" customFormat="1" ht="16.5" customHeight="1">
      <c r="B235" s="34"/>
      <c r="C235" s="164" t="s">
        <v>495</v>
      </c>
      <c r="D235" s="164" t="s">
        <v>217</v>
      </c>
      <c r="E235" s="165" t="s">
        <v>496</v>
      </c>
      <c r="F235" s="242" t="s">
        <v>497</v>
      </c>
      <c r="G235" s="242"/>
      <c r="H235" s="242"/>
      <c r="I235" s="242"/>
      <c r="J235" s="166" t="s">
        <v>211</v>
      </c>
      <c r="K235" s="167">
        <v>25.468</v>
      </c>
      <c r="L235" s="243">
        <v>0</v>
      </c>
      <c r="M235" s="244"/>
      <c r="N235" s="245">
        <f t="shared" si="55"/>
        <v>0</v>
      </c>
      <c r="O235" s="241"/>
      <c r="P235" s="241"/>
      <c r="Q235" s="241"/>
      <c r="R235" s="36"/>
      <c r="T235" s="161" t="s">
        <v>22</v>
      </c>
      <c r="U235" s="43" t="s">
        <v>44</v>
      </c>
      <c r="V235" s="35"/>
      <c r="W235" s="162">
        <f t="shared" si="56"/>
        <v>0</v>
      </c>
      <c r="X235" s="162">
        <v>1.8000000000000001E-4</v>
      </c>
      <c r="Y235" s="162">
        <f t="shared" si="57"/>
        <v>4.5842400000000007E-3</v>
      </c>
      <c r="Z235" s="162">
        <v>0</v>
      </c>
      <c r="AA235" s="163">
        <f t="shared" si="58"/>
        <v>0</v>
      </c>
      <c r="AR235" s="18" t="s">
        <v>285</v>
      </c>
      <c r="AT235" s="18" t="s">
        <v>217</v>
      </c>
      <c r="AU235" s="18" t="s">
        <v>100</v>
      </c>
      <c r="AY235" s="18" t="s">
        <v>158</v>
      </c>
      <c r="BE235" s="103">
        <f t="shared" si="59"/>
        <v>0</v>
      </c>
      <c r="BF235" s="103">
        <f t="shared" si="60"/>
        <v>0</v>
      </c>
      <c r="BG235" s="103">
        <f t="shared" si="61"/>
        <v>0</v>
      </c>
      <c r="BH235" s="103">
        <f t="shared" si="62"/>
        <v>0</v>
      </c>
      <c r="BI235" s="103">
        <f t="shared" si="63"/>
        <v>0</v>
      </c>
      <c r="BJ235" s="18" t="s">
        <v>84</v>
      </c>
      <c r="BK235" s="103">
        <f t="shared" si="64"/>
        <v>0</v>
      </c>
      <c r="BL235" s="18" t="s">
        <v>221</v>
      </c>
      <c r="BM235" s="18" t="s">
        <v>498</v>
      </c>
    </row>
    <row r="236" spans="2:65" s="1" customFormat="1" ht="38.25" customHeight="1">
      <c r="B236" s="34"/>
      <c r="C236" s="157" t="s">
        <v>499</v>
      </c>
      <c r="D236" s="157" t="s">
        <v>159</v>
      </c>
      <c r="E236" s="158" t="s">
        <v>500</v>
      </c>
      <c r="F236" s="238" t="s">
        <v>501</v>
      </c>
      <c r="G236" s="238"/>
      <c r="H236" s="238"/>
      <c r="I236" s="238"/>
      <c r="J236" s="159" t="s">
        <v>502</v>
      </c>
      <c r="K236" s="168">
        <v>0</v>
      </c>
      <c r="L236" s="239">
        <v>0</v>
      </c>
      <c r="M236" s="240"/>
      <c r="N236" s="241">
        <f t="shared" si="55"/>
        <v>0</v>
      </c>
      <c r="O236" s="241"/>
      <c r="P236" s="241"/>
      <c r="Q236" s="241"/>
      <c r="R236" s="36"/>
      <c r="T236" s="161" t="s">
        <v>22</v>
      </c>
      <c r="U236" s="43" t="s">
        <v>44</v>
      </c>
      <c r="V236" s="35"/>
      <c r="W236" s="162">
        <f t="shared" si="56"/>
        <v>0</v>
      </c>
      <c r="X236" s="162">
        <v>0</v>
      </c>
      <c r="Y236" s="162">
        <f t="shared" si="57"/>
        <v>0</v>
      </c>
      <c r="Z236" s="162">
        <v>0</v>
      </c>
      <c r="AA236" s="163">
        <f t="shared" si="58"/>
        <v>0</v>
      </c>
      <c r="AR236" s="18" t="s">
        <v>221</v>
      </c>
      <c r="AT236" s="18" t="s">
        <v>159</v>
      </c>
      <c r="AU236" s="18" t="s">
        <v>100</v>
      </c>
      <c r="AY236" s="18" t="s">
        <v>158</v>
      </c>
      <c r="BE236" s="103">
        <f t="shared" si="59"/>
        <v>0</v>
      </c>
      <c r="BF236" s="103">
        <f t="shared" si="60"/>
        <v>0</v>
      </c>
      <c r="BG236" s="103">
        <f t="shared" si="61"/>
        <v>0</v>
      </c>
      <c r="BH236" s="103">
        <f t="shared" si="62"/>
        <v>0</v>
      </c>
      <c r="BI236" s="103">
        <f t="shared" si="63"/>
        <v>0</v>
      </c>
      <c r="BJ236" s="18" t="s">
        <v>84</v>
      </c>
      <c r="BK236" s="103">
        <f t="shared" si="64"/>
        <v>0</v>
      </c>
      <c r="BL236" s="18" t="s">
        <v>221</v>
      </c>
      <c r="BM236" s="18" t="s">
        <v>503</v>
      </c>
    </row>
    <row r="237" spans="2:65" s="9" customFormat="1" ht="29.85" customHeight="1">
      <c r="B237" s="146"/>
      <c r="C237" s="147"/>
      <c r="D237" s="156" t="s">
        <v>120</v>
      </c>
      <c r="E237" s="156"/>
      <c r="F237" s="156"/>
      <c r="G237" s="156"/>
      <c r="H237" s="156"/>
      <c r="I237" s="156"/>
      <c r="J237" s="156"/>
      <c r="K237" s="156"/>
      <c r="L237" s="156"/>
      <c r="M237" s="156"/>
      <c r="N237" s="246">
        <f>BK237</f>
        <v>0</v>
      </c>
      <c r="O237" s="247"/>
      <c r="P237" s="247"/>
      <c r="Q237" s="247"/>
      <c r="R237" s="149"/>
      <c r="T237" s="150"/>
      <c r="U237" s="147"/>
      <c r="V237" s="147"/>
      <c r="W237" s="151">
        <f>SUM(W238:W242)</f>
        <v>0</v>
      </c>
      <c r="X237" s="147"/>
      <c r="Y237" s="151">
        <f>SUM(Y238:Y242)</f>
        <v>3.2760000000000004E-2</v>
      </c>
      <c r="Z237" s="147"/>
      <c r="AA237" s="152">
        <f>SUM(AA238:AA242)</f>
        <v>0</v>
      </c>
      <c r="AR237" s="153" t="s">
        <v>100</v>
      </c>
      <c r="AT237" s="154" t="s">
        <v>78</v>
      </c>
      <c r="AU237" s="154" t="s">
        <v>84</v>
      </c>
      <c r="AY237" s="153" t="s">
        <v>158</v>
      </c>
      <c r="BK237" s="155">
        <f>SUM(BK238:BK242)</f>
        <v>0</v>
      </c>
    </row>
    <row r="238" spans="2:65" s="1" customFormat="1" ht="38.25" customHeight="1">
      <c r="B238" s="34"/>
      <c r="C238" s="157" t="s">
        <v>504</v>
      </c>
      <c r="D238" s="157" t="s">
        <v>159</v>
      </c>
      <c r="E238" s="158" t="s">
        <v>505</v>
      </c>
      <c r="F238" s="238" t="s">
        <v>506</v>
      </c>
      <c r="G238" s="238"/>
      <c r="H238" s="238"/>
      <c r="I238" s="238"/>
      <c r="J238" s="159" t="s">
        <v>211</v>
      </c>
      <c r="K238" s="160">
        <v>45.5</v>
      </c>
      <c r="L238" s="239">
        <v>0</v>
      </c>
      <c r="M238" s="240"/>
      <c r="N238" s="241">
        <f>ROUND(L238*K238,2)</f>
        <v>0</v>
      </c>
      <c r="O238" s="241"/>
      <c r="P238" s="241"/>
      <c r="Q238" s="241"/>
      <c r="R238" s="36"/>
      <c r="T238" s="161" t="s">
        <v>22</v>
      </c>
      <c r="U238" s="43" t="s">
        <v>44</v>
      </c>
      <c r="V238" s="35"/>
      <c r="W238" s="162">
        <f>V238*K238</f>
        <v>0</v>
      </c>
      <c r="X238" s="162">
        <v>7.2000000000000005E-4</v>
      </c>
      <c r="Y238" s="162">
        <f>X238*K238</f>
        <v>3.2760000000000004E-2</v>
      </c>
      <c r="Z238" s="162">
        <v>0</v>
      </c>
      <c r="AA238" s="163">
        <f>Z238*K238</f>
        <v>0</v>
      </c>
      <c r="AR238" s="18" t="s">
        <v>221</v>
      </c>
      <c r="AT238" s="18" t="s">
        <v>159</v>
      </c>
      <c r="AU238" s="18" t="s">
        <v>100</v>
      </c>
      <c r="AY238" s="18" t="s">
        <v>158</v>
      </c>
      <c r="BE238" s="103">
        <f>IF(U238="základní",N238,0)</f>
        <v>0</v>
      </c>
      <c r="BF238" s="103">
        <f>IF(U238="snížená",N238,0)</f>
        <v>0</v>
      </c>
      <c r="BG238" s="103">
        <f>IF(U238="zákl. přenesená",N238,0)</f>
        <v>0</v>
      </c>
      <c r="BH238" s="103">
        <f>IF(U238="sníž. přenesená",N238,0)</f>
        <v>0</v>
      </c>
      <c r="BI238" s="103">
        <f>IF(U238="nulová",N238,0)</f>
        <v>0</v>
      </c>
      <c r="BJ238" s="18" t="s">
        <v>84</v>
      </c>
      <c r="BK238" s="103">
        <f>ROUND(L238*K238,2)</f>
        <v>0</v>
      </c>
      <c r="BL238" s="18" t="s">
        <v>221</v>
      </c>
      <c r="BM238" s="18" t="s">
        <v>507</v>
      </c>
    </row>
    <row r="239" spans="2:65" s="1" customFormat="1" ht="16.5" customHeight="1">
      <c r="B239" s="34"/>
      <c r="C239" s="164" t="s">
        <v>508</v>
      </c>
      <c r="D239" s="164" t="s">
        <v>217</v>
      </c>
      <c r="E239" s="165" t="s">
        <v>509</v>
      </c>
      <c r="F239" s="242" t="s">
        <v>510</v>
      </c>
      <c r="G239" s="242"/>
      <c r="H239" s="242"/>
      <c r="I239" s="242"/>
      <c r="J239" s="166" t="s">
        <v>211</v>
      </c>
      <c r="K239" s="167">
        <v>50.05</v>
      </c>
      <c r="L239" s="243">
        <v>0</v>
      </c>
      <c r="M239" s="244"/>
      <c r="N239" s="245">
        <f>ROUND(L239*K239,2)</f>
        <v>0</v>
      </c>
      <c r="O239" s="241"/>
      <c r="P239" s="241"/>
      <c r="Q239" s="241"/>
      <c r="R239" s="36"/>
      <c r="T239" s="161" t="s">
        <v>22</v>
      </c>
      <c r="U239" s="43" t="s">
        <v>44</v>
      </c>
      <c r="V239" s="35"/>
      <c r="W239" s="162">
        <f>V239*K239</f>
        <v>0</v>
      </c>
      <c r="X239" s="162">
        <v>0</v>
      </c>
      <c r="Y239" s="162">
        <f>X239*K239</f>
        <v>0</v>
      </c>
      <c r="Z239" s="162">
        <v>0</v>
      </c>
      <c r="AA239" s="163">
        <f>Z239*K239</f>
        <v>0</v>
      </c>
      <c r="AR239" s="18" t="s">
        <v>285</v>
      </c>
      <c r="AT239" s="18" t="s">
        <v>217</v>
      </c>
      <c r="AU239" s="18" t="s">
        <v>100</v>
      </c>
      <c r="AY239" s="18" t="s">
        <v>158</v>
      </c>
      <c r="BE239" s="103">
        <f>IF(U239="základní",N239,0)</f>
        <v>0</v>
      </c>
      <c r="BF239" s="103">
        <f>IF(U239="snížená",N239,0)</f>
        <v>0</v>
      </c>
      <c r="BG239" s="103">
        <f>IF(U239="zákl. přenesená",N239,0)</f>
        <v>0</v>
      </c>
      <c r="BH239" s="103">
        <f>IF(U239="sníž. přenesená",N239,0)</f>
        <v>0</v>
      </c>
      <c r="BI239" s="103">
        <f>IF(U239="nulová",N239,0)</f>
        <v>0</v>
      </c>
      <c r="BJ239" s="18" t="s">
        <v>84</v>
      </c>
      <c r="BK239" s="103">
        <f>ROUND(L239*K239,2)</f>
        <v>0</v>
      </c>
      <c r="BL239" s="18" t="s">
        <v>221</v>
      </c>
      <c r="BM239" s="18" t="s">
        <v>511</v>
      </c>
    </row>
    <row r="240" spans="2:65" s="1" customFormat="1" ht="25.5" customHeight="1">
      <c r="B240" s="34"/>
      <c r="C240" s="157" t="s">
        <v>512</v>
      </c>
      <c r="D240" s="157" t="s">
        <v>159</v>
      </c>
      <c r="E240" s="158" t="s">
        <v>513</v>
      </c>
      <c r="F240" s="238" t="s">
        <v>514</v>
      </c>
      <c r="G240" s="238"/>
      <c r="H240" s="238"/>
      <c r="I240" s="238"/>
      <c r="J240" s="159" t="s">
        <v>211</v>
      </c>
      <c r="K240" s="160">
        <v>45.5</v>
      </c>
      <c r="L240" s="239">
        <v>0</v>
      </c>
      <c r="M240" s="240"/>
      <c r="N240" s="241">
        <f>ROUND(L240*K240,2)</f>
        <v>0</v>
      </c>
      <c r="O240" s="241"/>
      <c r="P240" s="241"/>
      <c r="Q240" s="241"/>
      <c r="R240" s="36"/>
      <c r="T240" s="161" t="s">
        <v>22</v>
      </c>
      <c r="U240" s="43" t="s">
        <v>44</v>
      </c>
      <c r="V240" s="35"/>
      <c r="W240" s="162">
        <f>V240*K240</f>
        <v>0</v>
      </c>
      <c r="X240" s="162">
        <v>0</v>
      </c>
      <c r="Y240" s="162">
        <f>X240*K240</f>
        <v>0</v>
      </c>
      <c r="Z240" s="162">
        <v>0</v>
      </c>
      <c r="AA240" s="163">
        <f>Z240*K240</f>
        <v>0</v>
      </c>
      <c r="AR240" s="18" t="s">
        <v>221</v>
      </c>
      <c r="AT240" s="18" t="s">
        <v>159</v>
      </c>
      <c r="AU240" s="18" t="s">
        <v>100</v>
      </c>
      <c r="AY240" s="18" t="s">
        <v>158</v>
      </c>
      <c r="BE240" s="103">
        <f>IF(U240="základní",N240,0)</f>
        <v>0</v>
      </c>
      <c r="BF240" s="103">
        <f>IF(U240="snížená",N240,0)</f>
        <v>0</v>
      </c>
      <c r="BG240" s="103">
        <f>IF(U240="zákl. přenesená",N240,0)</f>
        <v>0</v>
      </c>
      <c r="BH240" s="103">
        <f>IF(U240="sníž. přenesená",N240,0)</f>
        <v>0</v>
      </c>
      <c r="BI240" s="103">
        <f>IF(U240="nulová",N240,0)</f>
        <v>0</v>
      </c>
      <c r="BJ240" s="18" t="s">
        <v>84</v>
      </c>
      <c r="BK240" s="103">
        <f>ROUND(L240*K240,2)</f>
        <v>0</v>
      </c>
      <c r="BL240" s="18" t="s">
        <v>221</v>
      </c>
      <c r="BM240" s="18" t="s">
        <v>515</v>
      </c>
    </row>
    <row r="241" spans="2:65" s="1" customFormat="1" ht="16.5" customHeight="1">
      <c r="B241" s="34"/>
      <c r="C241" s="164" t="s">
        <v>516</v>
      </c>
      <c r="D241" s="164" t="s">
        <v>217</v>
      </c>
      <c r="E241" s="165" t="s">
        <v>517</v>
      </c>
      <c r="F241" s="242" t="s">
        <v>518</v>
      </c>
      <c r="G241" s="242"/>
      <c r="H241" s="242"/>
      <c r="I241" s="242"/>
      <c r="J241" s="166" t="s">
        <v>211</v>
      </c>
      <c r="K241" s="167">
        <v>50.05</v>
      </c>
      <c r="L241" s="243">
        <v>0</v>
      </c>
      <c r="M241" s="244"/>
      <c r="N241" s="245">
        <f>ROUND(L241*K241,2)</f>
        <v>0</v>
      </c>
      <c r="O241" s="241"/>
      <c r="P241" s="241"/>
      <c r="Q241" s="241"/>
      <c r="R241" s="36"/>
      <c r="T241" s="161" t="s">
        <v>22</v>
      </c>
      <c r="U241" s="43" t="s">
        <v>44</v>
      </c>
      <c r="V241" s="35"/>
      <c r="W241" s="162">
        <f>V241*K241</f>
        <v>0</v>
      </c>
      <c r="X241" s="162">
        <v>0</v>
      </c>
      <c r="Y241" s="162">
        <f>X241*K241</f>
        <v>0</v>
      </c>
      <c r="Z241" s="162">
        <v>0</v>
      </c>
      <c r="AA241" s="163">
        <f>Z241*K241</f>
        <v>0</v>
      </c>
      <c r="AR241" s="18" t="s">
        <v>285</v>
      </c>
      <c r="AT241" s="18" t="s">
        <v>217</v>
      </c>
      <c r="AU241" s="18" t="s">
        <v>100</v>
      </c>
      <c r="AY241" s="18" t="s">
        <v>158</v>
      </c>
      <c r="BE241" s="103">
        <f>IF(U241="základní",N241,0)</f>
        <v>0</v>
      </c>
      <c r="BF241" s="103">
        <f>IF(U241="snížená",N241,0)</f>
        <v>0</v>
      </c>
      <c r="BG241" s="103">
        <f>IF(U241="zákl. přenesená",N241,0)</f>
        <v>0</v>
      </c>
      <c r="BH241" s="103">
        <f>IF(U241="sníž. přenesená",N241,0)</f>
        <v>0</v>
      </c>
      <c r="BI241" s="103">
        <f>IF(U241="nulová",N241,0)</f>
        <v>0</v>
      </c>
      <c r="BJ241" s="18" t="s">
        <v>84</v>
      </c>
      <c r="BK241" s="103">
        <f>ROUND(L241*K241,2)</f>
        <v>0</v>
      </c>
      <c r="BL241" s="18" t="s">
        <v>221</v>
      </c>
      <c r="BM241" s="18" t="s">
        <v>519</v>
      </c>
    </row>
    <row r="242" spans="2:65" s="1" customFormat="1" ht="25.5" customHeight="1">
      <c r="B242" s="34"/>
      <c r="C242" s="157" t="s">
        <v>520</v>
      </c>
      <c r="D242" s="157" t="s">
        <v>159</v>
      </c>
      <c r="E242" s="158" t="s">
        <v>521</v>
      </c>
      <c r="F242" s="238" t="s">
        <v>522</v>
      </c>
      <c r="G242" s="238"/>
      <c r="H242" s="238"/>
      <c r="I242" s="238"/>
      <c r="J242" s="159" t="s">
        <v>502</v>
      </c>
      <c r="K242" s="168">
        <v>0</v>
      </c>
      <c r="L242" s="239">
        <v>0</v>
      </c>
      <c r="M242" s="240"/>
      <c r="N242" s="241">
        <f>ROUND(L242*K242,2)</f>
        <v>0</v>
      </c>
      <c r="O242" s="241"/>
      <c r="P242" s="241"/>
      <c r="Q242" s="241"/>
      <c r="R242" s="36"/>
      <c r="T242" s="161" t="s">
        <v>22</v>
      </c>
      <c r="U242" s="43" t="s">
        <v>44</v>
      </c>
      <c r="V242" s="35"/>
      <c r="W242" s="162">
        <f>V242*K242</f>
        <v>0</v>
      </c>
      <c r="X242" s="162">
        <v>0</v>
      </c>
      <c r="Y242" s="162">
        <f>X242*K242</f>
        <v>0</v>
      </c>
      <c r="Z242" s="162">
        <v>0</v>
      </c>
      <c r="AA242" s="163">
        <f>Z242*K242</f>
        <v>0</v>
      </c>
      <c r="AR242" s="18" t="s">
        <v>221</v>
      </c>
      <c r="AT242" s="18" t="s">
        <v>159</v>
      </c>
      <c r="AU242" s="18" t="s">
        <v>100</v>
      </c>
      <c r="AY242" s="18" t="s">
        <v>158</v>
      </c>
      <c r="BE242" s="103">
        <f>IF(U242="základní",N242,0)</f>
        <v>0</v>
      </c>
      <c r="BF242" s="103">
        <f>IF(U242="snížená",N242,0)</f>
        <v>0</v>
      </c>
      <c r="BG242" s="103">
        <f>IF(U242="zákl. přenesená",N242,0)</f>
        <v>0</v>
      </c>
      <c r="BH242" s="103">
        <f>IF(U242="sníž. přenesená",N242,0)</f>
        <v>0</v>
      </c>
      <c r="BI242" s="103">
        <f>IF(U242="nulová",N242,0)</f>
        <v>0</v>
      </c>
      <c r="BJ242" s="18" t="s">
        <v>84</v>
      </c>
      <c r="BK242" s="103">
        <f>ROUND(L242*K242,2)</f>
        <v>0</v>
      </c>
      <c r="BL242" s="18" t="s">
        <v>221</v>
      </c>
      <c r="BM242" s="18" t="s">
        <v>523</v>
      </c>
    </row>
    <row r="243" spans="2:65" s="9" customFormat="1" ht="29.85" customHeight="1">
      <c r="B243" s="146"/>
      <c r="C243" s="147"/>
      <c r="D243" s="156" t="s">
        <v>121</v>
      </c>
      <c r="E243" s="156"/>
      <c r="F243" s="156"/>
      <c r="G243" s="156"/>
      <c r="H243" s="156"/>
      <c r="I243" s="156"/>
      <c r="J243" s="156"/>
      <c r="K243" s="156"/>
      <c r="L243" s="156"/>
      <c r="M243" s="156"/>
      <c r="N243" s="246">
        <f>BK243</f>
        <v>0</v>
      </c>
      <c r="O243" s="247"/>
      <c r="P243" s="247"/>
      <c r="Q243" s="247"/>
      <c r="R243" s="149"/>
      <c r="T243" s="150"/>
      <c r="U243" s="147"/>
      <c r="V243" s="147"/>
      <c r="W243" s="151">
        <f>SUM(W244:W252)</f>
        <v>0</v>
      </c>
      <c r="X243" s="147"/>
      <c r="Y243" s="151">
        <f>SUM(Y244:Y252)</f>
        <v>0.12058925000000001</v>
      </c>
      <c r="Z243" s="147"/>
      <c r="AA243" s="152">
        <f>SUM(AA244:AA252)</f>
        <v>0</v>
      </c>
      <c r="AR243" s="153" t="s">
        <v>100</v>
      </c>
      <c r="AT243" s="154" t="s">
        <v>78</v>
      </c>
      <c r="AU243" s="154" t="s">
        <v>84</v>
      </c>
      <c r="AY243" s="153" t="s">
        <v>158</v>
      </c>
      <c r="BK243" s="155">
        <f>SUM(BK244:BK252)</f>
        <v>0</v>
      </c>
    </row>
    <row r="244" spans="2:65" s="1" customFormat="1" ht="38.25" customHeight="1">
      <c r="B244" s="34"/>
      <c r="C244" s="157" t="s">
        <v>524</v>
      </c>
      <c r="D244" s="157" t="s">
        <v>159</v>
      </c>
      <c r="E244" s="158" t="s">
        <v>525</v>
      </c>
      <c r="F244" s="238" t="s">
        <v>526</v>
      </c>
      <c r="G244" s="238"/>
      <c r="H244" s="238"/>
      <c r="I244" s="238"/>
      <c r="J244" s="159" t="s">
        <v>211</v>
      </c>
      <c r="K244" s="160">
        <v>15.51</v>
      </c>
      <c r="L244" s="239">
        <v>0</v>
      </c>
      <c r="M244" s="240"/>
      <c r="N244" s="241">
        <f t="shared" ref="N244:N252" si="65">ROUND(L244*K244,2)</f>
        <v>0</v>
      </c>
      <c r="O244" s="241"/>
      <c r="P244" s="241"/>
      <c r="Q244" s="241"/>
      <c r="R244" s="36"/>
      <c r="T244" s="161" t="s">
        <v>22</v>
      </c>
      <c r="U244" s="43" t="s">
        <v>44</v>
      </c>
      <c r="V244" s="35"/>
      <c r="W244" s="162">
        <f t="shared" ref="W244:W252" si="66">V244*K244</f>
        <v>0</v>
      </c>
      <c r="X244" s="162">
        <v>0</v>
      </c>
      <c r="Y244" s="162">
        <f t="shared" ref="Y244:Y252" si="67">X244*K244</f>
        <v>0</v>
      </c>
      <c r="Z244" s="162">
        <v>0</v>
      </c>
      <c r="AA244" s="163">
        <f t="shared" ref="AA244:AA252" si="68">Z244*K244</f>
        <v>0</v>
      </c>
      <c r="AR244" s="18" t="s">
        <v>221</v>
      </c>
      <c r="AT244" s="18" t="s">
        <v>159</v>
      </c>
      <c r="AU244" s="18" t="s">
        <v>100</v>
      </c>
      <c r="AY244" s="18" t="s">
        <v>158</v>
      </c>
      <c r="BE244" s="103">
        <f t="shared" ref="BE244:BE252" si="69">IF(U244="základní",N244,0)</f>
        <v>0</v>
      </c>
      <c r="BF244" s="103">
        <f t="shared" ref="BF244:BF252" si="70">IF(U244="snížená",N244,0)</f>
        <v>0</v>
      </c>
      <c r="BG244" s="103">
        <f t="shared" ref="BG244:BG252" si="71">IF(U244="zákl. přenesená",N244,0)</f>
        <v>0</v>
      </c>
      <c r="BH244" s="103">
        <f t="shared" ref="BH244:BH252" si="72">IF(U244="sníž. přenesená",N244,0)</f>
        <v>0</v>
      </c>
      <c r="BI244" s="103">
        <f t="shared" ref="BI244:BI252" si="73">IF(U244="nulová",N244,0)</f>
        <v>0</v>
      </c>
      <c r="BJ244" s="18" t="s">
        <v>84</v>
      </c>
      <c r="BK244" s="103">
        <f t="shared" ref="BK244:BK252" si="74">ROUND(L244*K244,2)</f>
        <v>0</v>
      </c>
      <c r="BL244" s="18" t="s">
        <v>221</v>
      </c>
      <c r="BM244" s="18" t="s">
        <v>527</v>
      </c>
    </row>
    <row r="245" spans="2:65" s="1" customFormat="1" ht="16.5" customHeight="1">
      <c r="B245" s="34"/>
      <c r="C245" s="164" t="s">
        <v>528</v>
      </c>
      <c r="D245" s="164" t="s">
        <v>217</v>
      </c>
      <c r="E245" s="165" t="s">
        <v>529</v>
      </c>
      <c r="F245" s="242" t="s">
        <v>530</v>
      </c>
      <c r="G245" s="242"/>
      <c r="H245" s="242"/>
      <c r="I245" s="242"/>
      <c r="J245" s="166" t="s">
        <v>211</v>
      </c>
      <c r="K245" s="167">
        <v>15.82</v>
      </c>
      <c r="L245" s="243">
        <v>0</v>
      </c>
      <c r="M245" s="244"/>
      <c r="N245" s="245">
        <f t="shared" si="65"/>
        <v>0</v>
      </c>
      <c r="O245" s="241"/>
      <c r="P245" s="241"/>
      <c r="Q245" s="241"/>
      <c r="R245" s="36"/>
      <c r="T245" s="161" t="s">
        <v>22</v>
      </c>
      <c r="U245" s="43" t="s">
        <v>44</v>
      </c>
      <c r="V245" s="35"/>
      <c r="W245" s="162">
        <f t="shared" si="66"/>
        <v>0</v>
      </c>
      <c r="X245" s="162">
        <v>0</v>
      </c>
      <c r="Y245" s="162">
        <f t="shared" si="67"/>
        <v>0</v>
      </c>
      <c r="Z245" s="162">
        <v>0</v>
      </c>
      <c r="AA245" s="163">
        <f t="shared" si="68"/>
        <v>0</v>
      </c>
      <c r="AR245" s="18" t="s">
        <v>285</v>
      </c>
      <c r="AT245" s="18" t="s">
        <v>217</v>
      </c>
      <c r="AU245" s="18" t="s">
        <v>100</v>
      </c>
      <c r="AY245" s="18" t="s">
        <v>158</v>
      </c>
      <c r="BE245" s="103">
        <f t="shared" si="69"/>
        <v>0</v>
      </c>
      <c r="BF245" s="103">
        <f t="shared" si="70"/>
        <v>0</v>
      </c>
      <c r="BG245" s="103">
        <f t="shared" si="71"/>
        <v>0</v>
      </c>
      <c r="BH245" s="103">
        <f t="shared" si="72"/>
        <v>0</v>
      </c>
      <c r="BI245" s="103">
        <f t="shared" si="73"/>
        <v>0</v>
      </c>
      <c r="BJ245" s="18" t="s">
        <v>84</v>
      </c>
      <c r="BK245" s="103">
        <f t="shared" si="74"/>
        <v>0</v>
      </c>
      <c r="BL245" s="18" t="s">
        <v>221</v>
      </c>
      <c r="BM245" s="18" t="s">
        <v>531</v>
      </c>
    </row>
    <row r="246" spans="2:65" s="1" customFormat="1" ht="25.5" customHeight="1">
      <c r="B246" s="34"/>
      <c r="C246" s="157" t="s">
        <v>532</v>
      </c>
      <c r="D246" s="157" t="s">
        <v>159</v>
      </c>
      <c r="E246" s="158" t="s">
        <v>533</v>
      </c>
      <c r="F246" s="238" t="s">
        <v>534</v>
      </c>
      <c r="G246" s="238"/>
      <c r="H246" s="238"/>
      <c r="I246" s="238"/>
      <c r="J246" s="159" t="s">
        <v>336</v>
      </c>
      <c r="K246" s="160">
        <v>35.450000000000003</v>
      </c>
      <c r="L246" s="239">
        <v>0</v>
      </c>
      <c r="M246" s="240"/>
      <c r="N246" s="241">
        <f t="shared" si="65"/>
        <v>0</v>
      </c>
      <c r="O246" s="241"/>
      <c r="P246" s="241"/>
      <c r="Q246" s="241"/>
      <c r="R246" s="36"/>
      <c r="T246" s="161" t="s">
        <v>22</v>
      </c>
      <c r="U246" s="43" t="s">
        <v>44</v>
      </c>
      <c r="V246" s="35"/>
      <c r="W246" s="162">
        <f t="shared" si="66"/>
        <v>0</v>
      </c>
      <c r="X246" s="162">
        <v>0</v>
      </c>
      <c r="Y246" s="162">
        <f t="shared" si="67"/>
        <v>0</v>
      </c>
      <c r="Z246" s="162">
        <v>0</v>
      </c>
      <c r="AA246" s="163">
        <f t="shared" si="68"/>
        <v>0</v>
      </c>
      <c r="AR246" s="18" t="s">
        <v>221</v>
      </c>
      <c r="AT246" s="18" t="s">
        <v>159</v>
      </c>
      <c r="AU246" s="18" t="s">
        <v>100</v>
      </c>
      <c r="AY246" s="18" t="s">
        <v>158</v>
      </c>
      <c r="BE246" s="103">
        <f t="shared" si="69"/>
        <v>0</v>
      </c>
      <c r="BF246" s="103">
        <f t="shared" si="70"/>
        <v>0</v>
      </c>
      <c r="BG246" s="103">
        <f t="shared" si="71"/>
        <v>0</v>
      </c>
      <c r="BH246" s="103">
        <f t="shared" si="72"/>
        <v>0</v>
      </c>
      <c r="BI246" s="103">
        <f t="shared" si="73"/>
        <v>0</v>
      </c>
      <c r="BJ246" s="18" t="s">
        <v>84</v>
      </c>
      <c r="BK246" s="103">
        <f t="shared" si="74"/>
        <v>0</v>
      </c>
      <c r="BL246" s="18" t="s">
        <v>221</v>
      </c>
      <c r="BM246" s="18" t="s">
        <v>535</v>
      </c>
    </row>
    <row r="247" spans="2:65" s="1" customFormat="1" ht="16.5" customHeight="1">
      <c r="B247" s="34"/>
      <c r="C247" s="164" t="s">
        <v>536</v>
      </c>
      <c r="D247" s="164" t="s">
        <v>217</v>
      </c>
      <c r="E247" s="165" t="s">
        <v>537</v>
      </c>
      <c r="F247" s="242" t="s">
        <v>538</v>
      </c>
      <c r="G247" s="242"/>
      <c r="H247" s="242"/>
      <c r="I247" s="242"/>
      <c r="J247" s="166" t="s">
        <v>336</v>
      </c>
      <c r="K247" s="167">
        <v>35.450000000000003</v>
      </c>
      <c r="L247" s="243">
        <v>0</v>
      </c>
      <c r="M247" s="244"/>
      <c r="N247" s="245">
        <f t="shared" si="65"/>
        <v>0</v>
      </c>
      <c r="O247" s="241"/>
      <c r="P247" s="241"/>
      <c r="Q247" s="241"/>
      <c r="R247" s="36"/>
      <c r="T247" s="161" t="s">
        <v>22</v>
      </c>
      <c r="U247" s="43" t="s">
        <v>44</v>
      </c>
      <c r="V247" s="35"/>
      <c r="W247" s="162">
        <f t="shared" si="66"/>
        <v>0</v>
      </c>
      <c r="X247" s="162">
        <v>2.0000000000000002E-5</v>
      </c>
      <c r="Y247" s="162">
        <f t="shared" si="67"/>
        <v>7.090000000000001E-4</v>
      </c>
      <c r="Z247" s="162">
        <v>0</v>
      </c>
      <c r="AA247" s="163">
        <f t="shared" si="68"/>
        <v>0</v>
      </c>
      <c r="AR247" s="18" t="s">
        <v>285</v>
      </c>
      <c r="AT247" s="18" t="s">
        <v>217</v>
      </c>
      <c r="AU247" s="18" t="s">
        <v>100</v>
      </c>
      <c r="AY247" s="18" t="s">
        <v>158</v>
      </c>
      <c r="BE247" s="103">
        <f t="shared" si="69"/>
        <v>0</v>
      </c>
      <c r="BF247" s="103">
        <f t="shared" si="70"/>
        <v>0</v>
      </c>
      <c r="BG247" s="103">
        <f t="shared" si="71"/>
        <v>0</v>
      </c>
      <c r="BH247" s="103">
        <f t="shared" si="72"/>
        <v>0</v>
      </c>
      <c r="BI247" s="103">
        <f t="shared" si="73"/>
        <v>0</v>
      </c>
      <c r="BJ247" s="18" t="s">
        <v>84</v>
      </c>
      <c r="BK247" s="103">
        <f t="shared" si="74"/>
        <v>0</v>
      </c>
      <c r="BL247" s="18" t="s">
        <v>221</v>
      </c>
      <c r="BM247" s="18" t="s">
        <v>539</v>
      </c>
    </row>
    <row r="248" spans="2:65" s="1" customFormat="1" ht="25.5" customHeight="1">
      <c r="B248" s="34"/>
      <c r="C248" s="157" t="s">
        <v>540</v>
      </c>
      <c r="D248" s="157" t="s">
        <v>159</v>
      </c>
      <c r="E248" s="158" t="s">
        <v>541</v>
      </c>
      <c r="F248" s="238" t="s">
        <v>542</v>
      </c>
      <c r="G248" s="238"/>
      <c r="H248" s="238"/>
      <c r="I248" s="238"/>
      <c r="J248" s="159" t="s">
        <v>211</v>
      </c>
      <c r="K248" s="160">
        <v>24.295000000000002</v>
      </c>
      <c r="L248" s="239">
        <v>0</v>
      </c>
      <c r="M248" s="240"/>
      <c r="N248" s="241">
        <f t="shared" si="65"/>
        <v>0</v>
      </c>
      <c r="O248" s="241"/>
      <c r="P248" s="241"/>
      <c r="Q248" s="241"/>
      <c r="R248" s="36"/>
      <c r="T248" s="161" t="s">
        <v>22</v>
      </c>
      <c r="U248" s="43" t="s">
        <v>44</v>
      </c>
      <c r="V248" s="35"/>
      <c r="W248" s="162">
        <f t="shared" si="66"/>
        <v>0</v>
      </c>
      <c r="X248" s="162">
        <v>3.0000000000000001E-3</v>
      </c>
      <c r="Y248" s="162">
        <f t="shared" si="67"/>
        <v>7.2885000000000005E-2</v>
      </c>
      <c r="Z248" s="162">
        <v>0</v>
      </c>
      <c r="AA248" s="163">
        <f t="shared" si="68"/>
        <v>0</v>
      </c>
      <c r="AR248" s="18" t="s">
        <v>221</v>
      </c>
      <c r="AT248" s="18" t="s">
        <v>159</v>
      </c>
      <c r="AU248" s="18" t="s">
        <v>100</v>
      </c>
      <c r="AY248" s="18" t="s">
        <v>158</v>
      </c>
      <c r="BE248" s="103">
        <f t="shared" si="69"/>
        <v>0</v>
      </c>
      <c r="BF248" s="103">
        <f t="shared" si="70"/>
        <v>0</v>
      </c>
      <c r="BG248" s="103">
        <f t="shared" si="71"/>
        <v>0</v>
      </c>
      <c r="BH248" s="103">
        <f t="shared" si="72"/>
        <v>0</v>
      </c>
      <c r="BI248" s="103">
        <f t="shared" si="73"/>
        <v>0</v>
      </c>
      <c r="BJ248" s="18" t="s">
        <v>84</v>
      </c>
      <c r="BK248" s="103">
        <f t="shared" si="74"/>
        <v>0</v>
      </c>
      <c r="BL248" s="18" t="s">
        <v>221</v>
      </c>
      <c r="BM248" s="18" t="s">
        <v>543</v>
      </c>
    </row>
    <row r="249" spans="2:65" s="1" customFormat="1" ht="25.5" customHeight="1">
      <c r="B249" s="34"/>
      <c r="C249" s="164" t="s">
        <v>544</v>
      </c>
      <c r="D249" s="164" t="s">
        <v>217</v>
      </c>
      <c r="E249" s="165" t="s">
        <v>545</v>
      </c>
      <c r="F249" s="242" t="s">
        <v>546</v>
      </c>
      <c r="G249" s="242"/>
      <c r="H249" s="242"/>
      <c r="I249" s="242"/>
      <c r="J249" s="166" t="s">
        <v>211</v>
      </c>
      <c r="K249" s="167">
        <v>24.780999999999999</v>
      </c>
      <c r="L249" s="243">
        <v>0</v>
      </c>
      <c r="M249" s="244"/>
      <c r="N249" s="245">
        <f t="shared" si="65"/>
        <v>0</v>
      </c>
      <c r="O249" s="241"/>
      <c r="P249" s="241"/>
      <c r="Q249" s="241"/>
      <c r="R249" s="36"/>
      <c r="T249" s="161" t="s">
        <v>22</v>
      </c>
      <c r="U249" s="43" t="s">
        <v>44</v>
      </c>
      <c r="V249" s="35"/>
      <c r="W249" s="162">
        <f t="shared" si="66"/>
        <v>0</v>
      </c>
      <c r="X249" s="162">
        <v>1.75E-3</v>
      </c>
      <c r="Y249" s="162">
        <f t="shared" si="67"/>
        <v>4.3366749999999996E-2</v>
      </c>
      <c r="Z249" s="162">
        <v>0</v>
      </c>
      <c r="AA249" s="163">
        <f t="shared" si="68"/>
        <v>0</v>
      </c>
      <c r="AR249" s="18" t="s">
        <v>285</v>
      </c>
      <c r="AT249" s="18" t="s">
        <v>217</v>
      </c>
      <c r="AU249" s="18" t="s">
        <v>100</v>
      </c>
      <c r="AY249" s="18" t="s">
        <v>158</v>
      </c>
      <c r="BE249" s="103">
        <f t="shared" si="69"/>
        <v>0</v>
      </c>
      <c r="BF249" s="103">
        <f t="shared" si="70"/>
        <v>0</v>
      </c>
      <c r="BG249" s="103">
        <f t="shared" si="71"/>
        <v>0</v>
      </c>
      <c r="BH249" s="103">
        <f t="shared" si="72"/>
        <v>0</v>
      </c>
      <c r="BI249" s="103">
        <f t="shared" si="73"/>
        <v>0</v>
      </c>
      <c r="BJ249" s="18" t="s">
        <v>84</v>
      </c>
      <c r="BK249" s="103">
        <f t="shared" si="74"/>
        <v>0</v>
      </c>
      <c r="BL249" s="18" t="s">
        <v>221</v>
      </c>
      <c r="BM249" s="18" t="s">
        <v>547</v>
      </c>
    </row>
    <row r="250" spans="2:65" s="1" customFormat="1" ht="38.25" customHeight="1">
      <c r="B250" s="34"/>
      <c r="C250" s="157" t="s">
        <v>548</v>
      </c>
      <c r="D250" s="157" t="s">
        <v>159</v>
      </c>
      <c r="E250" s="158" t="s">
        <v>549</v>
      </c>
      <c r="F250" s="238" t="s">
        <v>550</v>
      </c>
      <c r="G250" s="238"/>
      <c r="H250" s="238"/>
      <c r="I250" s="238"/>
      <c r="J250" s="159" t="s">
        <v>211</v>
      </c>
      <c r="K250" s="160">
        <v>4.7430000000000003</v>
      </c>
      <c r="L250" s="239">
        <v>0</v>
      </c>
      <c r="M250" s="240"/>
      <c r="N250" s="241">
        <f t="shared" si="65"/>
        <v>0</v>
      </c>
      <c r="O250" s="241"/>
      <c r="P250" s="241"/>
      <c r="Q250" s="241"/>
      <c r="R250" s="36"/>
      <c r="T250" s="161" t="s">
        <v>22</v>
      </c>
      <c r="U250" s="43" t="s">
        <v>44</v>
      </c>
      <c r="V250" s="35"/>
      <c r="W250" s="162">
        <f t="shared" si="66"/>
        <v>0</v>
      </c>
      <c r="X250" s="162">
        <v>0</v>
      </c>
      <c r="Y250" s="162">
        <f t="shared" si="67"/>
        <v>0</v>
      </c>
      <c r="Z250" s="162">
        <v>0</v>
      </c>
      <c r="AA250" s="163">
        <f t="shared" si="68"/>
        <v>0</v>
      </c>
      <c r="AR250" s="18" t="s">
        <v>221</v>
      </c>
      <c r="AT250" s="18" t="s">
        <v>159</v>
      </c>
      <c r="AU250" s="18" t="s">
        <v>100</v>
      </c>
      <c r="AY250" s="18" t="s">
        <v>158</v>
      </c>
      <c r="BE250" s="103">
        <f t="shared" si="69"/>
        <v>0</v>
      </c>
      <c r="BF250" s="103">
        <f t="shared" si="70"/>
        <v>0</v>
      </c>
      <c r="BG250" s="103">
        <f t="shared" si="71"/>
        <v>0</v>
      </c>
      <c r="BH250" s="103">
        <f t="shared" si="72"/>
        <v>0</v>
      </c>
      <c r="BI250" s="103">
        <f t="shared" si="73"/>
        <v>0</v>
      </c>
      <c r="BJ250" s="18" t="s">
        <v>84</v>
      </c>
      <c r="BK250" s="103">
        <f t="shared" si="74"/>
        <v>0</v>
      </c>
      <c r="BL250" s="18" t="s">
        <v>221</v>
      </c>
      <c r="BM250" s="18" t="s">
        <v>551</v>
      </c>
    </row>
    <row r="251" spans="2:65" s="1" customFormat="1" ht="25.5" customHeight="1">
      <c r="B251" s="34"/>
      <c r="C251" s="164" t="s">
        <v>552</v>
      </c>
      <c r="D251" s="164" t="s">
        <v>217</v>
      </c>
      <c r="E251" s="165" t="s">
        <v>553</v>
      </c>
      <c r="F251" s="242" t="s">
        <v>554</v>
      </c>
      <c r="G251" s="242"/>
      <c r="H251" s="242"/>
      <c r="I251" s="242"/>
      <c r="J251" s="166" t="s">
        <v>211</v>
      </c>
      <c r="K251" s="167">
        <v>4.8380000000000001</v>
      </c>
      <c r="L251" s="243">
        <v>0</v>
      </c>
      <c r="M251" s="244"/>
      <c r="N251" s="245">
        <f t="shared" si="65"/>
        <v>0</v>
      </c>
      <c r="O251" s="241"/>
      <c r="P251" s="241"/>
      <c r="Q251" s="241"/>
      <c r="R251" s="36"/>
      <c r="T251" s="161" t="s">
        <v>22</v>
      </c>
      <c r="U251" s="43" t="s">
        <v>44</v>
      </c>
      <c r="V251" s="35"/>
      <c r="W251" s="162">
        <f t="shared" si="66"/>
        <v>0</v>
      </c>
      <c r="X251" s="162">
        <v>7.5000000000000002E-4</v>
      </c>
      <c r="Y251" s="162">
        <f t="shared" si="67"/>
        <v>3.6285000000000002E-3</v>
      </c>
      <c r="Z251" s="162">
        <v>0</v>
      </c>
      <c r="AA251" s="163">
        <f t="shared" si="68"/>
        <v>0</v>
      </c>
      <c r="AR251" s="18" t="s">
        <v>285</v>
      </c>
      <c r="AT251" s="18" t="s">
        <v>217</v>
      </c>
      <c r="AU251" s="18" t="s">
        <v>100</v>
      </c>
      <c r="AY251" s="18" t="s">
        <v>158</v>
      </c>
      <c r="BE251" s="103">
        <f t="shared" si="69"/>
        <v>0</v>
      </c>
      <c r="BF251" s="103">
        <f t="shared" si="70"/>
        <v>0</v>
      </c>
      <c r="BG251" s="103">
        <f t="shared" si="71"/>
        <v>0</v>
      </c>
      <c r="BH251" s="103">
        <f t="shared" si="72"/>
        <v>0</v>
      </c>
      <c r="BI251" s="103">
        <f t="shared" si="73"/>
        <v>0</v>
      </c>
      <c r="BJ251" s="18" t="s">
        <v>84</v>
      </c>
      <c r="BK251" s="103">
        <f t="shared" si="74"/>
        <v>0</v>
      </c>
      <c r="BL251" s="18" t="s">
        <v>221</v>
      </c>
      <c r="BM251" s="18" t="s">
        <v>555</v>
      </c>
    </row>
    <row r="252" spans="2:65" s="1" customFormat="1" ht="25.5" customHeight="1">
      <c r="B252" s="34"/>
      <c r="C252" s="157" t="s">
        <v>556</v>
      </c>
      <c r="D252" s="157" t="s">
        <v>159</v>
      </c>
      <c r="E252" s="158" t="s">
        <v>557</v>
      </c>
      <c r="F252" s="238" t="s">
        <v>558</v>
      </c>
      <c r="G252" s="238"/>
      <c r="H252" s="238"/>
      <c r="I252" s="238"/>
      <c r="J252" s="159" t="s">
        <v>502</v>
      </c>
      <c r="K252" s="168">
        <v>0</v>
      </c>
      <c r="L252" s="239">
        <v>0</v>
      </c>
      <c r="M252" s="240"/>
      <c r="N252" s="241">
        <f t="shared" si="65"/>
        <v>0</v>
      </c>
      <c r="O252" s="241"/>
      <c r="P252" s="241"/>
      <c r="Q252" s="241"/>
      <c r="R252" s="36"/>
      <c r="T252" s="161" t="s">
        <v>22</v>
      </c>
      <c r="U252" s="43" t="s">
        <v>44</v>
      </c>
      <c r="V252" s="35"/>
      <c r="W252" s="162">
        <f t="shared" si="66"/>
        <v>0</v>
      </c>
      <c r="X252" s="162">
        <v>0</v>
      </c>
      <c r="Y252" s="162">
        <f t="shared" si="67"/>
        <v>0</v>
      </c>
      <c r="Z252" s="162">
        <v>0</v>
      </c>
      <c r="AA252" s="163">
        <f t="shared" si="68"/>
        <v>0</v>
      </c>
      <c r="AR252" s="18" t="s">
        <v>221</v>
      </c>
      <c r="AT252" s="18" t="s">
        <v>159</v>
      </c>
      <c r="AU252" s="18" t="s">
        <v>100</v>
      </c>
      <c r="AY252" s="18" t="s">
        <v>158</v>
      </c>
      <c r="BE252" s="103">
        <f t="shared" si="69"/>
        <v>0</v>
      </c>
      <c r="BF252" s="103">
        <f t="shared" si="70"/>
        <v>0</v>
      </c>
      <c r="BG252" s="103">
        <f t="shared" si="71"/>
        <v>0</v>
      </c>
      <c r="BH252" s="103">
        <f t="shared" si="72"/>
        <v>0</v>
      </c>
      <c r="BI252" s="103">
        <f t="shared" si="73"/>
        <v>0</v>
      </c>
      <c r="BJ252" s="18" t="s">
        <v>84</v>
      </c>
      <c r="BK252" s="103">
        <f t="shared" si="74"/>
        <v>0</v>
      </c>
      <c r="BL252" s="18" t="s">
        <v>221</v>
      </c>
      <c r="BM252" s="18" t="s">
        <v>559</v>
      </c>
    </row>
    <row r="253" spans="2:65" s="9" customFormat="1" ht="29.85" customHeight="1">
      <c r="B253" s="146"/>
      <c r="C253" s="147"/>
      <c r="D253" s="156" t="s">
        <v>122</v>
      </c>
      <c r="E253" s="156"/>
      <c r="F253" s="156"/>
      <c r="G253" s="156"/>
      <c r="H253" s="156"/>
      <c r="I253" s="156"/>
      <c r="J253" s="156"/>
      <c r="K253" s="156"/>
      <c r="L253" s="156"/>
      <c r="M253" s="156"/>
      <c r="N253" s="246">
        <f>BK253</f>
        <v>0</v>
      </c>
      <c r="O253" s="247"/>
      <c r="P253" s="247"/>
      <c r="Q253" s="247"/>
      <c r="R253" s="149"/>
      <c r="T253" s="150"/>
      <c r="U253" s="147"/>
      <c r="V253" s="147"/>
      <c r="W253" s="151">
        <f>SUM(W254:W257)</f>
        <v>0</v>
      </c>
      <c r="X253" s="147"/>
      <c r="Y253" s="151">
        <f>SUM(Y254:Y257)</f>
        <v>0</v>
      </c>
      <c r="Z253" s="147"/>
      <c r="AA253" s="152">
        <f>SUM(AA254:AA257)</f>
        <v>0</v>
      </c>
      <c r="AR253" s="153" t="s">
        <v>100</v>
      </c>
      <c r="AT253" s="154" t="s">
        <v>78</v>
      </c>
      <c r="AU253" s="154" t="s">
        <v>84</v>
      </c>
      <c r="AY253" s="153" t="s">
        <v>158</v>
      </c>
      <c r="BK253" s="155">
        <f>SUM(BK254:BK257)</f>
        <v>0</v>
      </c>
    </row>
    <row r="254" spans="2:65" s="1" customFormat="1" ht="25.5" customHeight="1">
      <c r="B254" s="34"/>
      <c r="C254" s="157" t="s">
        <v>560</v>
      </c>
      <c r="D254" s="157" t="s">
        <v>159</v>
      </c>
      <c r="E254" s="158" t="s">
        <v>561</v>
      </c>
      <c r="F254" s="238" t="s">
        <v>562</v>
      </c>
      <c r="G254" s="238"/>
      <c r="H254" s="238"/>
      <c r="I254" s="238"/>
      <c r="J254" s="159" t="s">
        <v>451</v>
      </c>
      <c r="K254" s="160">
        <v>1</v>
      </c>
      <c r="L254" s="239">
        <v>0</v>
      </c>
      <c r="M254" s="240"/>
      <c r="N254" s="241">
        <f>ROUND(L254*K254,2)</f>
        <v>0</v>
      </c>
      <c r="O254" s="241"/>
      <c r="P254" s="241"/>
      <c r="Q254" s="241"/>
      <c r="R254" s="36"/>
      <c r="T254" s="161" t="s">
        <v>22</v>
      </c>
      <c r="U254" s="43" t="s">
        <v>44</v>
      </c>
      <c r="V254" s="35"/>
      <c r="W254" s="162">
        <f>V254*K254</f>
        <v>0</v>
      </c>
      <c r="X254" s="162">
        <v>0</v>
      </c>
      <c r="Y254" s="162">
        <f>X254*K254</f>
        <v>0</v>
      </c>
      <c r="Z254" s="162">
        <v>0</v>
      </c>
      <c r="AA254" s="163">
        <f>Z254*K254</f>
        <v>0</v>
      </c>
      <c r="AR254" s="18" t="s">
        <v>221</v>
      </c>
      <c r="AT254" s="18" t="s">
        <v>159</v>
      </c>
      <c r="AU254" s="18" t="s">
        <v>100</v>
      </c>
      <c r="AY254" s="18" t="s">
        <v>158</v>
      </c>
      <c r="BE254" s="103">
        <f>IF(U254="základní",N254,0)</f>
        <v>0</v>
      </c>
      <c r="BF254" s="103">
        <f>IF(U254="snížená",N254,0)</f>
        <v>0</v>
      </c>
      <c r="BG254" s="103">
        <f>IF(U254="zákl. přenesená",N254,0)</f>
        <v>0</v>
      </c>
      <c r="BH254" s="103">
        <f>IF(U254="sníž. přenesená",N254,0)</f>
        <v>0</v>
      </c>
      <c r="BI254" s="103">
        <f>IF(U254="nulová",N254,0)</f>
        <v>0</v>
      </c>
      <c r="BJ254" s="18" t="s">
        <v>84</v>
      </c>
      <c r="BK254" s="103">
        <f>ROUND(L254*K254,2)</f>
        <v>0</v>
      </c>
      <c r="BL254" s="18" t="s">
        <v>221</v>
      </c>
      <c r="BM254" s="18" t="s">
        <v>563</v>
      </c>
    </row>
    <row r="255" spans="2:65" s="1" customFormat="1" ht="25.5" customHeight="1">
      <c r="B255" s="34"/>
      <c r="C255" s="157" t="s">
        <v>564</v>
      </c>
      <c r="D255" s="157" t="s">
        <v>159</v>
      </c>
      <c r="E255" s="158" t="s">
        <v>565</v>
      </c>
      <c r="F255" s="238" t="s">
        <v>566</v>
      </c>
      <c r="G255" s="238"/>
      <c r="H255" s="238"/>
      <c r="I255" s="238"/>
      <c r="J255" s="159" t="s">
        <v>451</v>
      </c>
      <c r="K255" s="160">
        <v>1</v>
      </c>
      <c r="L255" s="239">
        <v>0</v>
      </c>
      <c r="M255" s="240"/>
      <c r="N255" s="241">
        <f>ROUND(L255*K255,2)</f>
        <v>0</v>
      </c>
      <c r="O255" s="241"/>
      <c r="P255" s="241"/>
      <c r="Q255" s="241"/>
      <c r="R255" s="36"/>
      <c r="T255" s="161" t="s">
        <v>22</v>
      </c>
      <c r="U255" s="43" t="s">
        <v>44</v>
      </c>
      <c r="V255" s="35"/>
      <c r="W255" s="162">
        <f>V255*K255</f>
        <v>0</v>
      </c>
      <c r="X255" s="162">
        <v>0</v>
      </c>
      <c r="Y255" s="162">
        <f>X255*K255</f>
        <v>0</v>
      </c>
      <c r="Z255" s="162">
        <v>0</v>
      </c>
      <c r="AA255" s="163">
        <f>Z255*K255</f>
        <v>0</v>
      </c>
      <c r="AR255" s="18" t="s">
        <v>221</v>
      </c>
      <c r="AT255" s="18" t="s">
        <v>159</v>
      </c>
      <c r="AU255" s="18" t="s">
        <v>100</v>
      </c>
      <c r="AY255" s="18" t="s">
        <v>158</v>
      </c>
      <c r="BE255" s="103">
        <f>IF(U255="základní",N255,0)</f>
        <v>0</v>
      </c>
      <c r="BF255" s="103">
        <f>IF(U255="snížená",N255,0)</f>
        <v>0</v>
      </c>
      <c r="BG255" s="103">
        <f>IF(U255="zákl. přenesená",N255,0)</f>
        <v>0</v>
      </c>
      <c r="BH255" s="103">
        <f>IF(U255="sníž. přenesená",N255,0)</f>
        <v>0</v>
      </c>
      <c r="BI255" s="103">
        <f>IF(U255="nulová",N255,0)</f>
        <v>0</v>
      </c>
      <c r="BJ255" s="18" t="s">
        <v>84</v>
      </c>
      <c r="BK255" s="103">
        <f>ROUND(L255*K255,2)</f>
        <v>0</v>
      </c>
      <c r="BL255" s="18" t="s">
        <v>221</v>
      </c>
      <c r="BM255" s="18" t="s">
        <v>567</v>
      </c>
    </row>
    <row r="256" spans="2:65" s="1" customFormat="1" ht="25.5" customHeight="1">
      <c r="B256" s="34"/>
      <c r="C256" s="157" t="s">
        <v>568</v>
      </c>
      <c r="D256" s="157" t="s">
        <v>159</v>
      </c>
      <c r="E256" s="158" t="s">
        <v>569</v>
      </c>
      <c r="F256" s="238" t="s">
        <v>570</v>
      </c>
      <c r="G256" s="238"/>
      <c r="H256" s="238"/>
      <c r="I256" s="238"/>
      <c r="J256" s="159" t="s">
        <v>451</v>
      </c>
      <c r="K256" s="160">
        <v>1</v>
      </c>
      <c r="L256" s="239">
        <v>0</v>
      </c>
      <c r="M256" s="240"/>
      <c r="N256" s="241">
        <f>ROUND(L256*K256,2)</f>
        <v>0</v>
      </c>
      <c r="O256" s="241"/>
      <c r="P256" s="241"/>
      <c r="Q256" s="241"/>
      <c r="R256" s="36"/>
      <c r="T256" s="161" t="s">
        <v>22</v>
      </c>
      <c r="U256" s="43" t="s">
        <v>44</v>
      </c>
      <c r="V256" s="35"/>
      <c r="W256" s="162">
        <f>V256*K256</f>
        <v>0</v>
      </c>
      <c r="X256" s="162">
        <v>0</v>
      </c>
      <c r="Y256" s="162">
        <f>X256*K256</f>
        <v>0</v>
      </c>
      <c r="Z256" s="162">
        <v>0</v>
      </c>
      <c r="AA256" s="163">
        <f>Z256*K256</f>
        <v>0</v>
      </c>
      <c r="AR256" s="18" t="s">
        <v>221</v>
      </c>
      <c r="AT256" s="18" t="s">
        <v>159</v>
      </c>
      <c r="AU256" s="18" t="s">
        <v>100</v>
      </c>
      <c r="AY256" s="18" t="s">
        <v>158</v>
      </c>
      <c r="BE256" s="103">
        <f>IF(U256="základní",N256,0)</f>
        <v>0</v>
      </c>
      <c r="BF256" s="103">
        <f>IF(U256="snížená",N256,0)</f>
        <v>0</v>
      </c>
      <c r="BG256" s="103">
        <f>IF(U256="zákl. přenesená",N256,0)</f>
        <v>0</v>
      </c>
      <c r="BH256" s="103">
        <f>IF(U256="sníž. přenesená",N256,0)</f>
        <v>0</v>
      </c>
      <c r="BI256" s="103">
        <f>IF(U256="nulová",N256,0)</f>
        <v>0</v>
      </c>
      <c r="BJ256" s="18" t="s">
        <v>84</v>
      </c>
      <c r="BK256" s="103">
        <f>ROUND(L256*K256,2)</f>
        <v>0</v>
      </c>
      <c r="BL256" s="18" t="s">
        <v>221</v>
      </c>
      <c r="BM256" s="18" t="s">
        <v>571</v>
      </c>
    </row>
    <row r="257" spans="2:65" s="1" customFormat="1" ht="25.5" customHeight="1">
      <c r="B257" s="34"/>
      <c r="C257" s="157" t="s">
        <v>572</v>
      </c>
      <c r="D257" s="157" t="s">
        <v>159</v>
      </c>
      <c r="E257" s="158" t="s">
        <v>573</v>
      </c>
      <c r="F257" s="238" t="s">
        <v>574</v>
      </c>
      <c r="G257" s="238"/>
      <c r="H257" s="238"/>
      <c r="I257" s="238"/>
      <c r="J257" s="159" t="s">
        <v>451</v>
      </c>
      <c r="K257" s="160">
        <v>1</v>
      </c>
      <c r="L257" s="239">
        <v>0</v>
      </c>
      <c r="M257" s="240"/>
      <c r="N257" s="241">
        <f>ROUND(L257*K257,2)</f>
        <v>0</v>
      </c>
      <c r="O257" s="241"/>
      <c r="P257" s="241"/>
      <c r="Q257" s="241"/>
      <c r="R257" s="36"/>
      <c r="T257" s="161" t="s">
        <v>22</v>
      </c>
      <c r="U257" s="43" t="s">
        <v>44</v>
      </c>
      <c r="V257" s="35"/>
      <c r="W257" s="162">
        <f>V257*K257</f>
        <v>0</v>
      </c>
      <c r="X257" s="162">
        <v>0</v>
      </c>
      <c r="Y257" s="162">
        <f>X257*K257</f>
        <v>0</v>
      </c>
      <c r="Z257" s="162">
        <v>0</v>
      </c>
      <c r="AA257" s="163">
        <f>Z257*K257</f>
        <v>0</v>
      </c>
      <c r="AR257" s="18" t="s">
        <v>221</v>
      </c>
      <c r="AT257" s="18" t="s">
        <v>159</v>
      </c>
      <c r="AU257" s="18" t="s">
        <v>100</v>
      </c>
      <c r="AY257" s="18" t="s">
        <v>158</v>
      </c>
      <c r="BE257" s="103">
        <f>IF(U257="základní",N257,0)</f>
        <v>0</v>
      </c>
      <c r="BF257" s="103">
        <f>IF(U257="snížená",N257,0)</f>
        <v>0</v>
      </c>
      <c r="BG257" s="103">
        <f>IF(U257="zákl. přenesená",N257,0)</f>
        <v>0</v>
      </c>
      <c r="BH257" s="103">
        <f>IF(U257="sníž. přenesená",N257,0)</f>
        <v>0</v>
      </c>
      <c r="BI257" s="103">
        <f>IF(U257="nulová",N257,0)</f>
        <v>0</v>
      </c>
      <c r="BJ257" s="18" t="s">
        <v>84</v>
      </c>
      <c r="BK257" s="103">
        <f>ROUND(L257*K257,2)</f>
        <v>0</v>
      </c>
      <c r="BL257" s="18" t="s">
        <v>221</v>
      </c>
      <c r="BM257" s="18" t="s">
        <v>575</v>
      </c>
    </row>
    <row r="258" spans="2:65" s="9" customFormat="1" ht="29.85" customHeight="1">
      <c r="B258" s="146"/>
      <c r="C258" s="147"/>
      <c r="D258" s="156" t="s">
        <v>123</v>
      </c>
      <c r="E258" s="156"/>
      <c r="F258" s="156"/>
      <c r="G258" s="156"/>
      <c r="H258" s="156"/>
      <c r="I258" s="156"/>
      <c r="J258" s="156"/>
      <c r="K258" s="156"/>
      <c r="L258" s="156"/>
      <c r="M258" s="156"/>
      <c r="N258" s="246">
        <f>BK258</f>
        <v>0</v>
      </c>
      <c r="O258" s="247"/>
      <c r="P258" s="247"/>
      <c r="Q258" s="247"/>
      <c r="R258" s="149"/>
      <c r="T258" s="150"/>
      <c r="U258" s="147"/>
      <c r="V258" s="147"/>
      <c r="W258" s="151">
        <f>SUM(W259:W261)</f>
        <v>0</v>
      </c>
      <c r="X258" s="147"/>
      <c r="Y258" s="151">
        <f>SUM(Y259:Y261)</f>
        <v>0</v>
      </c>
      <c r="Z258" s="147"/>
      <c r="AA258" s="152">
        <f>SUM(AA259:AA261)</f>
        <v>0</v>
      </c>
      <c r="AR258" s="153" t="s">
        <v>100</v>
      </c>
      <c r="AT258" s="154" t="s">
        <v>78</v>
      </c>
      <c r="AU258" s="154" t="s">
        <v>84</v>
      </c>
      <c r="AY258" s="153" t="s">
        <v>158</v>
      </c>
      <c r="BK258" s="155">
        <f>SUM(BK259:BK261)</f>
        <v>0</v>
      </c>
    </row>
    <row r="259" spans="2:65" s="1" customFormat="1" ht="25.5" customHeight="1">
      <c r="B259" s="34"/>
      <c r="C259" s="157" t="s">
        <v>576</v>
      </c>
      <c r="D259" s="157" t="s">
        <v>159</v>
      </c>
      <c r="E259" s="158" t="s">
        <v>577</v>
      </c>
      <c r="F259" s="238" t="s">
        <v>578</v>
      </c>
      <c r="G259" s="238"/>
      <c r="H259" s="238"/>
      <c r="I259" s="238"/>
      <c r="J259" s="159" t="s">
        <v>451</v>
      </c>
      <c r="K259" s="160">
        <v>1</v>
      </c>
      <c r="L259" s="239">
        <v>0</v>
      </c>
      <c r="M259" s="240"/>
      <c r="N259" s="241">
        <f>ROUND(L259*K259,2)</f>
        <v>0</v>
      </c>
      <c r="O259" s="241"/>
      <c r="P259" s="241"/>
      <c r="Q259" s="241"/>
      <c r="R259" s="36"/>
      <c r="T259" s="161" t="s">
        <v>22</v>
      </c>
      <c r="U259" s="43" t="s">
        <v>44</v>
      </c>
      <c r="V259" s="35"/>
      <c r="W259" s="162">
        <f>V259*K259</f>
        <v>0</v>
      </c>
      <c r="X259" s="162">
        <v>0</v>
      </c>
      <c r="Y259" s="162">
        <f>X259*K259</f>
        <v>0</v>
      </c>
      <c r="Z259" s="162">
        <v>0</v>
      </c>
      <c r="AA259" s="163">
        <f>Z259*K259</f>
        <v>0</v>
      </c>
      <c r="AR259" s="18" t="s">
        <v>221</v>
      </c>
      <c r="AT259" s="18" t="s">
        <v>159</v>
      </c>
      <c r="AU259" s="18" t="s">
        <v>100</v>
      </c>
      <c r="AY259" s="18" t="s">
        <v>158</v>
      </c>
      <c r="BE259" s="103">
        <f>IF(U259="základní",N259,0)</f>
        <v>0</v>
      </c>
      <c r="BF259" s="103">
        <f>IF(U259="snížená",N259,0)</f>
        <v>0</v>
      </c>
      <c r="BG259" s="103">
        <f>IF(U259="zákl. přenesená",N259,0)</f>
        <v>0</v>
      </c>
      <c r="BH259" s="103">
        <f>IF(U259="sníž. přenesená",N259,0)</f>
        <v>0</v>
      </c>
      <c r="BI259" s="103">
        <f>IF(U259="nulová",N259,0)</f>
        <v>0</v>
      </c>
      <c r="BJ259" s="18" t="s">
        <v>84</v>
      </c>
      <c r="BK259" s="103">
        <f>ROUND(L259*K259,2)</f>
        <v>0</v>
      </c>
      <c r="BL259" s="18" t="s">
        <v>221</v>
      </c>
      <c r="BM259" s="18" t="s">
        <v>579</v>
      </c>
    </row>
    <row r="260" spans="2:65" s="1" customFormat="1" ht="25.5" customHeight="1">
      <c r="B260" s="34"/>
      <c r="C260" s="157" t="s">
        <v>580</v>
      </c>
      <c r="D260" s="157" t="s">
        <v>159</v>
      </c>
      <c r="E260" s="158" t="s">
        <v>581</v>
      </c>
      <c r="F260" s="238" t="s">
        <v>582</v>
      </c>
      <c r="G260" s="238"/>
      <c r="H260" s="238"/>
      <c r="I260" s="238"/>
      <c r="J260" s="159" t="s">
        <v>451</v>
      </c>
      <c r="K260" s="160">
        <v>1</v>
      </c>
      <c r="L260" s="239">
        <v>0</v>
      </c>
      <c r="M260" s="240"/>
      <c r="N260" s="241">
        <f>ROUND(L260*K260,2)</f>
        <v>0</v>
      </c>
      <c r="O260" s="241"/>
      <c r="P260" s="241"/>
      <c r="Q260" s="241"/>
      <c r="R260" s="36"/>
      <c r="T260" s="161" t="s">
        <v>22</v>
      </c>
      <c r="U260" s="43" t="s">
        <v>44</v>
      </c>
      <c r="V260" s="35"/>
      <c r="W260" s="162">
        <f>V260*K260</f>
        <v>0</v>
      </c>
      <c r="X260" s="162">
        <v>0</v>
      </c>
      <c r="Y260" s="162">
        <f>X260*K260</f>
        <v>0</v>
      </c>
      <c r="Z260" s="162">
        <v>0</v>
      </c>
      <c r="AA260" s="163">
        <f>Z260*K260</f>
        <v>0</v>
      </c>
      <c r="AR260" s="18" t="s">
        <v>221</v>
      </c>
      <c r="AT260" s="18" t="s">
        <v>159</v>
      </c>
      <c r="AU260" s="18" t="s">
        <v>100</v>
      </c>
      <c r="AY260" s="18" t="s">
        <v>158</v>
      </c>
      <c r="BE260" s="103">
        <f>IF(U260="základní",N260,0)</f>
        <v>0</v>
      </c>
      <c r="BF260" s="103">
        <f>IF(U260="snížená",N260,0)</f>
        <v>0</v>
      </c>
      <c r="BG260" s="103">
        <f>IF(U260="zákl. přenesená",N260,0)</f>
        <v>0</v>
      </c>
      <c r="BH260" s="103">
        <f>IF(U260="sníž. přenesená",N260,0)</f>
        <v>0</v>
      </c>
      <c r="BI260" s="103">
        <f>IF(U260="nulová",N260,0)</f>
        <v>0</v>
      </c>
      <c r="BJ260" s="18" t="s">
        <v>84</v>
      </c>
      <c r="BK260" s="103">
        <f>ROUND(L260*K260,2)</f>
        <v>0</v>
      </c>
      <c r="BL260" s="18" t="s">
        <v>221</v>
      </c>
      <c r="BM260" s="18" t="s">
        <v>583</v>
      </c>
    </row>
    <row r="261" spans="2:65" s="1" customFormat="1" ht="16.5" customHeight="1">
      <c r="B261" s="34"/>
      <c r="C261" s="157" t="s">
        <v>584</v>
      </c>
      <c r="D261" s="157" t="s">
        <v>159</v>
      </c>
      <c r="E261" s="158" t="s">
        <v>585</v>
      </c>
      <c r="F261" s="238" t="s">
        <v>586</v>
      </c>
      <c r="G261" s="238"/>
      <c r="H261" s="238"/>
      <c r="I261" s="238"/>
      <c r="J261" s="159" t="s">
        <v>451</v>
      </c>
      <c r="K261" s="160">
        <v>1</v>
      </c>
      <c r="L261" s="239">
        <v>0</v>
      </c>
      <c r="M261" s="240"/>
      <c r="N261" s="241">
        <f>ROUND(L261*K261,2)</f>
        <v>0</v>
      </c>
      <c r="O261" s="241"/>
      <c r="P261" s="241"/>
      <c r="Q261" s="241"/>
      <c r="R261" s="36"/>
      <c r="T261" s="161" t="s">
        <v>22</v>
      </c>
      <c r="U261" s="43" t="s">
        <v>44</v>
      </c>
      <c r="V261" s="35"/>
      <c r="W261" s="162">
        <f>V261*K261</f>
        <v>0</v>
      </c>
      <c r="X261" s="162">
        <v>0</v>
      </c>
      <c r="Y261" s="162">
        <f>X261*K261</f>
        <v>0</v>
      </c>
      <c r="Z261" s="162">
        <v>0</v>
      </c>
      <c r="AA261" s="163">
        <f>Z261*K261</f>
        <v>0</v>
      </c>
      <c r="AR261" s="18" t="s">
        <v>221</v>
      </c>
      <c r="AT261" s="18" t="s">
        <v>159</v>
      </c>
      <c r="AU261" s="18" t="s">
        <v>100</v>
      </c>
      <c r="AY261" s="18" t="s">
        <v>158</v>
      </c>
      <c r="BE261" s="103">
        <f>IF(U261="základní",N261,0)</f>
        <v>0</v>
      </c>
      <c r="BF261" s="103">
        <f>IF(U261="snížená",N261,0)</f>
        <v>0</v>
      </c>
      <c r="BG261" s="103">
        <f>IF(U261="zákl. přenesená",N261,0)</f>
        <v>0</v>
      </c>
      <c r="BH261" s="103">
        <f>IF(U261="sníž. přenesená",N261,0)</f>
        <v>0</v>
      </c>
      <c r="BI261" s="103">
        <f>IF(U261="nulová",N261,0)</f>
        <v>0</v>
      </c>
      <c r="BJ261" s="18" t="s">
        <v>84</v>
      </c>
      <c r="BK261" s="103">
        <f>ROUND(L261*K261,2)</f>
        <v>0</v>
      </c>
      <c r="BL261" s="18" t="s">
        <v>221</v>
      </c>
      <c r="BM261" s="18" t="s">
        <v>587</v>
      </c>
    </row>
    <row r="262" spans="2:65" s="9" customFormat="1" ht="29.85" customHeight="1">
      <c r="B262" s="146"/>
      <c r="C262" s="147"/>
      <c r="D262" s="156" t="s">
        <v>124</v>
      </c>
      <c r="E262" s="156"/>
      <c r="F262" s="156"/>
      <c r="G262" s="156"/>
      <c r="H262" s="156"/>
      <c r="I262" s="156"/>
      <c r="J262" s="156"/>
      <c r="K262" s="156"/>
      <c r="L262" s="156"/>
      <c r="M262" s="156"/>
      <c r="N262" s="246">
        <f>BK262</f>
        <v>0</v>
      </c>
      <c r="O262" s="247"/>
      <c r="P262" s="247"/>
      <c r="Q262" s="247"/>
      <c r="R262" s="149"/>
      <c r="T262" s="150"/>
      <c r="U262" s="147"/>
      <c r="V262" s="147"/>
      <c r="W262" s="151">
        <f>SUM(W263:W274)</f>
        <v>0</v>
      </c>
      <c r="X262" s="147"/>
      <c r="Y262" s="151">
        <f>SUM(Y263:Y274)</f>
        <v>1.6856189700000002</v>
      </c>
      <c r="Z262" s="147"/>
      <c r="AA262" s="152">
        <f>SUM(AA263:AA274)</f>
        <v>0</v>
      </c>
      <c r="AR262" s="153" t="s">
        <v>100</v>
      </c>
      <c r="AT262" s="154" t="s">
        <v>78</v>
      </c>
      <c r="AU262" s="154" t="s">
        <v>84</v>
      </c>
      <c r="AY262" s="153" t="s">
        <v>158</v>
      </c>
      <c r="BK262" s="155">
        <f>SUM(BK263:BK274)</f>
        <v>0</v>
      </c>
    </row>
    <row r="263" spans="2:65" s="1" customFormat="1" ht="38.25" customHeight="1">
      <c r="B263" s="34"/>
      <c r="C263" s="157" t="s">
        <v>588</v>
      </c>
      <c r="D263" s="157" t="s">
        <v>159</v>
      </c>
      <c r="E263" s="158" t="s">
        <v>589</v>
      </c>
      <c r="F263" s="238" t="s">
        <v>590</v>
      </c>
      <c r="G263" s="238"/>
      <c r="H263" s="238"/>
      <c r="I263" s="238"/>
      <c r="J263" s="159" t="s">
        <v>162</v>
      </c>
      <c r="K263" s="160">
        <v>1.1579999999999999</v>
      </c>
      <c r="L263" s="239">
        <v>0</v>
      </c>
      <c r="M263" s="240"/>
      <c r="N263" s="241">
        <f t="shared" ref="N263:N274" si="75">ROUND(L263*K263,2)</f>
        <v>0</v>
      </c>
      <c r="O263" s="241"/>
      <c r="P263" s="241"/>
      <c r="Q263" s="241"/>
      <c r="R263" s="36"/>
      <c r="T263" s="161" t="s">
        <v>22</v>
      </c>
      <c r="U263" s="43" t="s">
        <v>44</v>
      </c>
      <c r="V263" s="35"/>
      <c r="W263" s="162">
        <f t="shared" ref="W263:W274" si="76">V263*K263</f>
        <v>0</v>
      </c>
      <c r="X263" s="162">
        <v>1.89E-3</v>
      </c>
      <c r="Y263" s="162">
        <f t="shared" ref="Y263:Y274" si="77">X263*K263</f>
        <v>2.1886199999999996E-3</v>
      </c>
      <c r="Z263" s="162">
        <v>0</v>
      </c>
      <c r="AA263" s="163">
        <f t="shared" ref="AA263:AA274" si="78">Z263*K263</f>
        <v>0</v>
      </c>
      <c r="AR263" s="18" t="s">
        <v>221</v>
      </c>
      <c r="AT263" s="18" t="s">
        <v>159</v>
      </c>
      <c r="AU263" s="18" t="s">
        <v>100</v>
      </c>
      <c r="AY263" s="18" t="s">
        <v>158</v>
      </c>
      <c r="BE263" s="103">
        <f t="shared" ref="BE263:BE274" si="79">IF(U263="základní",N263,0)</f>
        <v>0</v>
      </c>
      <c r="BF263" s="103">
        <f t="shared" ref="BF263:BF274" si="80">IF(U263="snížená",N263,0)</f>
        <v>0</v>
      </c>
      <c r="BG263" s="103">
        <f t="shared" ref="BG263:BG274" si="81">IF(U263="zákl. přenesená",N263,0)</f>
        <v>0</v>
      </c>
      <c r="BH263" s="103">
        <f t="shared" ref="BH263:BH274" si="82">IF(U263="sníž. přenesená",N263,0)</f>
        <v>0</v>
      </c>
      <c r="BI263" s="103">
        <f t="shared" ref="BI263:BI274" si="83">IF(U263="nulová",N263,0)</f>
        <v>0</v>
      </c>
      <c r="BJ263" s="18" t="s">
        <v>84</v>
      </c>
      <c r="BK263" s="103">
        <f t="shared" ref="BK263:BK274" si="84">ROUND(L263*K263,2)</f>
        <v>0</v>
      </c>
      <c r="BL263" s="18" t="s">
        <v>221</v>
      </c>
      <c r="BM263" s="18" t="s">
        <v>591</v>
      </c>
    </row>
    <row r="264" spans="2:65" s="1" customFormat="1" ht="25.5" customHeight="1">
      <c r="B264" s="34"/>
      <c r="C264" s="157" t="s">
        <v>592</v>
      </c>
      <c r="D264" s="157" t="s">
        <v>159</v>
      </c>
      <c r="E264" s="158" t="s">
        <v>593</v>
      </c>
      <c r="F264" s="238" t="s">
        <v>594</v>
      </c>
      <c r="G264" s="238"/>
      <c r="H264" s="238"/>
      <c r="I264" s="238"/>
      <c r="J264" s="159" t="s">
        <v>251</v>
      </c>
      <c r="K264" s="160">
        <v>10</v>
      </c>
      <c r="L264" s="239">
        <v>0</v>
      </c>
      <c r="M264" s="240"/>
      <c r="N264" s="241">
        <f t="shared" si="75"/>
        <v>0</v>
      </c>
      <c r="O264" s="241"/>
      <c r="P264" s="241"/>
      <c r="Q264" s="241"/>
      <c r="R264" s="36"/>
      <c r="T264" s="161" t="s">
        <v>22</v>
      </c>
      <c r="U264" s="43" t="s">
        <v>44</v>
      </c>
      <c r="V264" s="35"/>
      <c r="W264" s="162">
        <f t="shared" si="76"/>
        <v>0</v>
      </c>
      <c r="X264" s="162">
        <v>2.6700000000000001E-3</v>
      </c>
      <c r="Y264" s="162">
        <f t="shared" si="77"/>
        <v>2.6700000000000002E-2</v>
      </c>
      <c r="Z264" s="162">
        <v>0</v>
      </c>
      <c r="AA264" s="163">
        <f t="shared" si="78"/>
        <v>0</v>
      </c>
      <c r="AR264" s="18" t="s">
        <v>221</v>
      </c>
      <c r="AT264" s="18" t="s">
        <v>159</v>
      </c>
      <c r="AU264" s="18" t="s">
        <v>100</v>
      </c>
      <c r="AY264" s="18" t="s">
        <v>158</v>
      </c>
      <c r="BE264" s="103">
        <f t="shared" si="79"/>
        <v>0</v>
      </c>
      <c r="BF264" s="103">
        <f t="shared" si="80"/>
        <v>0</v>
      </c>
      <c r="BG264" s="103">
        <f t="shared" si="81"/>
        <v>0</v>
      </c>
      <c r="BH264" s="103">
        <f t="shared" si="82"/>
        <v>0</v>
      </c>
      <c r="BI264" s="103">
        <f t="shared" si="83"/>
        <v>0</v>
      </c>
      <c r="BJ264" s="18" t="s">
        <v>84</v>
      </c>
      <c r="BK264" s="103">
        <f t="shared" si="84"/>
        <v>0</v>
      </c>
      <c r="BL264" s="18" t="s">
        <v>221</v>
      </c>
      <c r="BM264" s="18" t="s">
        <v>595</v>
      </c>
    </row>
    <row r="265" spans="2:65" s="1" customFormat="1" ht="16.5" customHeight="1">
      <c r="B265" s="34"/>
      <c r="C265" s="164" t="s">
        <v>596</v>
      </c>
      <c r="D265" s="164" t="s">
        <v>217</v>
      </c>
      <c r="E265" s="165" t="s">
        <v>597</v>
      </c>
      <c r="F265" s="242" t="s">
        <v>598</v>
      </c>
      <c r="G265" s="242"/>
      <c r="H265" s="242"/>
      <c r="I265" s="242"/>
      <c r="J265" s="166" t="s">
        <v>599</v>
      </c>
      <c r="K265" s="167">
        <v>10</v>
      </c>
      <c r="L265" s="243">
        <v>0</v>
      </c>
      <c r="M265" s="244"/>
      <c r="N265" s="245">
        <f t="shared" si="75"/>
        <v>0</v>
      </c>
      <c r="O265" s="241"/>
      <c r="P265" s="241"/>
      <c r="Q265" s="241"/>
      <c r="R265" s="36"/>
      <c r="T265" s="161" t="s">
        <v>22</v>
      </c>
      <c r="U265" s="43" t="s">
        <v>44</v>
      </c>
      <c r="V265" s="35"/>
      <c r="W265" s="162">
        <f t="shared" si="76"/>
        <v>0</v>
      </c>
      <c r="X265" s="162">
        <v>0</v>
      </c>
      <c r="Y265" s="162">
        <f t="shared" si="77"/>
        <v>0</v>
      </c>
      <c r="Z265" s="162">
        <v>0</v>
      </c>
      <c r="AA265" s="163">
        <f t="shared" si="78"/>
        <v>0</v>
      </c>
      <c r="AR265" s="18" t="s">
        <v>285</v>
      </c>
      <c r="AT265" s="18" t="s">
        <v>217</v>
      </c>
      <c r="AU265" s="18" t="s">
        <v>100</v>
      </c>
      <c r="AY265" s="18" t="s">
        <v>158</v>
      </c>
      <c r="BE265" s="103">
        <f t="shared" si="79"/>
        <v>0</v>
      </c>
      <c r="BF265" s="103">
        <f t="shared" si="80"/>
        <v>0</v>
      </c>
      <c r="BG265" s="103">
        <f t="shared" si="81"/>
        <v>0</v>
      </c>
      <c r="BH265" s="103">
        <f t="shared" si="82"/>
        <v>0</v>
      </c>
      <c r="BI265" s="103">
        <f t="shared" si="83"/>
        <v>0</v>
      </c>
      <c r="BJ265" s="18" t="s">
        <v>84</v>
      </c>
      <c r="BK265" s="103">
        <f t="shared" si="84"/>
        <v>0</v>
      </c>
      <c r="BL265" s="18" t="s">
        <v>221</v>
      </c>
      <c r="BM265" s="18" t="s">
        <v>600</v>
      </c>
    </row>
    <row r="266" spans="2:65" s="1" customFormat="1" ht="38.25" customHeight="1">
      <c r="B266" s="34"/>
      <c r="C266" s="157" t="s">
        <v>601</v>
      </c>
      <c r="D266" s="157" t="s">
        <v>159</v>
      </c>
      <c r="E266" s="158" t="s">
        <v>602</v>
      </c>
      <c r="F266" s="238" t="s">
        <v>603</v>
      </c>
      <c r="G266" s="238"/>
      <c r="H266" s="238"/>
      <c r="I266" s="238"/>
      <c r="J266" s="159" t="s">
        <v>336</v>
      </c>
      <c r="K266" s="160">
        <v>75.2</v>
      </c>
      <c r="L266" s="239">
        <v>0</v>
      </c>
      <c r="M266" s="240"/>
      <c r="N266" s="241">
        <f t="shared" si="75"/>
        <v>0</v>
      </c>
      <c r="O266" s="241"/>
      <c r="P266" s="241"/>
      <c r="Q266" s="241"/>
      <c r="R266" s="36"/>
      <c r="T266" s="161" t="s">
        <v>22</v>
      </c>
      <c r="U266" s="43" t="s">
        <v>44</v>
      </c>
      <c r="V266" s="35"/>
      <c r="W266" s="162">
        <f t="shared" si="76"/>
        <v>0</v>
      </c>
      <c r="X266" s="162">
        <v>0</v>
      </c>
      <c r="Y266" s="162">
        <f t="shared" si="77"/>
        <v>0</v>
      </c>
      <c r="Z266" s="162">
        <v>0</v>
      </c>
      <c r="AA266" s="163">
        <f t="shared" si="78"/>
        <v>0</v>
      </c>
      <c r="AR266" s="18" t="s">
        <v>221</v>
      </c>
      <c r="AT266" s="18" t="s">
        <v>159</v>
      </c>
      <c r="AU266" s="18" t="s">
        <v>100</v>
      </c>
      <c r="AY266" s="18" t="s">
        <v>158</v>
      </c>
      <c r="BE266" s="103">
        <f t="shared" si="79"/>
        <v>0</v>
      </c>
      <c r="BF266" s="103">
        <f t="shared" si="80"/>
        <v>0</v>
      </c>
      <c r="BG266" s="103">
        <f t="shared" si="81"/>
        <v>0</v>
      </c>
      <c r="BH266" s="103">
        <f t="shared" si="82"/>
        <v>0</v>
      </c>
      <c r="BI266" s="103">
        <f t="shared" si="83"/>
        <v>0</v>
      </c>
      <c r="BJ266" s="18" t="s">
        <v>84</v>
      </c>
      <c r="BK266" s="103">
        <f t="shared" si="84"/>
        <v>0</v>
      </c>
      <c r="BL266" s="18" t="s">
        <v>221</v>
      </c>
      <c r="BM266" s="18" t="s">
        <v>604</v>
      </c>
    </row>
    <row r="267" spans="2:65" s="1" customFormat="1" ht="25.5" customHeight="1">
      <c r="B267" s="34"/>
      <c r="C267" s="164" t="s">
        <v>605</v>
      </c>
      <c r="D267" s="164" t="s">
        <v>217</v>
      </c>
      <c r="E267" s="165" t="s">
        <v>606</v>
      </c>
      <c r="F267" s="242" t="s">
        <v>607</v>
      </c>
      <c r="G267" s="242"/>
      <c r="H267" s="242"/>
      <c r="I267" s="242"/>
      <c r="J267" s="166" t="s">
        <v>162</v>
      </c>
      <c r="K267" s="167">
        <v>1.1579999999999999</v>
      </c>
      <c r="L267" s="243">
        <v>0</v>
      </c>
      <c r="M267" s="244"/>
      <c r="N267" s="245">
        <f t="shared" si="75"/>
        <v>0</v>
      </c>
      <c r="O267" s="241"/>
      <c r="P267" s="241"/>
      <c r="Q267" s="241"/>
      <c r="R267" s="36"/>
      <c r="T267" s="161" t="s">
        <v>22</v>
      </c>
      <c r="U267" s="43" t="s">
        <v>44</v>
      </c>
      <c r="V267" s="35"/>
      <c r="W267" s="162">
        <f t="shared" si="76"/>
        <v>0</v>
      </c>
      <c r="X267" s="162">
        <v>0.55000000000000004</v>
      </c>
      <c r="Y267" s="162">
        <f t="shared" si="77"/>
        <v>0.63690000000000002</v>
      </c>
      <c r="Z267" s="162">
        <v>0</v>
      </c>
      <c r="AA267" s="163">
        <f t="shared" si="78"/>
        <v>0</v>
      </c>
      <c r="AR267" s="18" t="s">
        <v>285</v>
      </c>
      <c r="AT267" s="18" t="s">
        <v>217</v>
      </c>
      <c r="AU267" s="18" t="s">
        <v>100</v>
      </c>
      <c r="AY267" s="18" t="s">
        <v>158</v>
      </c>
      <c r="BE267" s="103">
        <f t="shared" si="79"/>
        <v>0</v>
      </c>
      <c r="BF267" s="103">
        <f t="shared" si="80"/>
        <v>0</v>
      </c>
      <c r="BG267" s="103">
        <f t="shared" si="81"/>
        <v>0</v>
      </c>
      <c r="BH267" s="103">
        <f t="shared" si="82"/>
        <v>0</v>
      </c>
      <c r="BI267" s="103">
        <f t="shared" si="83"/>
        <v>0</v>
      </c>
      <c r="BJ267" s="18" t="s">
        <v>84</v>
      </c>
      <c r="BK267" s="103">
        <f t="shared" si="84"/>
        <v>0</v>
      </c>
      <c r="BL267" s="18" t="s">
        <v>221</v>
      </c>
      <c r="BM267" s="18" t="s">
        <v>608</v>
      </c>
    </row>
    <row r="268" spans="2:65" s="1" customFormat="1" ht="38.25" customHeight="1">
      <c r="B268" s="34"/>
      <c r="C268" s="157" t="s">
        <v>609</v>
      </c>
      <c r="D268" s="157" t="s">
        <v>159</v>
      </c>
      <c r="E268" s="158" t="s">
        <v>610</v>
      </c>
      <c r="F268" s="238" t="s">
        <v>611</v>
      </c>
      <c r="G268" s="238"/>
      <c r="H268" s="238"/>
      <c r="I268" s="238"/>
      <c r="J268" s="159" t="s">
        <v>211</v>
      </c>
      <c r="K268" s="160">
        <v>45.5</v>
      </c>
      <c r="L268" s="239">
        <v>0</v>
      </c>
      <c r="M268" s="240"/>
      <c r="N268" s="241">
        <f t="shared" si="75"/>
        <v>0</v>
      </c>
      <c r="O268" s="241"/>
      <c r="P268" s="241"/>
      <c r="Q268" s="241"/>
      <c r="R268" s="36"/>
      <c r="T268" s="161" t="s">
        <v>22</v>
      </c>
      <c r="U268" s="43" t="s">
        <v>44</v>
      </c>
      <c r="V268" s="35"/>
      <c r="W268" s="162">
        <f t="shared" si="76"/>
        <v>0</v>
      </c>
      <c r="X268" s="162">
        <v>1.438E-2</v>
      </c>
      <c r="Y268" s="162">
        <f t="shared" si="77"/>
        <v>0.65429000000000004</v>
      </c>
      <c r="Z268" s="162">
        <v>0</v>
      </c>
      <c r="AA268" s="163">
        <f t="shared" si="78"/>
        <v>0</v>
      </c>
      <c r="AR268" s="18" t="s">
        <v>221</v>
      </c>
      <c r="AT268" s="18" t="s">
        <v>159</v>
      </c>
      <c r="AU268" s="18" t="s">
        <v>100</v>
      </c>
      <c r="AY268" s="18" t="s">
        <v>158</v>
      </c>
      <c r="BE268" s="103">
        <f t="shared" si="79"/>
        <v>0</v>
      </c>
      <c r="BF268" s="103">
        <f t="shared" si="80"/>
        <v>0</v>
      </c>
      <c r="BG268" s="103">
        <f t="shared" si="81"/>
        <v>0</v>
      </c>
      <c r="BH268" s="103">
        <f t="shared" si="82"/>
        <v>0</v>
      </c>
      <c r="BI268" s="103">
        <f t="shared" si="83"/>
        <v>0</v>
      </c>
      <c r="BJ268" s="18" t="s">
        <v>84</v>
      </c>
      <c r="BK268" s="103">
        <f t="shared" si="84"/>
        <v>0</v>
      </c>
      <c r="BL268" s="18" t="s">
        <v>221</v>
      </c>
      <c r="BM268" s="18" t="s">
        <v>612</v>
      </c>
    </row>
    <row r="269" spans="2:65" s="1" customFormat="1" ht="38.25" customHeight="1">
      <c r="B269" s="34"/>
      <c r="C269" s="157" t="s">
        <v>613</v>
      </c>
      <c r="D269" s="157" t="s">
        <v>159</v>
      </c>
      <c r="E269" s="158" t="s">
        <v>614</v>
      </c>
      <c r="F269" s="238" t="s">
        <v>615</v>
      </c>
      <c r="G269" s="238"/>
      <c r="H269" s="238"/>
      <c r="I269" s="238"/>
      <c r="J269" s="159" t="s">
        <v>211</v>
      </c>
      <c r="K269" s="160">
        <v>45.5</v>
      </c>
      <c r="L269" s="239">
        <v>0</v>
      </c>
      <c r="M269" s="240"/>
      <c r="N269" s="241">
        <f t="shared" si="75"/>
        <v>0</v>
      </c>
      <c r="O269" s="241"/>
      <c r="P269" s="241"/>
      <c r="Q269" s="241"/>
      <c r="R269" s="36"/>
      <c r="T269" s="161" t="s">
        <v>22</v>
      </c>
      <c r="U269" s="43" t="s">
        <v>44</v>
      </c>
      <c r="V269" s="35"/>
      <c r="W269" s="162">
        <f t="shared" si="76"/>
        <v>0</v>
      </c>
      <c r="X269" s="162">
        <v>0</v>
      </c>
      <c r="Y269" s="162">
        <f t="shared" si="77"/>
        <v>0</v>
      </c>
      <c r="Z269" s="162">
        <v>0</v>
      </c>
      <c r="AA269" s="163">
        <f t="shared" si="78"/>
        <v>0</v>
      </c>
      <c r="AR269" s="18" t="s">
        <v>221</v>
      </c>
      <c r="AT269" s="18" t="s">
        <v>159</v>
      </c>
      <c r="AU269" s="18" t="s">
        <v>100</v>
      </c>
      <c r="AY269" s="18" t="s">
        <v>158</v>
      </c>
      <c r="BE269" s="103">
        <f t="shared" si="79"/>
        <v>0</v>
      </c>
      <c r="BF269" s="103">
        <f t="shared" si="80"/>
        <v>0</v>
      </c>
      <c r="BG269" s="103">
        <f t="shared" si="81"/>
        <v>0</v>
      </c>
      <c r="BH269" s="103">
        <f t="shared" si="82"/>
        <v>0</v>
      </c>
      <c r="BI269" s="103">
        <f t="shared" si="83"/>
        <v>0</v>
      </c>
      <c r="BJ269" s="18" t="s">
        <v>84</v>
      </c>
      <c r="BK269" s="103">
        <f t="shared" si="84"/>
        <v>0</v>
      </c>
      <c r="BL269" s="18" t="s">
        <v>221</v>
      </c>
      <c r="BM269" s="18" t="s">
        <v>616</v>
      </c>
    </row>
    <row r="270" spans="2:65" s="1" customFormat="1" ht="25.5" customHeight="1">
      <c r="B270" s="34"/>
      <c r="C270" s="157" t="s">
        <v>617</v>
      </c>
      <c r="D270" s="157" t="s">
        <v>159</v>
      </c>
      <c r="E270" s="158" t="s">
        <v>618</v>
      </c>
      <c r="F270" s="238" t="s">
        <v>619</v>
      </c>
      <c r="G270" s="238"/>
      <c r="H270" s="238"/>
      <c r="I270" s="238"/>
      <c r="J270" s="159" t="s">
        <v>336</v>
      </c>
      <c r="K270" s="160">
        <v>52</v>
      </c>
      <c r="L270" s="239">
        <v>0</v>
      </c>
      <c r="M270" s="240"/>
      <c r="N270" s="241">
        <f t="shared" si="75"/>
        <v>0</v>
      </c>
      <c r="O270" s="241"/>
      <c r="P270" s="241"/>
      <c r="Q270" s="241"/>
      <c r="R270" s="36"/>
      <c r="T270" s="161" t="s">
        <v>22</v>
      </c>
      <c r="U270" s="43" t="s">
        <v>44</v>
      </c>
      <c r="V270" s="35"/>
      <c r="W270" s="162">
        <f t="shared" si="76"/>
        <v>0</v>
      </c>
      <c r="X270" s="162">
        <v>0</v>
      </c>
      <c r="Y270" s="162">
        <f t="shared" si="77"/>
        <v>0</v>
      </c>
      <c r="Z270" s="162">
        <v>0</v>
      </c>
      <c r="AA270" s="163">
        <f t="shared" si="78"/>
        <v>0</v>
      </c>
      <c r="AR270" s="18" t="s">
        <v>221</v>
      </c>
      <c r="AT270" s="18" t="s">
        <v>159</v>
      </c>
      <c r="AU270" s="18" t="s">
        <v>100</v>
      </c>
      <c r="AY270" s="18" t="s">
        <v>158</v>
      </c>
      <c r="BE270" s="103">
        <f t="shared" si="79"/>
        <v>0</v>
      </c>
      <c r="BF270" s="103">
        <f t="shared" si="80"/>
        <v>0</v>
      </c>
      <c r="BG270" s="103">
        <f t="shared" si="81"/>
        <v>0</v>
      </c>
      <c r="BH270" s="103">
        <f t="shared" si="82"/>
        <v>0</v>
      </c>
      <c r="BI270" s="103">
        <f t="shared" si="83"/>
        <v>0</v>
      </c>
      <c r="BJ270" s="18" t="s">
        <v>84</v>
      </c>
      <c r="BK270" s="103">
        <f t="shared" si="84"/>
        <v>0</v>
      </c>
      <c r="BL270" s="18" t="s">
        <v>221</v>
      </c>
      <c r="BM270" s="18" t="s">
        <v>620</v>
      </c>
    </row>
    <row r="271" spans="2:65" s="1" customFormat="1" ht="25.5" customHeight="1">
      <c r="B271" s="34"/>
      <c r="C271" s="164" t="s">
        <v>621</v>
      </c>
      <c r="D271" s="164" t="s">
        <v>217</v>
      </c>
      <c r="E271" s="165" t="s">
        <v>622</v>
      </c>
      <c r="F271" s="242" t="s">
        <v>623</v>
      </c>
      <c r="G271" s="242"/>
      <c r="H271" s="242"/>
      <c r="I271" s="242"/>
      <c r="J271" s="166" t="s">
        <v>162</v>
      </c>
      <c r="K271" s="167">
        <v>0.59599999999999997</v>
      </c>
      <c r="L271" s="243">
        <v>0</v>
      </c>
      <c r="M271" s="244"/>
      <c r="N271" s="245">
        <f t="shared" si="75"/>
        <v>0</v>
      </c>
      <c r="O271" s="241"/>
      <c r="P271" s="241"/>
      <c r="Q271" s="241"/>
      <c r="R271" s="36"/>
      <c r="T271" s="161" t="s">
        <v>22</v>
      </c>
      <c r="U271" s="43" t="s">
        <v>44</v>
      </c>
      <c r="V271" s="35"/>
      <c r="W271" s="162">
        <f t="shared" si="76"/>
        <v>0</v>
      </c>
      <c r="X271" s="162">
        <v>0.55000000000000004</v>
      </c>
      <c r="Y271" s="162">
        <f t="shared" si="77"/>
        <v>0.32780000000000004</v>
      </c>
      <c r="Z271" s="162">
        <v>0</v>
      </c>
      <c r="AA271" s="163">
        <f t="shared" si="78"/>
        <v>0</v>
      </c>
      <c r="AR271" s="18" t="s">
        <v>285</v>
      </c>
      <c r="AT271" s="18" t="s">
        <v>217</v>
      </c>
      <c r="AU271" s="18" t="s">
        <v>100</v>
      </c>
      <c r="AY271" s="18" t="s">
        <v>158</v>
      </c>
      <c r="BE271" s="103">
        <f t="shared" si="79"/>
        <v>0</v>
      </c>
      <c r="BF271" s="103">
        <f t="shared" si="80"/>
        <v>0</v>
      </c>
      <c r="BG271" s="103">
        <f t="shared" si="81"/>
        <v>0</v>
      </c>
      <c r="BH271" s="103">
        <f t="shared" si="82"/>
        <v>0</v>
      </c>
      <c r="BI271" s="103">
        <f t="shared" si="83"/>
        <v>0</v>
      </c>
      <c r="BJ271" s="18" t="s">
        <v>84</v>
      </c>
      <c r="BK271" s="103">
        <f t="shared" si="84"/>
        <v>0</v>
      </c>
      <c r="BL271" s="18" t="s">
        <v>221</v>
      </c>
      <c r="BM271" s="18" t="s">
        <v>624</v>
      </c>
    </row>
    <row r="272" spans="2:65" s="1" customFormat="1" ht="25.5" customHeight="1">
      <c r="B272" s="34"/>
      <c r="C272" s="157" t="s">
        <v>625</v>
      </c>
      <c r="D272" s="157" t="s">
        <v>159</v>
      </c>
      <c r="E272" s="158" t="s">
        <v>626</v>
      </c>
      <c r="F272" s="238" t="s">
        <v>627</v>
      </c>
      <c r="G272" s="238"/>
      <c r="H272" s="238"/>
      <c r="I272" s="238"/>
      <c r="J272" s="159" t="s">
        <v>162</v>
      </c>
      <c r="K272" s="160">
        <v>1.5549999999999999</v>
      </c>
      <c r="L272" s="239">
        <v>0</v>
      </c>
      <c r="M272" s="240"/>
      <c r="N272" s="241">
        <f t="shared" si="75"/>
        <v>0</v>
      </c>
      <c r="O272" s="241"/>
      <c r="P272" s="241"/>
      <c r="Q272" s="241"/>
      <c r="R272" s="36"/>
      <c r="T272" s="161" t="s">
        <v>22</v>
      </c>
      <c r="U272" s="43" t="s">
        <v>44</v>
      </c>
      <c r="V272" s="35"/>
      <c r="W272" s="162">
        <f t="shared" si="76"/>
        <v>0</v>
      </c>
      <c r="X272" s="162">
        <v>2.3369999999999998E-2</v>
      </c>
      <c r="Y272" s="162">
        <f t="shared" si="77"/>
        <v>3.6340349999999993E-2</v>
      </c>
      <c r="Z272" s="162">
        <v>0</v>
      </c>
      <c r="AA272" s="163">
        <f t="shared" si="78"/>
        <v>0</v>
      </c>
      <c r="AR272" s="18" t="s">
        <v>221</v>
      </c>
      <c r="AT272" s="18" t="s">
        <v>159</v>
      </c>
      <c r="AU272" s="18" t="s">
        <v>100</v>
      </c>
      <c r="AY272" s="18" t="s">
        <v>158</v>
      </c>
      <c r="BE272" s="103">
        <f t="shared" si="79"/>
        <v>0</v>
      </c>
      <c r="BF272" s="103">
        <f t="shared" si="80"/>
        <v>0</v>
      </c>
      <c r="BG272" s="103">
        <f t="shared" si="81"/>
        <v>0</v>
      </c>
      <c r="BH272" s="103">
        <f t="shared" si="82"/>
        <v>0</v>
      </c>
      <c r="BI272" s="103">
        <f t="shared" si="83"/>
        <v>0</v>
      </c>
      <c r="BJ272" s="18" t="s">
        <v>84</v>
      </c>
      <c r="BK272" s="103">
        <f t="shared" si="84"/>
        <v>0</v>
      </c>
      <c r="BL272" s="18" t="s">
        <v>221</v>
      </c>
      <c r="BM272" s="18" t="s">
        <v>628</v>
      </c>
    </row>
    <row r="273" spans="2:65" s="1" customFormat="1" ht="16.5" customHeight="1">
      <c r="B273" s="34"/>
      <c r="C273" s="157" t="s">
        <v>629</v>
      </c>
      <c r="D273" s="157" t="s">
        <v>159</v>
      </c>
      <c r="E273" s="158" t="s">
        <v>630</v>
      </c>
      <c r="F273" s="238" t="s">
        <v>631</v>
      </c>
      <c r="G273" s="238"/>
      <c r="H273" s="238"/>
      <c r="I273" s="238"/>
      <c r="J273" s="159" t="s">
        <v>336</v>
      </c>
      <c r="K273" s="160">
        <v>70</v>
      </c>
      <c r="L273" s="239">
        <v>0</v>
      </c>
      <c r="M273" s="240"/>
      <c r="N273" s="241">
        <f t="shared" si="75"/>
        <v>0</v>
      </c>
      <c r="O273" s="241"/>
      <c r="P273" s="241"/>
      <c r="Q273" s="241"/>
      <c r="R273" s="36"/>
      <c r="T273" s="161" t="s">
        <v>22</v>
      </c>
      <c r="U273" s="43" t="s">
        <v>44</v>
      </c>
      <c r="V273" s="35"/>
      <c r="W273" s="162">
        <f t="shared" si="76"/>
        <v>0</v>
      </c>
      <c r="X273" s="162">
        <v>2.0000000000000002E-5</v>
      </c>
      <c r="Y273" s="162">
        <f t="shared" si="77"/>
        <v>1.4000000000000002E-3</v>
      </c>
      <c r="Z273" s="162">
        <v>0</v>
      </c>
      <c r="AA273" s="163">
        <f t="shared" si="78"/>
        <v>0</v>
      </c>
      <c r="AR273" s="18" t="s">
        <v>221</v>
      </c>
      <c r="AT273" s="18" t="s">
        <v>159</v>
      </c>
      <c r="AU273" s="18" t="s">
        <v>100</v>
      </c>
      <c r="AY273" s="18" t="s">
        <v>158</v>
      </c>
      <c r="BE273" s="103">
        <f t="shared" si="79"/>
        <v>0</v>
      </c>
      <c r="BF273" s="103">
        <f t="shared" si="80"/>
        <v>0</v>
      </c>
      <c r="BG273" s="103">
        <f t="shared" si="81"/>
        <v>0</v>
      </c>
      <c r="BH273" s="103">
        <f t="shared" si="82"/>
        <v>0</v>
      </c>
      <c r="BI273" s="103">
        <f t="shared" si="83"/>
        <v>0</v>
      </c>
      <c r="BJ273" s="18" t="s">
        <v>84</v>
      </c>
      <c r="BK273" s="103">
        <f t="shared" si="84"/>
        <v>0</v>
      </c>
      <c r="BL273" s="18" t="s">
        <v>221</v>
      </c>
      <c r="BM273" s="18" t="s">
        <v>632</v>
      </c>
    </row>
    <row r="274" spans="2:65" s="1" customFormat="1" ht="25.5" customHeight="1">
      <c r="B274" s="34"/>
      <c r="C274" s="157" t="s">
        <v>633</v>
      </c>
      <c r="D274" s="157" t="s">
        <v>159</v>
      </c>
      <c r="E274" s="158" t="s">
        <v>634</v>
      </c>
      <c r="F274" s="238" t="s">
        <v>635</v>
      </c>
      <c r="G274" s="238"/>
      <c r="H274" s="238"/>
      <c r="I274" s="238"/>
      <c r="J274" s="159" t="s">
        <v>502</v>
      </c>
      <c r="K274" s="168">
        <v>0</v>
      </c>
      <c r="L274" s="239">
        <v>0</v>
      </c>
      <c r="M274" s="240"/>
      <c r="N274" s="241">
        <f t="shared" si="75"/>
        <v>0</v>
      </c>
      <c r="O274" s="241"/>
      <c r="P274" s="241"/>
      <c r="Q274" s="241"/>
      <c r="R274" s="36"/>
      <c r="T274" s="161" t="s">
        <v>22</v>
      </c>
      <c r="U274" s="43" t="s">
        <v>44</v>
      </c>
      <c r="V274" s="35"/>
      <c r="W274" s="162">
        <f t="shared" si="76"/>
        <v>0</v>
      </c>
      <c r="X274" s="162">
        <v>0</v>
      </c>
      <c r="Y274" s="162">
        <f t="shared" si="77"/>
        <v>0</v>
      </c>
      <c r="Z274" s="162">
        <v>0</v>
      </c>
      <c r="AA274" s="163">
        <f t="shared" si="78"/>
        <v>0</v>
      </c>
      <c r="AR274" s="18" t="s">
        <v>221</v>
      </c>
      <c r="AT274" s="18" t="s">
        <v>159</v>
      </c>
      <c r="AU274" s="18" t="s">
        <v>100</v>
      </c>
      <c r="AY274" s="18" t="s">
        <v>158</v>
      </c>
      <c r="BE274" s="103">
        <f t="shared" si="79"/>
        <v>0</v>
      </c>
      <c r="BF274" s="103">
        <f t="shared" si="80"/>
        <v>0</v>
      </c>
      <c r="BG274" s="103">
        <f t="shared" si="81"/>
        <v>0</v>
      </c>
      <c r="BH274" s="103">
        <f t="shared" si="82"/>
        <v>0</v>
      </c>
      <c r="BI274" s="103">
        <f t="shared" si="83"/>
        <v>0</v>
      </c>
      <c r="BJ274" s="18" t="s">
        <v>84</v>
      </c>
      <c r="BK274" s="103">
        <f t="shared" si="84"/>
        <v>0</v>
      </c>
      <c r="BL274" s="18" t="s">
        <v>221</v>
      </c>
      <c r="BM274" s="18" t="s">
        <v>636</v>
      </c>
    </row>
    <row r="275" spans="2:65" s="9" customFormat="1" ht="29.85" customHeight="1">
      <c r="B275" s="146"/>
      <c r="C275" s="147"/>
      <c r="D275" s="156" t="s">
        <v>125</v>
      </c>
      <c r="E275" s="156"/>
      <c r="F275" s="156"/>
      <c r="G275" s="156"/>
      <c r="H275" s="156"/>
      <c r="I275" s="156"/>
      <c r="J275" s="156"/>
      <c r="K275" s="156"/>
      <c r="L275" s="156"/>
      <c r="M275" s="156"/>
      <c r="N275" s="246">
        <f>BK275</f>
        <v>0</v>
      </c>
      <c r="O275" s="247"/>
      <c r="P275" s="247"/>
      <c r="Q275" s="247"/>
      <c r="R275" s="149"/>
      <c r="T275" s="150"/>
      <c r="U275" s="147"/>
      <c r="V275" s="147"/>
      <c r="W275" s="151">
        <f>SUM(W276:W285)</f>
        <v>0</v>
      </c>
      <c r="X275" s="147"/>
      <c r="Y275" s="151">
        <f>SUM(Y276:Y285)</f>
        <v>0.90671361999999989</v>
      </c>
      <c r="Z275" s="147"/>
      <c r="AA275" s="152">
        <f>SUM(AA276:AA285)</f>
        <v>0</v>
      </c>
      <c r="AR275" s="153" t="s">
        <v>100</v>
      </c>
      <c r="AT275" s="154" t="s">
        <v>78</v>
      </c>
      <c r="AU275" s="154" t="s">
        <v>84</v>
      </c>
      <c r="AY275" s="153" t="s">
        <v>158</v>
      </c>
      <c r="BK275" s="155">
        <f>SUM(BK276:BK285)</f>
        <v>0</v>
      </c>
    </row>
    <row r="276" spans="2:65" s="1" customFormat="1" ht="25.5" customHeight="1">
      <c r="B276" s="34"/>
      <c r="C276" s="157" t="s">
        <v>637</v>
      </c>
      <c r="D276" s="157" t="s">
        <v>159</v>
      </c>
      <c r="E276" s="158" t="s">
        <v>638</v>
      </c>
      <c r="F276" s="238" t="s">
        <v>639</v>
      </c>
      <c r="G276" s="238"/>
      <c r="H276" s="238"/>
      <c r="I276" s="238"/>
      <c r="J276" s="159" t="s">
        <v>211</v>
      </c>
      <c r="K276" s="160">
        <v>15.51</v>
      </c>
      <c r="L276" s="239">
        <v>0</v>
      </c>
      <c r="M276" s="240"/>
      <c r="N276" s="241">
        <f t="shared" ref="N276:N285" si="85">ROUND(L276*K276,2)</f>
        <v>0</v>
      </c>
      <c r="O276" s="241"/>
      <c r="P276" s="241"/>
      <c r="Q276" s="241"/>
      <c r="R276" s="36"/>
      <c r="T276" s="161" t="s">
        <v>22</v>
      </c>
      <c r="U276" s="43" t="s">
        <v>44</v>
      </c>
      <c r="V276" s="35"/>
      <c r="W276" s="162">
        <f t="shared" ref="W276:W285" si="86">V276*K276</f>
        <v>0</v>
      </c>
      <c r="X276" s="162">
        <v>1.2919999999999999E-2</v>
      </c>
      <c r="Y276" s="162">
        <f t="shared" ref="Y276:Y285" si="87">X276*K276</f>
        <v>0.20038919999999999</v>
      </c>
      <c r="Z276" s="162">
        <v>0</v>
      </c>
      <c r="AA276" s="163">
        <f t="shared" ref="AA276:AA285" si="88">Z276*K276</f>
        <v>0</v>
      </c>
      <c r="AR276" s="18" t="s">
        <v>221</v>
      </c>
      <c r="AT276" s="18" t="s">
        <v>159</v>
      </c>
      <c r="AU276" s="18" t="s">
        <v>100</v>
      </c>
      <c r="AY276" s="18" t="s">
        <v>158</v>
      </c>
      <c r="BE276" s="103">
        <f t="shared" ref="BE276:BE285" si="89">IF(U276="základní",N276,0)</f>
        <v>0</v>
      </c>
      <c r="BF276" s="103">
        <f t="shared" ref="BF276:BF285" si="90">IF(U276="snížená",N276,0)</f>
        <v>0</v>
      </c>
      <c r="BG276" s="103">
        <f t="shared" ref="BG276:BG285" si="91">IF(U276="zákl. přenesená",N276,0)</f>
        <v>0</v>
      </c>
      <c r="BH276" s="103">
        <f t="shared" ref="BH276:BH285" si="92">IF(U276="sníž. přenesená",N276,0)</f>
        <v>0</v>
      </c>
      <c r="BI276" s="103">
        <f t="shared" ref="BI276:BI285" si="93">IF(U276="nulová",N276,0)</f>
        <v>0</v>
      </c>
      <c r="BJ276" s="18" t="s">
        <v>84</v>
      </c>
      <c r="BK276" s="103">
        <f t="shared" ref="BK276:BK285" si="94">ROUND(L276*K276,2)</f>
        <v>0</v>
      </c>
      <c r="BL276" s="18" t="s">
        <v>221</v>
      </c>
      <c r="BM276" s="18" t="s">
        <v>640</v>
      </c>
    </row>
    <row r="277" spans="2:65" s="1" customFormat="1" ht="16.5" customHeight="1">
      <c r="B277" s="34"/>
      <c r="C277" s="157" t="s">
        <v>641</v>
      </c>
      <c r="D277" s="157" t="s">
        <v>159</v>
      </c>
      <c r="E277" s="158" t="s">
        <v>642</v>
      </c>
      <c r="F277" s="238" t="s">
        <v>643</v>
      </c>
      <c r="G277" s="238"/>
      <c r="H277" s="238"/>
      <c r="I277" s="238"/>
      <c r="J277" s="159" t="s">
        <v>211</v>
      </c>
      <c r="K277" s="160">
        <v>15.51</v>
      </c>
      <c r="L277" s="239">
        <v>0</v>
      </c>
      <c r="M277" s="240"/>
      <c r="N277" s="241">
        <f t="shared" si="85"/>
        <v>0</v>
      </c>
      <c r="O277" s="241"/>
      <c r="P277" s="241"/>
      <c r="Q277" s="241"/>
      <c r="R277" s="36"/>
      <c r="T277" s="161" t="s">
        <v>22</v>
      </c>
      <c r="U277" s="43" t="s">
        <v>44</v>
      </c>
      <c r="V277" s="35"/>
      <c r="W277" s="162">
        <f t="shared" si="86"/>
        <v>0</v>
      </c>
      <c r="X277" s="162">
        <v>1E-4</v>
      </c>
      <c r="Y277" s="162">
        <f t="shared" si="87"/>
        <v>1.5510000000000001E-3</v>
      </c>
      <c r="Z277" s="162">
        <v>0</v>
      </c>
      <c r="AA277" s="163">
        <f t="shared" si="88"/>
        <v>0</v>
      </c>
      <c r="AR277" s="18" t="s">
        <v>221</v>
      </c>
      <c r="AT277" s="18" t="s">
        <v>159</v>
      </c>
      <c r="AU277" s="18" t="s">
        <v>100</v>
      </c>
      <c r="AY277" s="18" t="s">
        <v>158</v>
      </c>
      <c r="BE277" s="103">
        <f t="shared" si="89"/>
        <v>0</v>
      </c>
      <c r="BF277" s="103">
        <f t="shared" si="90"/>
        <v>0</v>
      </c>
      <c r="BG277" s="103">
        <f t="shared" si="91"/>
        <v>0</v>
      </c>
      <c r="BH277" s="103">
        <f t="shared" si="92"/>
        <v>0</v>
      </c>
      <c r="BI277" s="103">
        <f t="shared" si="93"/>
        <v>0</v>
      </c>
      <c r="BJ277" s="18" t="s">
        <v>84</v>
      </c>
      <c r="BK277" s="103">
        <f t="shared" si="94"/>
        <v>0</v>
      </c>
      <c r="BL277" s="18" t="s">
        <v>221</v>
      </c>
      <c r="BM277" s="18" t="s">
        <v>644</v>
      </c>
    </row>
    <row r="278" spans="2:65" s="1" customFormat="1" ht="25.5" customHeight="1">
      <c r="B278" s="34"/>
      <c r="C278" s="157" t="s">
        <v>645</v>
      </c>
      <c r="D278" s="157" t="s">
        <v>159</v>
      </c>
      <c r="E278" s="158" t="s">
        <v>646</v>
      </c>
      <c r="F278" s="238" t="s">
        <v>647</v>
      </c>
      <c r="G278" s="238"/>
      <c r="H278" s="238"/>
      <c r="I278" s="238"/>
      <c r="J278" s="159" t="s">
        <v>211</v>
      </c>
      <c r="K278" s="160">
        <v>15.51</v>
      </c>
      <c r="L278" s="239">
        <v>0</v>
      </c>
      <c r="M278" s="240"/>
      <c r="N278" s="241">
        <f t="shared" si="85"/>
        <v>0</v>
      </c>
      <c r="O278" s="241"/>
      <c r="P278" s="241"/>
      <c r="Q278" s="241"/>
      <c r="R278" s="36"/>
      <c r="T278" s="161" t="s">
        <v>22</v>
      </c>
      <c r="U278" s="43" t="s">
        <v>44</v>
      </c>
      <c r="V278" s="35"/>
      <c r="W278" s="162">
        <f t="shared" si="86"/>
        <v>0</v>
      </c>
      <c r="X278" s="162">
        <v>0</v>
      </c>
      <c r="Y278" s="162">
        <f t="shared" si="87"/>
        <v>0</v>
      </c>
      <c r="Z278" s="162">
        <v>0</v>
      </c>
      <c r="AA278" s="163">
        <f t="shared" si="88"/>
        <v>0</v>
      </c>
      <c r="AR278" s="18" t="s">
        <v>221</v>
      </c>
      <c r="AT278" s="18" t="s">
        <v>159</v>
      </c>
      <c r="AU278" s="18" t="s">
        <v>100</v>
      </c>
      <c r="AY278" s="18" t="s">
        <v>158</v>
      </c>
      <c r="BE278" s="103">
        <f t="shared" si="89"/>
        <v>0</v>
      </c>
      <c r="BF278" s="103">
        <f t="shared" si="90"/>
        <v>0</v>
      </c>
      <c r="BG278" s="103">
        <f t="shared" si="91"/>
        <v>0</v>
      </c>
      <c r="BH278" s="103">
        <f t="shared" si="92"/>
        <v>0</v>
      </c>
      <c r="BI278" s="103">
        <f t="shared" si="93"/>
        <v>0</v>
      </c>
      <c r="BJ278" s="18" t="s">
        <v>84</v>
      </c>
      <c r="BK278" s="103">
        <f t="shared" si="94"/>
        <v>0</v>
      </c>
      <c r="BL278" s="18" t="s">
        <v>221</v>
      </c>
      <c r="BM278" s="18" t="s">
        <v>648</v>
      </c>
    </row>
    <row r="279" spans="2:65" s="1" customFormat="1" ht="16.5" customHeight="1">
      <c r="B279" s="34"/>
      <c r="C279" s="164" t="s">
        <v>649</v>
      </c>
      <c r="D279" s="164" t="s">
        <v>217</v>
      </c>
      <c r="E279" s="165" t="s">
        <v>650</v>
      </c>
      <c r="F279" s="242" t="s">
        <v>651</v>
      </c>
      <c r="G279" s="242"/>
      <c r="H279" s="242"/>
      <c r="I279" s="242"/>
      <c r="J279" s="166" t="s">
        <v>211</v>
      </c>
      <c r="K279" s="167">
        <v>17.061</v>
      </c>
      <c r="L279" s="243">
        <v>0</v>
      </c>
      <c r="M279" s="244"/>
      <c r="N279" s="245">
        <f t="shared" si="85"/>
        <v>0</v>
      </c>
      <c r="O279" s="241"/>
      <c r="P279" s="241"/>
      <c r="Q279" s="241"/>
      <c r="R279" s="36"/>
      <c r="T279" s="161" t="s">
        <v>22</v>
      </c>
      <c r="U279" s="43" t="s">
        <v>44</v>
      </c>
      <c r="V279" s="35"/>
      <c r="W279" s="162">
        <f t="shared" si="86"/>
        <v>0</v>
      </c>
      <c r="X279" s="162">
        <v>0</v>
      </c>
      <c r="Y279" s="162">
        <f t="shared" si="87"/>
        <v>0</v>
      </c>
      <c r="Z279" s="162">
        <v>0</v>
      </c>
      <c r="AA279" s="163">
        <f t="shared" si="88"/>
        <v>0</v>
      </c>
      <c r="AR279" s="18" t="s">
        <v>285</v>
      </c>
      <c r="AT279" s="18" t="s">
        <v>217</v>
      </c>
      <c r="AU279" s="18" t="s">
        <v>100</v>
      </c>
      <c r="AY279" s="18" t="s">
        <v>158</v>
      </c>
      <c r="BE279" s="103">
        <f t="shared" si="89"/>
        <v>0</v>
      </c>
      <c r="BF279" s="103">
        <f t="shared" si="90"/>
        <v>0</v>
      </c>
      <c r="BG279" s="103">
        <f t="shared" si="91"/>
        <v>0</v>
      </c>
      <c r="BH279" s="103">
        <f t="shared" si="92"/>
        <v>0</v>
      </c>
      <c r="BI279" s="103">
        <f t="shared" si="93"/>
        <v>0</v>
      </c>
      <c r="BJ279" s="18" t="s">
        <v>84</v>
      </c>
      <c r="BK279" s="103">
        <f t="shared" si="94"/>
        <v>0</v>
      </c>
      <c r="BL279" s="18" t="s">
        <v>221</v>
      </c>
      <c r="BM279" s="18" t="s">
        <v>652</v>
      </c>
    </row>
    <row r="280" spans="2:65" s="1" customFormat="1" ht="25.5" customHeight="1">
      <c r="B280" s="34"/>
      <c r="C280" s="157" t="s">
        <v>653</v>
      </c>
      <c r="D280" s="157" t="s">
        <v>159</v>
      </c>
      <c r="E280" s="158" t="s">
        <v>654</v>
      </c>
      <c r="F280" s="238" t="s">
        <v>655</v>
      </c>
      <c r="G280" s="238"/>
      <c r="H280" s="238"/>
      <c r="I280" s="238"/>
      <c r="J280" s="159" t="s">
        <v>211</v>
      </c>
      <c r="K280" s="160">
        <v>37.895000000000003</v>
      </c>
      <c r="L280" s="239">
        <v>0</v>
      </c>
      <c r="M280" s="240"/>
      <c r="N280" s="241">
        <f t="shared" si="85"/>
        <v>0</v>
      </c>
      <c r="O280" s="241"/>
      <c r="P280" s="241"/>
      <c r="Q280" s="241"/>
      <c r="R280" s="36"/>
      <c r="T280" s="161" t="s">
        <v>22</v>
      </c>
      <c r="U280" s="43" t="s">
        <v>44</v>
      </c>
      <c r="V280" s="35"/>
      <c r="W280" s="162">
        <f t="shared" si="86"/>
        <v>0</v>
      </c>
      <c r="X280" s="162">
        <v>0</v>
      </c>
      <c r="Y280" s="162">
        <f t="shared" si="87"/>
        <v>0</v>
      </c>
      <c r="Z280" s="162">
        <v>0</v>
      </c>
      <c r="AA280" s="163">
        <f t="shared" si="88"/>
        <v>0</v>
      </c>
      <c r="AR280" s="18" t="s">
        <v>221</v>
      </c>
      <c r="AT280" s="18" t="s">
        <v>159</v>
      </c>
      <c r="AU280" s="18" t="s">
        <v>100</v>
      </c>
      <c r="AY280" s="18" t="s">
        <v>158</v>
      </c>
      <c r="BE280" s="103">
        <f t="shared" si="89"/>
        <v>0</v>
      </c>
      <c r="BF280" s="103">
        <f t="shared" si="90"/>
        <v>0</v>
      </c>
      <c r="BG280" s="103">
        <f t="shared" si="91"/>
        <v>0</v>
      </c>
      <c r="BH280" s="103">
        <f t="shared" si="92"/>
        <v>0</v>
      </c>
      <c r="BI280" s="103">
        <f t="shared" si="93"/>
        <v>0</v>
      </c>
      <c r="BJ280" s="18" t="s">
        <v>84</v>
      </c>
      <c r="BK280" s="103">
        <f t="shared" si="94"/>
        <v>0</v>
      </c>
      <c r="BL280" s="18" t="s">
        <v>221</v>
      </c>
      <c r="BM280" s="18" t="s">
        <v>656</v>
      </c>
    </row>
    <row r="281" spans="2:65" s="1" customFormat="1" ht="25.5" customHeight="1">
      <c r="B281" s="34"/>
      <c r="C281" s="164" t="s">
        <v>657</v>
      </c>
      <c r="D281" s="164" t="s">
        <v>217</v>
      </c>
      <c r="E281" s="165" t="s">
        <v>658</v>
      </c>
      <c r="F281" s="242" t="s">
        <v>659</v>
      </c>
      <c r="G281" s="242"/>
      <c r="H281" s="242"/>
      <c r="I281" s="242"/>
      <c r="J281" s="166" t="s">
        <v>211</v>
      </c>
      <c r="K281" s="167">
        <v>19.713000000000001</v>
      </c>
      <c r="L281" s="243">
        <v>0</v>
      </c>
      <c r="M281" s="244"/>
      <c r="N281" s="245">
        <f t="shared" si="85"/>
        <v>0</v>
      </c>
      <c r="O281" s="241"/>
      <c r="P281" s="241"/>
      <c r="Q281" s="241"/>
      <c r="R281" s="36"/>
      <c r="T281" s="161" t="s">
        <v>22</v>
      </c>
      <c r="U281" s="43" t="s">
        <v>44</v>
      </c>
      <c r="V281" s="35"/>
      <c r="W281" s="162">
        <f t="shared" si="86"/>
        <v>0</v>
      </c>
      <c r="X281" s="162">
        <v>1.8E-3</v>
      </c>
      <c r="Y281" s="162">
        <f t="shared" si="87"/>
        <v>3.5483399999999998E-2</v>
      </c>
      <c r="Z281" s="162">
        <v>0</v>
      </c>
      <c r="AA281" s="163">
        <f t="shared" si="88"/>
        <v>0</v>
      </c>
      <c r="AR281" s="18" t="s">
        <v>285</v>
      </c>
      <c r="AT281" s="18" t="s">
        <v>217</v>
      </c>
      <c r="AU281" s="18" t="s">
        <v>100</v>
      </c>
      <c r="AY281" s="18" t="s">
        <v>158</v>
      </c>
      <c r="BE281" s="103">
        <f t="shared" si="89"/>
        <v>0</v>
      </c>
      <c r="BF281" s="103">
        <f t="shared" si="90"/>
        <v>0</v>
      </c>
      <c r="BG281" s="103">
        <f t="shared" si="91"/>
        <v>0</v>
      </c>
      <c r="BH281" s="103">
        <f t="shared" si="92"/>
        <v>0</v>
      </c>
      <c r="BI281" s="103">
        <f t="shared" si="93"/>
        <v>0</v>
      </c>
      <c r="BJ281" s="18" t="s">
        <v>84</v>
      </c>
      <c r="BK281" s="103">
        <f t="shared" si="94"/>
        <v>0</v>
      </c>
      <c r="BL281" s="18" t="s">
        <v>221</v>
      </c>
      <c r="BM281" s="18" t="s">
        <v>660</v>
      </c>
    </row>
    <row r="282" spans="2:65" s="1" customFormat="1" ht="25.5" customHeight="1">
      <c r="B282" s="34"/>
      <c r="C282" s="164" t="s">
        <v>661</v>
      </c>
      <c r="D282" s="164" t="s">
        <v>217</v>
      </c>
      <c r="E282" s="165" t="s">
        <v>662</v>
      </c>
      <c r="F282" s="242" t="s">
        <v>663</v>
      </c>
      <c r="G282" s="242"/>
      <c r="H282" s="242"/>
      <c r="I282" s="242"/>
      <c r="J282" s="166" t="s">
        <v>211</v>
      </c>
      <c r="K282" s="167">
        <v>19.713000000000001</v>
      </c>
      <c r="L282" s="243">
        <v>0</v>
      </c>
      <c r="M282" s="244"/>
      <c r="N282" s="245">
        <f t="shared" si="85"/>
        <v>0</v>
      </c>
      <c r="O282" s="241"/>
      <c r="P282" s="241"/>
      <c r="Q282" s="241"/>
      <c r="R282" s="36"/>
      <c r="T282" s="161" t="s">
        <v>22</v>
      </c>
      <c r="U282" s="43" t="s">
        <v>44</v>
      </c>
      <c r="V282" s="35"/>
      <c r="W282" s="162">
        <f t="shared" si="86"/>
        <v>0</v>
      </c>
      <c r="X282" s="162">
        <v>2.5400000000000002E-3</v>
      </c>
      <c r="Y282" s="162">
        <f t="shared" si="87"/>
        <v>5.0071020000000008E-2</v>
      </c>
      <c r="Z282" s="162">
        <v>0</v>
      </c>
      <c r="AA282" s="163">
        <f t="shared" si="88"/>
        <v>0</v>
      </c>
      <c r="AR282" s="18" t="s">
        <v>285</v>
      </c>
      <c r="AT282" s="18" t="s">
        <v>217</v>
      </c>
      <c r="AU282" s="18" t="s">
        <v>100</v>
      </c>
      <c r="AY282" s="18" t="s">
        <v>158</v>
      </c>
      <c r="BE282" s="103">
        <f t="shared" si="89"/>
        <v>0</v>
      </c>
      <c r="BF282" s="103">
        <f t="shared" si="90"/>
        <v>0</v>
      </c>
      <c r="BG282" s="103">
        <f t="shared" si="91"/>
        <v>0</v>
      </c>
      <c r="BH282" s="103">
        <f t="shared" si="92"/>
        <v>0</v>
      </c>
      <c r="BI282" s="103">
        <f t="shared" si="93"/>
        <v>0</v>
      </c>
      <c r="BJ282" s="18" t="s">
        <v>84</v>
      </c>
      <c r="BK282" s="103">
        <f t="shared" si="94"/>
        <v>0</v>
      </c>
      <c r="BL282" s="18" t="s">
        <v>221</v>
      </c>
      <c r="BM282" s="18" t="s">
        <v>664</v>
      </c>
    </row>
    <row r="283" spans="2:65" s="1" customFormat="1" ht="25.5" customHeight="1">
      <c r="B283" s="34"/>
      <c r="C283" s="157" t="s">
        <v>665</v>
      </c>
      <c r="D283" s="157" t="s">
        <v>159</v>
      </c>
      <c r="E283" s="158" t="s">
        <v>666</v>
      </c>
      <c r="F283" s="238" t="s">
        <v>667</v>
      </c>
      <c r="G283" s="238"/>
      <c r="H283" s="238"/>
      <c r="I283" s="238"/>
      <c r="J283" s="159" t="s">
        <v>211</v>
      </c>
      <c r="K283" s="160">
        <v>3.78</v>
      </c>
      <c r="L283" s="239">
        <v>0</v>
      </c>
      <c r="M283" s="240"/>
      <c r="N283" s="241">
        <f t="shared" si="85"/>
        <v>0</v>
      </c>
      <c r="O283" s="241"/>
      <c r="P283" s="241"/>
      <c r="Q283" s="241"/>
      <c r="R283" s="36"/>
      <c r="T283" s="161" t="s">
        <v>22</v>
      </c>
      <c r="U283" s="43" t="s">
        <v>44</v>
      </c>
      <c r="V283" s="35"/>
      <c r="W283" s="162">
        <f t="shared" si="86"/>
        <v>0</v>
      </c>
      <c r="X283" s="162">
        <v>0</v>
      </c>
      <c r="Y283" s="162">
        <f t="shared" si="87"/>
        <v>0</v>
      </c>
      <c r="Z283" s="162">
        <v>0</v>
      </c>
      <c r="AA283" s="163">
        <f t="shared" si="88"/>
        <v>0</v>
      </c>
      <c r="AR283" s="18" t="s">
        <v>221</v>
      </c>
      <c r="AT283" s="18" t="s">
        <v>159</v>
      </c>
      <c r="AU283" s="18" t="s">
        <v>100</v>
      </c>
      <c r="AY283" s="18" t="s">
        <v>158</v>
      </c>
      <c r="BE283" s="103">
        <f t="shared" si="89"/>
        <v>0</v>
      </c>
      <c r="BF283" s="103">
        <f t="shared" si="90"/>
        <v>0</v>
      </c>
      <c r="BG283" s="103">
        <f t="shared" si="91"/>
        <v>0</v>
      </c>
      <c r="BH283" s="103">
        <f t="shared" si="92"/>
        <v>0</v>
      </c>
      <c r="BI283" s="103">
        <f t="shared" si="93"/>
        <v>0</v>
      </c>
      <c r="BJ283" s="18" t="s">
        <v>84</v>
      </c>
      <c r="BK283" s="103">
        <f t="shared" si="94"/>
        <v>0</v>
      </c>
      <c r="BL283" s="18" t="s">
        <v>221</v>
      </c>
      <c r="BM283" s="18" t="s">
        <v>668</v>
      </c>
    </row>
    <row r="284" spans="2:65" s="1" customFormat="1" ht="38.25" customHeight="1">
      <c r="B284" s="34"/>
      <c r="C284" s="157" t="s">
        <v>669</v>
      </c>
      <c r="D284" s="157" t="s">
        <v>159</v>
      </c>
      <c r="E284" s="158" t="s">
        <v>670</v>
      </c>
      <c r="F284" s="238" t="s">
        <v>671</v>
      </c>
      <c r="G284" s="238"/>
      <c r="H284" s="238"/>
      <c r="I284" s="238"/>
      <c r="J284" s="159" t="s">
        <v>211</v>
      </c>
      <c r="K284" s="160">
        <v>30.7</v>
      </c>
      <c r="L284" s="239">
        <v>0</v>
      </c>
      <c r="M284" s="240"/>
      <c r="N284" s="241">
        <f t="shared" si="85"/>
        <v>0</v>
      </c>
      <c r="O284" s="241"/>
      <c r="P284" s="241"/>
      <c r="Q284" s="241"/>
      <c r="R284" s="36"/>
      <c r="T284" s="161" t="s">
        <v>22</v>
      </c>
      <c r="U284" s="43" t="s">
        <v>44</v>
      </c>
      <c r="V284" s="35"/>
      <c r="W284" s="162">
        <f t="shared" si="86"/>
        <v>0</v>
      </c>
      <c r="X284" s="162">
        <v>2.017E-2</v>
      </c>
      <c r="Y284" s="162">
        <f t="shared" si="87"/>
        <v>0.61921899999999996</v>
      </c>
      <c r="Z284" s="162">
        <v>0</v>
      </c>
      <c r="AA284" s="163">
        <f t="shared" si="88"/>
        <v>0</v>
      </c>
      <c r="AR284" s="18" t="s">
        <v>221</v>
      </c>
      <c r="AT284" s="18" t="s">
        <v>159</v>
      </c>
      <c r="AU284" s="18" t="s">
        <v>100</v>
      </c>
      <c r="AY284" s="18" t="s">
        <v>158</v>
      </c>
      <c r="BE284" s="103">
        <f t="shared" si="89"/>
        <v>0</v>
      </c>
      <c r="BF284" s="103">
        <f t="shared" si="90"/>
        <v>0</v>
      </c>
      <c r="BG284" s="103">
        <f t="shared" si="91"/>
        <v>0</v>
      </c>
      <c r="BH284" s="103">
        <f t="shared" si="92"/>
        <v>0</v>
      </c>
      <c r="BI284" s="103">
        <f t="shared" si="93"/>
        <v>0</v>
      </c>
      <c r="BJ284" s="18" t="s">
        <v>84</v>
      </c>
      <c r="BK284" s="103">
        <f t="shared" si="94"/>
        <v>0</v>
      </c>
      <c r="BL284" s="18" t="s">
        <v>221</v>
      </c>
      <c r="BM284" s="18" t="s">
        <v>672</v>
      </c>
    </row>
    <row r="285" spans="2:65" s="1" customFormat="1" ht="25.5" customHeight="1">
      <c r="B285" s="34"/>
      <c r="C285" s="157" t="s">
        <v>673</v>
      </c>
      <c r="D285" s="157" t="s">
        <v>159</v>
      </c>
      <c r="E285" s="158" t="s">
        <v>674</v>
      </c>
      <c r="F285" s="238" t="s">
        <v>675</v>
      </c>
      <c r="G285" s="238"/>
      <c r="H285" s="238"/>
      <c r="I285" s="238"/>
      <c r="J285" s="159" t="s">
        <v>502</v>
      </c>
      <c r="K285" s="168">
        <v>0</v>
      </c>
      <c r="L285" s="239">
        <v>0</v>
      </c>
      <c r="M285" s="240"/>
      <c r="N285" s="241">
        <f t="shared" si="85"/>
        <v>0</v>
      </c>
      <c r="O285" s="241"/>
      <c r="P285" s="241"/>
      <c r="Q285" s="241"/>
      <c r="R285" s="36"/>
      <c r="T285" s="161" t="s">
        <v>22</v>
      </c>
      <c r="U285" s="43" t="s">
        <v>44</v>
      </c>
      <c r="V285" s="35"/>
      <c r="W285" s="162">
        <f t="shared" si="86"/>
        <v>0</v>
      </c>
      <c r="X285" s="162">
        <v>0</v>
      </c>
      <c r="Y285" s="162">
        <f t="shared" si="87"/>
        <v>0</v>
      </c>
      <c r="Z285" s="162">
        <v>0</v>
      </c>
      <c r="AA285" s="163">
        <f t="shared" si="88"/>
        <v>0</v>
      </c>
      <c r="AR285" s="18" t="s">
        <v>221</v>
      </c>
      <c r="AT285" s="18" t="s">
        <v>159</v>
      </c>
      <c r="AU285" s="18" t="s">
        <v>100</v>
      </c>
      <c r="AY285" s="18" t="s">
        <v>158</v>
      </c>
      <c r="BE285" s="103">
        <f t="shared" si="89"/>
        <v>0</v>
      </c>
      <c r="BF285" s="103">
        <f t="shared" si="90"/>
        <v>0</v>
      </c>
      <c r="BG285" s="103">
        <f t="shared" si="91"/>
        <v>0</v>
      </c>
      <c r="BH285" s="103">
        <f t="shared" si="92"/>
        <v>0</v>
      </c>
      <c r="BI285" s="103">
        <f t="shared" si="93"/>
        <v>0</v>
      </c>
      <c r="BJ285" s="18" t="s">
        <v>84</v>
      </c>
      <c r="BK285" s="103">
        <f t="shared" si="94"/>
        <v>0</v>
      </c>
      <c r="BL285" s="18" t="s">
        <v>221</v>
      </c>
      <c r="BM285" s="18" t="s">
        <v>676</v>
      </c>
    </row>
    <row r="286" spans="2:65" s="9" customFormat="1" ht="29.85" customHeight="1">
      <c r="B286" s="146"/>
      <c r="C286" s="147"/>
      <c r="D286" s="156" t="s">
        <v>126</v>
      </c>
      <c r="E286" s="156"/>
      <c r="F286" s="156"/>
      <c r="G286" s="156"/>
      <c r="H286" s="156"/>
      <c r="I286" s="156"/>
      <c r="J286" s="156"/>
      <c r="K286" s="156"/>
      <c r="L286" s="156"/>
      <c r="M286" s="156"/>
      <c r="N286" s="246">
        <f>BK286</f>
        <v>0</v>
      </c>
      <c r="O286" s="247"/>
      <c r="P286" s="247"/>
      <c r="Q286" s="247"/>
      <c r="R286" s="149"/>
      <c r="T286" s="150"/>
      <c r="U286" s="147"/>
      <c r="V286" s="147"/>
      <c r="W286" s="151">
        <f>SUM(W287:W305)</f>
        <v>0</v>
      </c>
      <c r="X286" s="147"/>
      <c r="Y286" s="151">
        <f>SUM(Y287:Y305)</f>
        <v>5.7715000000000002E-2</v>
      </c>
      <c r="Z286" s="147"/>
      <c r="AA286" s="152">
        <f>SUM(AA287:AA305)</f>
        <v>0</v>
      </c>
      <c r="AR286" s="153" t="s">
        <v>100</v>
      </c>
      <c r="AT286" s="154" t="s">
        <v>78</v>
      </c>
      <c r="AU286" s="154" t="s">
        <v>84</v>
      </c>
      <c r="AY286" s="153" t="s">
        <v>158</v>
      </c>
      <c r="BK286" s="155">
        <f>SUM(BK287:BK305)</f>
        <v>0</v>
      </c>
    </row>
    <row r="287" spans="2:65" s="1" customFormat="1" ht="16.5" customHeight="1">
      <c r="B287" s="34"/>
      <c r="C287" s="157" t="s">
        <v>677</v>
      </c>
      <c r="D287" s="157" t="s">
        <v>159</v>
      </c>
      <c r="E287" s="158" t="s">
        <v>678</v>
      </c>
      <c r="F287" s="238" t="s">
        <v>679</v>
      </c>
      <c r="G287" s="238"/>
      <c r="H287" s="238"/>
      <c r="I287" s="238"/>
      <c r="J287" s="159" t="s">
        <v>336</v>
      </c>
      <c r="K287" s="160">
        <v>21</v>
      </c>
      <c r="L287" s="239">
        <v>0</v>
      </c>
      <c r="M287" s="240"/>
      <c r="N287" s="241">
        <f t="shared" ref="N287:N305" si="95">ROUND(L287*K287,2)</f>
        <v>0</v>
      </c>
      <c r="O287" s="241"/>
      <c r="P287" s="241"/>
      <c r="Q287" s="241"/>
      <c r="R287" s="36"/>
      <c r="T287" s="161" t="s">
        <v>22</v>
      </c>
      <c r="U287" s="43" t="s">
        <v>44</v>
      </c>
      <c r="V287" s="35"/>
      <c r="W287" s="162">
        <f t="shared" ref="W287:W305" si="96">V287*K287</f>
        <v>0</v>
      </c>
      <c r="X287" s="162">
        <v>0</v>
      </c>
      <c r="Y287" s="162">
        <f t="shared" ref="Y287:Y305" si="97">X287*K287</f>
        <v>0</v>
      </c>
      <c r="Z287" s="162">
        <v>0</v>
      </c>
      <c r="AA287" s="163">
        <f t="shared" ref="AA287:AA305" si="98">Z287*K287</f>
        <v>0</v>
      </c>
      <c r="AR287" s="18" t="s">
        <v>221</v>
      </c>
      <c r="AT287" s="18" t="s">
        <v>159</v>
      </c>
      <c r="AU287" s="18" t="s">
        <v>100</v>
      </c>
      <c r="AY287" s="18" t="s">
        <v>158</v>
      </c>
      <c r="BE287" s="103">
        <f t="shared" ref="BE287:BE305" si="99">IF(U287="základní",N287,0)</f>
        <v>0</v>
      </c>
      <c r="BF287" s="103">
        <f t="shared" ref="BF287:BF305" si="100">IF(U287="snížená",N287,0)</f>
        <v>0</v>
      </c>
      <c r="BG287" s="103">
        <f t="shared" ref="BG287:BG305" si="101">IF(U287="zákl. přenesená",N287,0)</f>
        <v>0</v>
      </c>
      <c r="BH287" s="103">
        <f t="shared" ref="BH287:BH305" si="102">IF(U287="sníž. přenesená",N287,0)</f>
        <v>0</v>
      </c>
      <c r="BI287" s="103">
        <f t="shared" ref="BI287:BI305" si="103">IF(U287="nulová",N287,0)</f>
        <v>0</v>
      </c>
      <c r="BJ287" s="18" t="s">
        <v>84</v>
      </c>
      <c r="BK287" s="103">
        <f t="shared" ref="BK287:BK305" si="104">ROUND(L287*K287,2)</f>
        <v>0</v>
      </c>
      <c r="BL287" s="18" t="s">
        <v>221</v>
      </c>
      <c r="BM287" s="18" t="s">
        <v>680</v>
      </c>
    </row>
    <row r="288" spans="2:65" s="1" customFormat="1" ht="25.5" customHeight="1">
      <c r="B288" s="34"/>
      <c r="C288" s="164" t="s">
        <v>681</v>
      </c>
      <c r="D288" s="164" t="s">
        <v>217</v>
      </c>
      <c r="E288" s="165" t="s">
        <v>682</v>
      </c>
      <c r="F288" s="242" t="s">
        <v>683</v>
      </c>
      <c r="G288" s="242"/>
      <c r="H288" s="242"/>
      <c r="I288" s="242"/>
      <c r="J288" s="166" t="s">
        <v>336</v>
      </c>
      <c r="K288" s="167">
        <v>21</v>
      </c>
      <c r="L288" s="243">
        <v>0</v>
      </c>
      <c r="M288" s="244"/>
      <c r="N288" s="245">
        <f t="shared" si="95"/>
        <v>0</v>
      </c>
      <c r="O288" s="241"/>
      <c r="P288" s="241"/>
      <c r="Q288" s="241"/>
      <c r="R288" s="36"/>
      <c r="T288" s="161" t="s">
        <v>22</v>
      </c>
      <c r="U288" s="43" t="s">
        <v>44</v>
      </c>
      <c r="V288" s="35"/>
      <c r="W288" s="162">
        <f t="shared" si="96"/>
        <v>0</v>
      </c>
      <c r="X288" s="162">
        <v>1.39E-3</v>
      </c>
      <c r="Y288" s="162">
        <f t="shared" si="97"/>
        <v>2.9190000000000001E-2</v>
      </c>
      <c r="Z288" s="162">
        <v>0</v>
      </c>
      <c r="AA288" s="163">
        <f t="shared" si="98"/>
        <v>0</v>
      </c>
      <c r="AR288" s="18" t="s">
        <v>285</v>
      </c>
      <c r="AT288" s="18" t="s">
        <v>217</v>
      </c>
      <c r="AU288" s="18" t="s">
        <v>100</v>
      </c>
      <c r="AY288" s="18" t="s">
        <v>158</v>
      </c>
      <c r="BE288" s="103">
        <f t="shared" si="99"/>
        <v>0</v>
      </c>
      <c r="BF288" s="103">
        <f t="shared" si="100"/>
        <v>0</v>
      </c>
      <c r="BG288" s="103">
        <f t="shared" si="101"/>
        <v>0</v>
      </c>
      <c r="BH288" s="103">
        <f t="shared" si="102"/>
        <v>0</v>
      </c>
      <c r="BI288" s="103">
        <f t="shared" si="103"/>
        <v>0</v>
      </c>
      <c r="BJ288" s="18" t="s">
        <v>84</v>
      </c>
      <c r="BK288" s="103">
        <f t="shared" si="104"/>
        <v>0</v>
      </c>
      <c r="BL288" s="18" t="s">
        <v>221</v>
      </c>
      <c r="BM288" s="18" t="s">
        <v>684</v>
      </c>
    </row>
    <row r="289" spans="2:65" s="1" customFormat="1" ht="16.5" customHeight="1">
      <c r="B289" s="34"/>
      <c r="C289" s="157" t="s">
        <v>685</v>
      </c>
      <c r="D289" s="157" t="s">
        <v>159</v>
      </c>
      <c r="E289" s="158" t="s">
        <v>686</v>
      </c>
      <c r="F289" s="238" t="s">
        <v>687</v>
      </c>
      <c r="G289" s="238"/>
      <c r="H289" s="238"/>
      <c r="I289" s="238"/>
      <c r="J289" s="159" t="s">
        <v>336</v>
      </c>
      <c r="K289" s="160">
        <v>8.5</v>
      </c>
      <c r="L289" s="239">
        <v>0</v>
      </c>
      <c r="M289" s="240"/>
      <c r="N289" s="241">
        <f t="shared" si="95"/>
        <v>0</v>
      </c>
      <c r="O289" s="241"/>
      <c r="P289" s="241"/>
      <c r="Q289" s="241"/>
      <c r="R289" s="36"/>
      <c r="T289" s="161" t="s">
        <v>22</v>
      </c>
      <c r="U289" s="43" t="s">
        <v>44</v>
      </c>
      <c r="V289" s="35"/>
      <c r="W289" s="162">
        <f t="shared" si="96"/>
        <v>0</v>
      </c>
      <c r="X289" s="162">
        <v>0</v>
      </c>
      <c r="Y289" s="162">
        <f t="shared" si="97"/>
        <v>0</v>
      </c>
      <c r="Z289" s="162">
        <v>0</v>
      </c>
      <c r="AA289" s="163">
        <f t="shared" si="98"/>
        <v>0</v>
      </c>
      <c r="AR289" s="18" t="s">
        <v>221</v>
      </c>
      <c r="AT289" s="18" t="s">
        <v>159</v>
      </c>
      <c r="AU289" s="18" t="s">
        <v>100</v>
      </c>
      <c r="AY289" s="18" t="s">
        <v>158</v>
      </c>
      <c r="BE289" s="103">
        <f t="shared" si="99"/>
        <v>0</v>
      </c>
      <c r="BF289" s="103">
        <f t="shared" si="100"/>
        <v>0</v>
      </c>
      <c r="BG289" s="103">
        <f t="shared" si="101"/>
        <v>0</v>
      </c>
      <c r="BH289" s="103">
        <f t="shared" si="102"/>
        <v>0</v>
      </c>
      <c r="BI289" s="103">
        <f t="shared" si="103"/>
        <v>0</v>
      </c>
      <c r="BJ289" s="18" t="s">
        <v>84</v>
      </c>
      <c r="BK289" s="103">
        <f t="shared" si="104"/>
        <v>0</v>
      </c>
      <c r="BL289" s="18" t="s">
        <v>221</v>
      </c>
      <c r="BM289" s="18" t="s">
        <v>688</v>
      </c>
    </row>
    <row r="290" spans="2:65" s="1" customFormat="1" ht="25.5" customHeight="1">
      <c r="B290" s="34"/>
      <c r="C290" s="164" t="s">
        <v>689</v>
      </c>
      <c r="D290" s="164" t="s">
        <v>217</v>
      </c>
      <c r="E290" s="165" t="s">
        <v>690</v>
      </c>
      <c r="F290" s="242" t="s">
        <v>691</v>
      </c>
      <c r="G290" s="242"/>
      <c r="H290" s="242"/>
      <c r="I290" s="242"/>
      <c r="J290" s="166" t="s">
        <v>336</v>
      </c>
      <c r="K290" s="167">
        <v>8.5</v>
      </c>
      <c r="L290" s="243">
        <v>0</v>
      </c>
      <c r="M290" s="244"/>
      <c r="N290" s="245">
        <f t="shared" si="95"/>
        <v>0</v>
      </c>
      <c r="O290" s="241"/>
      <c r="P290" s="241"/>
      <c r="Q290" s="241"/>
      <c r="R290" s="36"/>
      <c r="T290" s="161" t="s">
        <v>22</v>
      </c>
      <c r="U290" s="43" t="s">
        <v>44</v>
      </c>
      <c r="V290" s="35"/>
      <c r="W290" s="162">
        <f t="shared" si="96"/>
        <v>0</v>
      </c>
      <c r="X290" s="162">
        <v>1.1100000000000001E-3</v>
      </c>
      <c r="Y290" s="162">
        <f t="shared" si="97"/>
        <v>9.4350000000000007E-3</v>
      </c>
      <c r="Z290" s="162">
        <v>0</v>
      </c>
      <c r="AA290" s="163">
        <f t="shared" si="98"/>
        <v>0</v>
      </c>
      <c r="AR290" s="18" t="s">
        <v>285</v>
      </c>
      <c r="AT290" s="18" t="s">
        <v>217</v>
      </c>
      <c r="AU290" s="18" t="s">
        <v>100</v>
      </c>
      <c r="AY290" s="18" t="s">
        <v>158</v>
      </c>
      <c r="BE290" s="103">
        <f t="shared" si="99"/>
        <v>0</v>
      </c>
      <c r="BF290" s="103">
        <f t="shared" si="100"/>
        <v>0</v>
      </c>
      <c r="BG290" s="103">
        <f t="shared" si="101"/>
        <v>0</v>
      </c>
      <c r="BH290" s="103">
        <f t="shared" si="102"/>
        <v>0</v>
      </c>
      <c r="BI290" s="103">
        <f t="shared" si="103"/>
        <v>0</v>
      </c>
      <c r="BJ290" s="18" t="s">
        <v>84</v>
      </c>
      <c r="BK290" s="103">
        <f t="shared" si="104"/>
        <v>0</v>
      </c>
      <c r="BL290" s="18" t="s">
        <v>221</v>
      </c>
      <c r="BM290" s="18" t="s">
        <v>692</v>
      </c>
    </row>
    <row r="291" spans="2:65" s="1" customFormat="1" ht="38.25" customHeight="1">
      <c r="B291" s="34"/>
      <c r="C291" s="157" t="s">
        <v>693</v>
      </c>
      <c r="D291" s="157" t="s">
        <v>159</v>
      </c>
      <c r="E291" s="158" t="s">
        <v>694</v>
      </c>
      <c r="F291" s="238" t="s">
        <v>695</v>
      </c>
      <c r="G291" s="238"/>
      <c r="H291" s="238"/>
      <c r="I291" s="238"/>
      <c r="J291" s="159" t="s">
        <v>336</v>
      </c>
      <c r="K291" s="160">
        <v>4.5</v>
      </c>
      <c r="L291" s="239">
        <v>0</v>
      </c>
      <c r="M291" s="240"/>
      <c r="N291" s="241">
        <f t="shared" si="95"/>
        <v>0</v>
      </c>
      <c r="O291" s="241"/>
      <c r="P291" s="241"/>
      <c r="Q291" s="241"/>
      <c r="R291" s="36"/>
      <c r="T291" s="161" t="s">
        <v>22</v>
      </c>
      <c r="U291" s="43" t="s">
        <v>44</v>
      </c>
      <c r="V291" s="35"/>
      <c r="W291" s="162">
        <f t="shared" si="96"/>
        <v>0</v>
      </c>
      <c r="X291" s="162">
        <v>2.6900000000000001E-3</v>
      </c>
      <c r="Y291" s="162">
        <f t="shared" si="97"/>
        <v>1.2105000000000001E-2</v>
      </c>
      <c r="Z291" s="162">
        <v>0</v>
      </c>
      <c r="AA291" s="163">
        <f t="shared" si="98"/>
        <v>0</v>
      </c>
      <c r="AR291" s="18" t="s">
        <v>221</v>
      </c>
      <c r="AT291" s="18" t="s">
        <v>159</v>
      </c>
      <c r="AU291" s="18" t="s">
        <v>100</v>
      </c>
      <c r="AY291" s="18" t="s">
        <v>158</v>
      </c>
      <c r="BE291" s="103">
        <f t="shared" si="99"/>
        <v>0</v>
      </c>
      <c r="BF291" s="103">
        <f t="shared" si="100"/>
        <v>0</v>
      </c>
      <c r="BG291" s="103">
        <f t="shared" si="101"/>
        <v>0</v>
      </c>
      <c r="BH291" s="103">
        <f t="shared" si="102"/>
        <v>0</v>
      </c>
      <c r="BI291" s="103">
        <f t="shared" si="103"/>
        <v>0</v>
      </c>
      <c r="BJ291" s="18" t="s">
        <v>84</v>
      </c>
      <c r="BK291" s="103">
        <f t="shared" si="104"/>
        <v>0</v>
      </c>
      <c r="BL291" s="18" t="s">
        <v>221</v>
      </c>
      <c r="BM291" s="18" t="s">
        <v>696</v>
      </c>
    </row>
    <row r="292" spans="2:65" s="1" customFormat="1" ht="16.5" customHeight="1">
      <c r="B292" s="34"/>
      <c r="C292" s="157" t="s">
        <v>697</v>
      </c>
      <c r="D292" s="157" t="s">
        <v>159</v>
      </c>
      <c r="E292" s="158" t="s">
        <v>698</v>
      </c>
      <c r="F292" s="238" t="s">
        <v>699</v>
      </c>
      <c r="G292" s="238"/>
      <c r="H292" s="238"/>
      <c r="I292" s="238"/>
      <c r="J292" s="159" t="s">
        <v>336</v>
      </c>
      <c r="K292" s="160">
        <v>8.3000000000000007</v>
      </c>
      <c r="L292" s="239">
        <v>0</v>
      </c>
      <c r="M292" s="240"/>
      <c r="N292" s="241">
        <f t="shared" si="95"/>
        <v>0</v>
      </c>
      <c r="O292" s="241"/>
      <c r="P292" s="241"/>
      <c r="Q292" s="241"/>
      <c r="R292" s="36"/>
      <c r="T292" s="161" t="s">
        <v>22</v>
      </c>
      <c r="U292" s="43" t="s">
        <v>44</v>
      </c>
      <c r="V292" s="35"/>
      <c r="W292" s="162">
        <f t="shared" si="96"/>
        <v>0</v>
      </c>
      <c r="X292" s="162">
        <v>0</v>
      </c>
      <c r="Y292" s="162">
        <f t="shared" si="97"/>
        <v>0</v>
      </c>
      <c r="Z292" s="162">
        <v>0</v>
      </c>
      <c r="AA292" s="163">
        <f t="shared" si="98"/>
        <v>0</v>
      </c>
      <c r="AR292" s="18" t="s">
        <v>221</v>
      </c>
      <c r="AT292" s="18" t="s">
        <v>159</v>
      </c>
      <c r="AU292" s="18" t="s">
        <v>100</v>
      </c>
      <c r="AY292" s="18" t="s">
        <v>158</v>
      </c>
      <c r="BE292" s="103">
        <f t="shared" si="99"/>
        <v>0</v>
      </c>
      <c r="BF292" s="103">
        <f t="shared" si="100"/>
        <v>0</v>
      </c>
      <c r="BG292" s="103">
        <f t="shared" si="101"/>
        <v>0</v>
      </c>
      <c r="BH292" s="103">
        <f t="shared" si="102"/>
        <v>0</v>
      </c>
      <c r="BI292" s="103">
        <f t="shared" si="103"/>
        <v>0</v>
      </c>
      <c r="BJ292" s="18" t="s">
        <v>84</v>
      </c>
      <c r="BK292" s="103">
        <f t="shared" si="104"/>
        <v>0</v>
      </c>
      <c r="BL292" s="18" t="s">
        <v>221</v>
      </c>
      <c r="BM292" s="18" t="s">
        <v>700</v>
      </c>
    </row>
    <row r="293" spans="2:65" s="1" customFormat="1" ht="16.5" customHeight="1">
      <c r="B293" s="34"/>
      <c r="C293" s="157" t="s">
        <v>701</v>
      </c>
      <c r="D293" s="157" t="s">
        <v>159</v>
      </c>
      <c r="E293" s="158" t="s">
        <v>702</v>
      </c>
      <c r="F293" s="238" t="s">
        <v>703</v>
      </c>
      <c r="G293" s="238"/>
      <c r="H293" s="238"/>
      <c r="I293" s="238"/>
      <c r="J293" s="159" t="s">
        <v>251</v>
      </c>
      <c r="K293" s="160">
        <v>2</v>
      </c>
      <c r="L293" s="239">
        <v>0</v>
      </c>
      <c r="M293" s="240"/>
      <c r="N293" s="241">
        <f t="shared" si="95"/>
        <v>0</v>
      </c>
      <c r="O293" s="241"/>
      <c r="P293" s="241"/>
      <c r="Q293" s="241"/>
      <c r="R293" s="36"/>
      <c r="T293" s="161" t="s">
        <v>22</v>
      </c>
      <c r="U293" s="43" t="s">
        <v>44</v>
      </c>
      <c r="V293" s="35"/>
      <c r="W293" s="162">
        <f t="shared" si="96"/>
        <v>0</v>
      </c>
      <c r="X293" s="162">
        <v>0</v>
      </c>
      <c r="Y293" s="162">
        <f t="shared" si="97"/>
        <v>0</v>
      </c>
      <c r="Z293" s="162">
        <v>0</v>
      </c>
      <c r="AA293" s="163">
        <f t="shared" si="98"/>
        <v>0</v>
      </c>
      <c r="AR293" s="18" t="s">
        <v>221</v>
      </c>
      <c r="AT293" s="18" t="s">
        <v>159</v>
      </c>
      <c r="AU293" s="18" t="s">
        <v>100</v>
      </c>
      <c r="AY293" s="18" t="s">
        <v>158</v>
      </c>
      <c r="BE293" s="103">
        <f t="shared" si="99"/>
        <v>0</v>
      </c>
      <c r="BF293" s="103">
        <f t="shared" si="100"/>
        <v>0</v>
      </c>
      <c r="BG293" s="103">
        <f t="shared" si="101"/>
        <v>0</v>
      </c>
      <c r="BH293" s="103">
        <f t="shared" si="102"/>
        <v>0</v>
      </c>
      <c r="BI293" s="103">
        <f t="shared" si="103"/>
        <v>0</v>
      </c>
      <c r="BJ293" s="18" t="s">
        <v>84</v>
      </c>
      <c r="BK293" s="103">
        <f t="shared" si="104"/>
        <v>0</v>
      </c>
      <c r="BL293" s="18" t="s">
        <v>221</v>
      </c>
      <c r="BM293" s="18" t="s">
        <v>704</v>
      </c>
    </row>
    <row r="294" spans="2:65" s="1" customFormat="1" ht="16.5" customHeight="1">
      <c r="B294" s="34"/>
      <c r="C294" s="157" t="s">
        <v>705</v>
      </c>
      <c r="D294" s="157" t="s">
        <v>159</v>
      </c>
      <c r="E294" s="158" t="s">
        <v>706</v>
      </c>
      <c r="F294" s="238" t="s">
        <v>707</v>
      </c>
      <c r="G294" s="238"/>
      <c r="H294" s="238"/>
      <c r="I294" s="238"/>
      <c r="J294" s="159" t="s">
        <v>251</v>
      </c>
      <c r="K294" s="160">
        <v>9</v>
      </c>
      <c r="L294" s="239">
        <v>0</v>
      </c>
      <c r="M294" s="240"/>
      <c r="N294" s="241">
        <f t="shared" si="95"/>
        <v>0</v>
      </c>
      <c r="O294" s="241"/>
      <c r="P294" s="241"/>
      <c r="Q294" s="241"/>
      <c r="R294" s="36"/>
      <c r="T294" s="161" t="s">
        <v>22</v>
      </c>
      <c r="U294" s="43" t="s">
        <v>44</v>
      </c>
      <c r="V294" s="35"/>
      <c r="W294" s="162">
        <f t="shared" si="96"/>
        <v>0</v>
      </c>
      <c r="X294" s="162">
        <v>0</v>
      </c>
      <c r="Y294" s="162">
        <f t="shared" si="97"/>
        <v>0</v>
      </c>
      <c r="Z294" s="162">
        <v>0</v>
      </c>
      <c r="AA294" s="163">
        <f t="shared" si="98"/>
        <v>0</v>
      </c>
      <c r="AR294" s="18" t="s">
        <v>221</v>
      </c>
      <c r="AT294" s="18" t="s">
        <v>159</v>
      </c>
      <c r="AU294" s="18" t="s">
        <v>100</v>
      </c>
      <c r="AY294" s="18" t="s">
        <v>158</v>
      </c>
      <c r="BE294" s="103">
        <f t="shared" si="99"/>
        <v>0</v>
      </c>
      <c r="BF294" s="103">
        <f t="shared" si="100"/>
        <v>0</v>
      </c>
      <c r="BG294" s="103">
        <f t="shared" si="101"/>
        <v>0</v>
      </c>
      <c r="BH294" s="103">
        <f t="shared" si="102"/>
        <v>0</v>
      </c>
      <c r="BI294" s="103">
        <f t="shared" si="103"/>
        <v>0</v>
      </c>
      <c r="BJ294" s="18" t="s">
        <v>84</v>
      </c>
      <c r="BK294" s="103">
        <f t="shared" si="104"/>
        <v>0</v>
      </c>
      <c r="BL294" s="18" t="s">
        <v>221</v>
      </c>
      <c r="BM294" s="18" t="s">
        <v>708</v>
      </c>
    </row>
    <row r="295" spans="2:65" s="1" customFormat="1" ht="25.5" customHeight="1">
      <c r="B295" s="34"/>
      <c r="C295" s="157" t="s">
        <v>709</v>
      </c>
      <c r="D295" s="157" t="s">
        <v>159</v>
      </c>
      <c r="E295" s="158" t="s">
        <v>710</v>
      </c>
      <c r="F295" s="238" t="s">
        <v>711</v>
      </c>
      <c r="G295" s="238"/>
      <c r="H295" s="238"/>
      <c r="I295" s="238"/>
      <c r="J295" s="159" t="s">
        <v>251</v>
      </c>
      <c r="K295" s="160">
        <v>1</v>
      </c>
      <c r="L295" s="239">
        <v>0</v>
      </c>
      <c r="M295" s="240"/>
      <c r="N295" s="241">
        <f t="shared" si="95"/>
        <v>0</v>
      </c>
      <c r="O295" s="241"/>
      <c r="P295" s="241"/>
      <c r="Q295" s="241"/>
      <c r="R295" s="36"/>
      <c r="T295" s="161" t="s">
        <v>22</v>
      </c>
      <c r="U295" s="43" t="s">
        <v>44</v>
      </c>
      <c r="V295" s="35"/>
      <c r="W295" s="162">
        <f t="shared" si="96"/>
        <v>0</v>
      </c>
      <c r="X295" s="162">
        <v>0</v>
      </c>
      <c r="Y295" s="162">
        <f t="shared" si="97"/>
        <v>0</v>
      </c>
      <c r="Z295" s="162">
        <v>0</v>
      </c>
      <c r="AA295" s="163">
        <f t="shared" si="98"/>
        <v>0</v>
      </c>
      <c r="AR295" s="18" t="s">
        <v>221</v>
      </c>
      <c r="AT295" s="18" t="s">
        <v>159</v>
      </c>
      <c r="AU295" s="18" t="s">
        <v>100</v>
      </c>
      <c r="AY295" s="18" t="s">
        <v>158</v>
      </c>
      <c r="BE295" s="103">
        <f t="shared" si="99"/>
        <v>0</v>
      </c>
      <c r="BF295" s="103">
        <f t="shared" si="100"/>
        <v>0</v>
      </c>
      <c r="BG295" s="103">
        <f t="shared" si="101"/>
        <v>0</v>
      </c>
      <c r="BH295" s="103">
        <f t="shared" si="102"/>
        <v>0</v>
      </c>
      <c r="BI295" s="103">
        <f t="shared" si="103"/>
        <v>0</v>
      </c>
      <c r="BJ295" s="18" t="s">
        <v>84</v>
      </c>
      <c r="BK295" s="103">
        <f t="shared" si="104"/>
        <v>0</v>
      </c>
      <c r="BL295" s="18" t="s">
        <v>221</v>
      </c>
      <c r="BM295" s="18" t="s">
        <v>712</v>
      </c>
    </row>
    <row r="296" spans="2:65" s="1" customFormat="1" ht="16.5" customHeight="1">
      <c r="B296" s="34"/>
      <c r="C296" s="157" t="s">
        <v>713</v>
      </c>
      <c r="D296" s="157" t="s">
        <v>159</v>
      </c>
      <c r="E296" s="158" t="s">
        <v>714</v>
      </c>
      <c r="F296" s="238" t="s">
        <v>715</v>
      </c>
      <c r="G296" s="238"/>
      <c r="H296" s="238"/>
      <c r="I296" s="238"/>
      <c r="J296" s="159" t="s">
        <v>336</v>
      </c>
      <c r="K296" s="160">
        <v>2.7</v>
      </c>
      <c r="L296" s="239">
        <v>0</v>
      </c>
      <c r="M296" s="240"/>
      <c r="N296" s="241">
        <f t="shared" si="95"/>
        <v>0</v>
      </c>
      <c r="O296" s="241"/>
      <c r="P296" s="241"/>
      <c r="Q296" s="241"/>
      <c r="R296" s="36"/>
      <c r="T296" s="161" t="s">
        <v>22</v>
      </c>
      <c r="U296" s="43" t="s">
        <v>44</v>
      </c>
      <c r="V296" s="35"/>
      <c r="W296" s="162">
        <f t="shared" si="96"/>
        <v>0</v>
      </c>
      <c r="X296" s="162">
        <v>0</v>
      </c>
      <c r="Y296" s="162">
        <f t="shared" si="97"/>
        <v>0</v>
      </c>
      <c r="Z296" s="162">
        <v>0</v>
      </c>
      <c r="AA296" s="163">
        <f t="shared" si="98"/>
        <v>0</v>
      </c>
      <c r="AR296" s="18" t="s">
        <v>221</v>
      </c>
      <c r="AT296" s="18" t="s">
        <v>159</v>
      </c>
      <c r="AU296" s="18" t="s">
        <v>100</v>
      </c>
      <c r="AY296" s="18" t="s">
        <v>158</v>
      </c>
      <c r="BE296" s="103">
        <f t="shared" si="99"/>
        <v>0</v>
      </c>
      <c r="BF296" s="103">
        <f t="shared" si="100"/>
        <v>0</v>
      </c>
      <c r="BG296" s="103">
        <f t="shared" si="101"/>
        <v>0</v>
      </c>
      <c r="BH296" s="103">
        <f t="shared" si="102"/>
        <v>0</v>
      </c>
      <c r="BI296" s="103">
        <f t="shared" si="103"/>
        <v>0</v>
      </c>
      <c r="BJ296" s="18" t="s">
        <v>84</v>
      </c>
      <c r="BK296" s="103">
        <f t="shared" si="104"/>
        <v>0</v>
      </c>
      <c r="BL296" s="18" t="s">
        <v>221</v>
      </c>
      <c r="BM296" s="18" t="s">
        <v>716</v>
      </c>
    </row>
    <row r="297" spans="2:65" s="1" customFormat="1" ht="25.5" customHeight="1">
      <c r="B297" s="34"/>
      <c r="C297" s="164" t="s">
        <v>717</v>
      </c>
      <c r="D297" s="164" t="s">
        <v>217</v>
      </c>
      <c r="E297" s="165" t="s">
        <v>718</v>
      </c>
      <c r="F297" s="242" t="s">
        <v>719</v>
      </c>
      <c r="G297" s="242"/>
      <c r="H297" s="242"/>
      <c r="I297" s="242"/>
      <c r="J297" s="166" t="s">
        <v>251</v>
      </c>
      <c r="K297" s="167">
        <v>2</v>
      </c>
      <c r="L297" s="243">
        <v>0</v>
      </c>
      <c r="M297" s="244"/>
      <c r="N297" s="245">
        <f t="shared" si="95"/>
        <v>0</v>
      </c>
      <c r="O297" s="241"/>
      <c r="P297" s="241"/>
      <c r="Q297" s="241"/>
      <c r="R297" s="36"/>
      <c r="T297" s="161" t="s">
        <v>22</v>
      </c>
      <c r="U297" s="43" t="s">
        <v>44</v>
      </c>
      <c r="V297" s="35"/>
      <c r="W297" s="162">
        <f t="shared" si="96"/>
        <v>0</v>
      </c>
      <c r="X297" s="162">
        <v>5.0000000000000002E-5</v>
      </c>
      <c r="Y297" s="162">
        <f t="shared" si="97"/>
        <v>1E-4</v>
      </c>
      <c r="Z297" s="162">
        <v>0</v>
      </c>
      <c r="AA297" s="163">
        <f t="shared" si="98"/>
        <v>0</v>
      </c>
      <c r="AR297" s="18" t="s">
        <v>285</v>
      </c>
      <c r="AT297" s="18" t="s">
        <v>217</v>
      </c>
      <c r="AU297" s="18" t="s">
        <v>100</v>
      </c>
      <c r="AY297" s="18" t="s">
        <v>158</v>
      </c>
      <c r="BE297" s="103">
        <f t="shared" si="99"/>
        <v>0</v>
      </c>
      <c r="BF297" s="103">
        <f t="shared" si="100"/>
        <v>0</v>
      </c>
      <c r="BG297" s="103">
        <f t="shared" si="101"/>
        <v>0</v>
      </c>
      <c r="BH297" s="103">
        <f t="shared" si="102"/>
        <v>0</v>
      </c>
      <c r="BI297" s="103">
        <f t="shared" si="103"/>
        <v>0</v>
      </c>
      <c r="BJ297" s="18" t="s">
        <v>84</v>
      </c>
      <c r="BK297" s="103">
        <f t="shared" si="104"/>
        <v>0</v>
      </c>
      <c r="BL297" s="18" t="s">
        <v>221</v>
      </c>
      <c r="BM297" s="18" t="s">
        <v>720</v>
      </c>
    </row>
    <row r="298" spans="2:65" s="1" customFormat="1" ht="16.5" customHeight="1">
      <c r="B298" s="34"/>
      <c r="C298" s="164" t="s">
        <v>721</v>
      </c>
      <c r="D298" s="164" t="s">
        <v>217</v>
      </c>
      <c r="E298" s="165" t="s">
        <v>722</v>
      </c>
      <c r="F298" s="242" t="s">
        <v>723</v>
      </c>
      <c r="G298" s="242"/>
      <c r="H298" s="242"/>
      <c r="I298" s="242"/>
      <c r="J298" s="166" t="s">
        <v>251</v>
      </c>
      <c r="K298" s="167">
        <v>9</v>
      </c>
      <c r="L298" s="243">
        <v>0</v>
      </c>
      <c r="M298" s="244"/>
      <c r="N298" s="245">
        <f t="shared" si="95"/>
        <v>0</v>
      </c>
      <c r="O298" s="241"/>
      <c r="P298" s="241"/>
      <c r="Q298" s="241"/>
      <c r="R298" s="36"/>
      <c r="T298" s="161" t="s">
        <v>22</v>
      </c>
      <c r="U298" s="43" t="s">
        <v>44</v>
      </c>
      <c r="V298" s="35"/>
      <c r="W298" s="162">
        <f t="shared" si="96"/>
        <v>0</v>
      </c>
      <c r="X298" s="162">
        <v>2.4000000000000001E-4</v>
      </c>
      <c r="Y298" s="162">
        <f t="shared" si="97"/>
        <v>2.16E-3</v>
      </c>
      <c r="Z298" s="162">
        <v>0</v>
      </c>
      <c r="AA298" s="163">
        <f t="shared" si="98"/>
        <v>0</v>
      </c>
      <c r="AR298" s="18" t="s">
        <v>285</v>
      </c>
      <c r="AT298" s="18" t="s">
        <v>217</v>
      </c>
      <c r="AU298" s="18" t="s">
        <v>100</v>
      </c>
      <c r="AY298" s="18" t="s">
        <v>158</v>
      </c>
      <c r="BE298" s="103">
        <f t="shared" si="99"/>
        <v>0</v>
      </c>
      <c r="BF298" s="103">
        <f t="shared" si="100"/>
        <v>0</v>
      </c>
      <c r="BG298" s="103">
        <f t="shared" si="101"/>
        <v>0</v>
      </c>
      <c r="BH298" s="103">
        <f t="shared" si="102"/>
        <v>0</v>
      </c>
      <c r="BI298" s="103">
        <f t="shared" si="103"/>
        <v>0</v>
      </c>
      <c r="BJ298" s="18" t="s">
        <v>84</v>
      </c>
      <c r="BK298" s="103">
        <f t="shared" si="104"/>
        <v>0</v>
      </c>
      <c r="BL298" s="18" t="s">
        <v>221</v>
      </c>
      <c r="BM298" s="18" t="s">
        <v>724</v>
      </c>
    </row>
    <row r="299" spans="2:65" s="1" customFormat="1" ht="16.5" customHeight="1">
      <c r="B299" s="34"/>
      <c r="C299" s="164" t="s">
        <v>725</v>
      </c>
      <c r="D299" s="164" t="s">
        <v>217</v>
      </c>
      <c r="E299" s="165" t="s">
        <v>726</v>
      </c>
      <c r="F299" s="242" t="s">
        <v>727</v>
      </c>
      <c r="G299" s="242"/>
      <c r="H299" s="242"/>
      <c r="I299" s="242"/>
      <c r="J299" s="166" t="s">
        <v>251</v>
      </c>
      <c r="K299" s="167">
        <v>2</v>
      </c>
      <c r="L299" s="243">
        <v>0</v>
      </c>
      <c r="M299" s="244"/>
      <c r="N299" s="245">
        <f t="shared" si="95"/>
        <v>0</v>
      </c>
      <c r="O299" s="241"/>
      <c r="P299" s="241"/>
      <c r="Q299" s="241"/>
      <c r="R299" s="36"/>
      <c r="T299" s="161" t="s">
        <v>22</v>
      </c>
      <c r="U299" s="43" t="s">
        <v>44</v>
      </c>
      <c r="V299" s="35"/>
      <c r="W299" s="162">
        <f t="shared" si="96"/>
        <v>0</v>
      </c>
      <c r="X299" s="162">
        <v>2.0000000000000001E-4</v>
      </c>
      <c r="Y299" s="162">
        <f t="shared" si="97"/>
        <v>4.0000000000000002E-4</v>
      </c>
      <c r="Z299" s="162">
        <v>0</v>
      </c>
      <c r="AA299" s="163">
        <f t="shared" si="98"/>
        <v>0</v>
      </c>
      <c r="AR299" s="18" t="s">
        <v>285</v>
      </c>
      <c r="AT299" s="18" t="s">
        <v>217</v>
      </c>
      <c r="AU299" s="18" t="s">
        <v>100</v>
      </c>
      <c r="AY299" s="18" t="s">
        <v>158</v>
      </c>
      <c r="BE299" s="103">
        <f t="shared" si="99"/>
        <v>0</v>
      </c>
      <c r="BF299" s="103">
        <f t="shared" si="100"/>
        <v>0</v>
      </c>
      <c r="BG299" s="103">
        <f t="shared" si="101"/>
        <v>0</v>
      </c>
      <c r="BH299" s="103">
        <f t="shared" si="102"/>
        <v>0</v>
      </c>
      <c r="BI299" s="103">
        <f t="shared" si="103"/>
        <v>0</v>
      </c>
      <c r="BJ299" s="18" t="s">
        <v>84</v>
      </c>
      <c r="BK299" s="103">
        <f t="shared" si="104"/>
        <v>0</v>
      </c>
      <c r="BL299" s="18" t="s">
        <v>221</v>
      </c>
      <c r="BM299" s="18" t="s">
        <v>728</v>
      </c>
    </row>
    <row r="300" spans="2:65" s="1" customFormat="1" ht="16.5" customHeight="1">
      <c r="B300" s="34"/>
      <c r="C300" s="164" t="s">
        <v>729</v>
      </c>
      <c r="D300" s="164" t="s">
        <v>217</v>
      </c>
      <c r="E300" s="165" t="s">
        <v>730</v>
      </c>
      <c r="F300" s="242" t="s">
        <v>731</v>
      </c>
      <c r="G300" s="242"/>
      <c r="H300" s="242"/>
      <c r="I300" s="242"/>
      <c r="J300" s="166" t="s">
        <v>251</v>
      </c>
      <c r="K300" s="167">
        <v>1</v>
      </c>
      <c r="L300" s="243">
        <v>0</v>
      </c>
      <c r="M300" s="244"/>
      <c r="N300" s="245">
        <f t="shared" si="95"/>
        <v>0</v>
      </c>
      <c r="O300" s="241"/>
      <c r="P300" s="241"/>
      <c r="Q300" s="241"/>
      <c r="R300" s="36"/>
      <c r="T300" s="161" t="s">
        <v>22</v>
      </c>
      <c r="U300" s="43" t="s">
        <v>44</v>
      </c>
      <c r="V300" s="35"/>
      <c r="W300" s="162">
        <f t="shared" si="96"/>
        <v>0</v>
      </c>
      <c r="X300" s="162">
        <v>2.0000000000000001E-4</v>
      </c>
      <c r="Y300" s="162">
        <f t="shared" si="97"/>
        <v>2.0000000000000001E-4</v>
      </c>
      <c r="Z300" s="162">
        <v>0</v>
      </c>
      <c r="AA300" s="163">
        <f t="shared" si="98"/>
        <v>0</v>
      </c>
      <c r="AR300" s="18" t="s">
        <v>285</v>
      </c>
      <c r="AT300" s="18" t="s">
        <v>217</v>
      </c>
      <c r="AU300" s="18" t="s">
        <v>100</v>
      </c>
      <c r="AY300" s="18" t="s">
        <v>158</v>
      </c>
      <c r="BE300" s="103">
        <f t="shared" si="99"/>
        <v>0</v>
      </c>
      <c r="BF300" s="103">
        <f t="shared" si="100"/>
        <v>0</v>
      </c>
      <c r="BG300" s="103">
        <f t="shared" si="101"/>
        <v>0</v>
      </c>
      <c r="BH300" s="103">
        <f t="shared" si="102"/>
        <v>0</v>
      </c>
      <c r="BI300" s="103">
        <f t="shared" si="103"/>
        <v>0</v>
      </c>
      <c r="BJ300" s="18" t="s">
        <v>84</v>
      </c>
      <c r="BK300" s="103">
        <f t="shared" si="104"/>
        <v>0</v>
      </c>
      <c r="BL300" s="18" t="s">
        <v>221</v>
      </c>
      <c r="BM300" s="18" t="s">
        <v>732</v>
      </c>
    </row>
    <row r="301" spans="2:65" s="1" customFormat="1" ht="16.5" customHeight="1">
      <c r="B301" s="34"/>
      <c r="C301" s="164" t="s">
        <v>733</v>
      </c>
      <c r="D301" s="164" t="s">
        <v>217</v>
      </c>
      <c r="E301" s="165" t="s">
        <v>734</v>
      </c>
      <c r="F301" s="242" t="s">
        <v>735</v>
      </c>
      <c r="G301" s="242"/>
      <c r="H301" s="242"/>
      <c r="I301" s="242"/>
      <c r="J301" s="166" t="s">
        <v>251</v>
      </c>
      <c r="K301" s="167">
        <v>2</v>
      </c>
      <c r="L301" s="243">
        <v>0</v>
      </c>
      <c r="M301" s="244"/>
      <c r="N301" s="245">
        <f t="shared" si="95"/>
        <v>0</v>
      </c>
      <c r="O301" s="241"/>
      <c r="P301" s="241"/>
      <c r="Q301" s="241"/>
      <c r="R301" s="36"/>
      <c r="T301" s="161" t="s">
        <v>22</v>
      </c>
      <c r="U301" s="43" t="s">
        <v>44</v>
      </c>
      <c r="V301" s="35"/>
      <c r="W301" s="162">
        <f t="shared" si="96"/>
        <v>0</v>
      </c>
      <c r="X301" s="162">
        <v>2.4000000000000001E-4</v>
      </c>
      <c r="Y301" s="162">
        <f t="shared" si="97"/>
        <v>4.8000000000000001E-4</v>
      </c>
      <c r="Z301" s="162">
        <v>0</v>
      </c>
      <c r="AA301" s="163">
        <f t="shared" si="98"/>
        <v>0</v>
      </c>
      <c r="AR301" s="18" t="s">
        <v>285</v>
      </c>
      <c r="AT301" s="18" t="s">
        <v>217</v>
      </c>
      <c r="AU301" s="18" t="s">
        <v>100</v>
      </c>
      <c r="AY301" s="18" t="s">
        <v>158</v>
      </c>
      <c r="BE301" s="103">
        <f t="shared" si="99"/>
        <v>0</v>
      </c>
      <c r="BF301" s="103">
        <f t="shared" si="100"/>
        <v>0</v>
      </c>
      <c r="BG301" s="103">
        <f t="shared" si="101"/>
        <v>0</v>
      </c>
      <c r="BH301" s="103">
        <f t="shared" si="102"/>
        <v>0</v>
      </c>
      <c r="BI301" s="103">
        <f t="shared" si="103"/>
        <v>0</v>
      </c>
      <c r="BJ301" s="18" t="s">
        <v>84</v>
      </c>
      <c r="BK301" s="103">
        <f t="shared" si="104"/>
        <v>0</v>
      </c>
      <c r="BL301" s="18" t="s">
        <v>221</v>
      </c>
      <c r="BM301" s="18" t="s">
        <v>736</v>
      </c>
    </row>
    <row r="302" spans="2:65" s="1" customFormat="1" ht="16.5" customHeight="1">
      <c r="B302" s="34"/>
      <c r="C302" s="164" t="s">
        <v>737</v>
      </c>
      <c r="D302" s="164" t="s">
        <v>217</v>
      </c>
      <c r="E302" s="165" t="s">
        <v>738</v>
      </c>
      <c r="F302" s="242" t="s">
        <v>739</v>
      </c>
      <c r="G302" s="242"/>
      <c r="H302" s="242"/>
      <c r="I302" s="242"/>
      <c r="J302" s="166" t="s">
        <v>336</v>
      </c>
      <c r="K302" s="167">
        <v>2.7</v>
      </c>
      <c r="L302" s="243">
        <v>0</v>
      </c>
      <c r="M302" s="244"/>
      <c r="N302" s="245">
        <f t="shared" si="95"/>
        <v>0</v>
      </c>
      <c r="O302" s="241"/>
      <c r="P302" s="241"/>
      <c r="Q302" s="241"/>
      <c r="R302" s="36"/>
      <c r="T302" s="161" t="s">
        <v>22</v>
      </c>
      <c r="U302" s="43" t="s">
        <v>44</v>
      </c>
      <c r="V302" s="35"/>
      <c r="W302" s="162">
        <f t="shared" si="96"/>
        <v>0</v>
      </c>
      <c r="X302" s="162">
        <v>1.3500000000000001E-3</v>
      </c>
      <c r="Y302" s="162">
        <f t="shared" si="97"/>
        <v>3.6450000000000002E-3</v>
      </c>
      <c r="Z302" s="162">
        <v>0</v>
      </c>
      <c r="AA302" s="163">
        <f t="shared" si="98"/>
        <v>0</v>
      </c>
      <c r="AR302" s="18" t="s">
        <v>285</v>
      </c>
      <c r="AT302" s="18" t="s">
        <v>217</v>
      </c>
      <c r="AU302" s="18" t="s">
        <v>100</v>
      </c>
      <c r="AY302" s="18" t="s">
        <v>158</v>
      </c>
      <c r="BE302" s="103">
        <f t="shared" si="99"/>
        <v>0</v>
      </c>
      <c r="BF302" s="103">
        <f t="shared" si="100"/>
        <v>0</v>
      </c>
      <c r="BG302" s="103">
        <f t="shared" si="101"/>
        <v>0</v>
      </c>
      <c r="BH302" s="103">
        <f t="shared" si="102"/>
        <v>0</v>
      </c>
      <c r="BI302" s="103">
        <f t="shared" si="103"/>
        <v>0</v>
      </c>
      <c r="BJ302" s="18" t="s">
        <v>84</v>
      </c>
      <c r="BK302" s="103">
        <f t="shared" si="104"/>
        <v>0</v>
      </c>
      <c r="BL302" s="18" t="s">
        <v>221</v>
      </c>
      <c r="BM302" s="18" t="s">
        <v>740</v>
      </c>
    </row>
    <row r="303" spans="2:65" s="1" customFormat="1" ht="16.5" customHeight="1">
      <c r="B303" s="34"/>
      <c r="C303" s="157" t="s">
        <v>741</v>
      </c>
      <c r="D303" s="157" t="s">
        <v>159</v>
      </c>
      <c r="E303" s="158" t="s">
        <v>742</v>
      </c>
      <c r="F303" s="238" t="s">
        <v>743</v>
      </c>
      <c r="G303" s="238"/>
      <c r="H303" s="238"/>
      <c r="I303" s="238"/>
      <c r="J303" s="159" t="s">
        <v>251</v>
      </c>
      <c r="K303" s="160">
        <v>2</v>
      </c>
      <c r="L303" s="239">
        <v>0</v>
      </c>
      <c r="M303" s="240"/>
      <c r="N303" s="241">
        <f t="shared" si="95"/>
        <v>0</v>
      </c>
      <c r="O303" s="241"/>
      <c r="P303" s="241"/>
      <c r="Q303" s="241"/>
      <c r="R303" s="36"/>
      <c r="T303" s="161" t="s">
        <v>22</v>
      </c>
      <c r="U303" s="43" t="s">
        <v>44</v>
      </c>
      <c r="V303" s="35"/>
      <c r="W303" s="162">
        <f t="shared" si="96"/>
        <v>0</v>
      </c>
      <c r="X303" s="162">
        <v>0</v>
      </c>
      <c r="Y303" s="162">
        <f t="shared" si="97"/>
        <v>0</v>
      </c>
      <c r="Z303" s="162">
        <v>0</v>
      </c>
      <c r="AA303" s="163">
        <f t="shared" si="98"/>
        <v>0</v>
      </c>
      <c r="AR303" s="18" t="s">
        <v>221</v>
      </c>
      <c r="AT303" s="18" t="s">
        <v>159</v>
      </c>
      <c r="AU303" s="18" t="s">
        <v>100</v>
      </c>
      <c r="AY303" s="18" t="s">
        <v>158</v>
      </c>
      <c r="BE303" s="103">
        <f t="shared" si="99"/>
        <v>0</v>
      </c>
      <c r="BF303" s="103">
        <f t="shared" si="100"/>
        <v>0</v>
      </c>
      <c r="BG303" s="103">
        <f t="shared" si="101"/>
        <v>0</v>
      </c>
      <c r="BH303" s="103">
        <f t="shared" si="102"/>
        <v>0</v>
      </c>
      <c r="BI303" s="103">
        <f t="shared" si="103"/>
        <v>0</v>
      </c>
      <c r="BJ303" s="18" t="s">
        <v>84</v>
      </c>
      <c r="BK303" s="103">
        <f t="shared" si="104"/>
        <v>0</v>
      </c>
      <c r="BL303" s="18" t="s">
        <v>221</v>
      </c>
      <c r="BM303" s="18" t="s">
        <v>744</v>
      </c>
    </row>
    <row r="304" spans="2:65" s="1" customFormat="1" ht="25.5" customHeight="1">
      <c r="B304" s="34"/>
      <c r="C304" s="157" t="s">
        <v>745</v>
      </c>
      <c r="D304" s="157" t="s">
        <v>159</v>
      </c>
      <c r="E304" s="158" t="s">
        <v>746</v>
      </c>
      <c r="F304" s="238" t="s">
        <v>747</v>
      </c>
      <c r="G304" s="238"/>
      <c r="H304" s="238"/>
      <c r="I304" s="238"/>
      <c r="J304" s="159" t="s">
        <v>251</v>
      </c>
      <c r="K304" s="160">
        <v>1</v>
      </c>
      <c r="L304" s="239">
        <v>0</v>
      </c>
      <c r="M304" s="240"/>
      <c r="N304" s="241">
        <f t="shared" si="95"/>
        <v>0</v>
      </c>
      <c r="O304" s="241"/>
      <c r="P304" s="241"/>
      <c r="Q304" s="241"/>
      <c r="R304" s="36"/>
      <c r="T304" s="161" t="s">
        <v>22</v>
      </c>
      <c r="U304" s="43" t="s">
        <v>44</v>
      </c>
      <c r="V304" s="35"/>
      <c r="W304" s="162">
        <f t="shared" si="96"/>
        <v>0</v>
      </c>
      <c r="X304" s="162">
        <v>0</v>
      </c>
      <c r="Y304" s="162">
        <f t="shared" si="97"/>
        <v>0</v>
      </c>
      <c r="Z304" s="162">
        <v>0</v>
      </c>
      <c r="AA304" s="163">
        <f t="shared" si="98"/>
        <v>0</v>
      </c>
      <c r="AR304" s="18" t="s">
        <v>221</v>
      </c>
      <c r="AT304" s="18" t="s">
        <v>159</v>
      </c>
      <c r="AU304" s="18" t="s">
        <v>100</v>
      </c>
      <c r="AY304" s="18" t="s">
        <v>158</v>
      </c>
      <c r="BE304" s="103">
        <f t="shared" si="99"/>
        <v>0</v>
      </c>
      <c r="BF304" s="103">
        <f t="shared" si="100"/>
        <v>0</v>
      </c>
      <c r="BG304" s="103">
        <f t="shared" si="101"/>
        <v>0</v>
      </c>
      <c r="BH304" s="103">
        <f t="shared" si="102"/>
        <v>0</v>
      </c>
      <c r="BI304" s="103">
        <f t="shared" si="103"/>
        <v>0</v>
      </c>
      <c r="BJ304" s="18" t="s">
        <v>84</v>
      </c>
      <c r="BK304" s="103">
        <f t="shared" si="104"/>
        <v>0</v>
      </c>
      <c r="BL304" s="18" t="s">
        <v>221</v>
      </c>
      <c r="BM304" s="18" t="s">
        <v>748</v>
      </c>
    </row>
    <row r="305" spans="2:65" s="1" customFormat="1" ht="25.5" customHeight="1">
      <c r="B305" s="34"/>
      <c r="C305" s="157" t="s">
        <v>749</v>
      </c>
      <c r="D305" s="157" t="s">
        <v>159</v>
      </c>
      <c r="E305" s="158" t="s">
        <v>750</v>
      </c>
      <c r="F305" s="238" t="s">
        <v>751</v>
      </c>
      <c r="G305" s="238"/>
      <c r="H305" s="238"/>
      <c r="I305" s="238"/>
      <c r="J305" s="159" t="s">
        <v>502</v>
      </c>
      <c r="K305" s="168">
        <v>0</v>
      </c>
      <c r="L305" s="239">
        <v>0</v>
      </c>
      <c r="M305" s="240"/>
      <c r="N305" s="241">
        <f t="shared" si="95"/>
        <v>0</v>
      </c>
      <c r="O305" s="241"/>
      <c r="P305" s="241"/>
      <c r="Q305" s="241"/>
      <c r="R305" s="36"/>
      <c r="T305" s="161" t="s">
        <v>22</v>
      </c>
      <c r="U305" s="43" t="s">
        <v>44</v>
      </c>
      <c r="V305" s="35"/>
      <c r="W305" s="162">
        <f t="shared" si="96"/>
        <v>0</v>
      </c>
      <c r="X305" s="162">
        <v>0</v>
      </c>
      <c r="Y305" s="162">
        <f t="shared" si="97"/>
        <v>0</v>
      </c>
      <c r="Z305" s="162">
        <v>0</v>
      </c>
      <c r="AA305" s="163">
        <f t="shared" si="98"/>
        <v>0</v>
      </c>
      <c r="AR305" s="18" t="s">
        <v>221</v>
      </c>
      <c r="AT305" s="18" t="s">
        <v>159</v>
      </c>
      <c r="AU305" s="18" t="s">
        <v>100</v>
      </c>
      <c r="AY305" s="18" t="s">
        <v>158</v>
      </c>
      <c r="BE305" s="103">
        <f t="shared" si="99"/>
        <v>0</v>
      </c>
      <c r="BF305" s="103">
        <f t="shared" si="100"/>
        <v>0</v>
      </c>
      <c r="BG305" s="103">
        <f t="shared" si="101"/>
        <v>0</v>
      </c>
      <c r="BH305" s="103">
        <f t="shared" si="102"/>
        <v>0</v>
      </c>
      <c r="BI305" s="103">
        <f t="shared" si="103"/>
        <v>0</v>
      </c>
      <c r="BJ305" s="18" t="s">
        <v>84</v>
      </c>
      <c r="BK305" s="103">
        <f t="shared" si="104"/>
        <v>0</v>
      </c>
      <c r="BL305" s="18" t="s">
        <v>221</v>
      </c>
      <c r="BM305" s="18" t="s">
        <v>752</v>
      </c>
    </row>
    <row r="306" spans="2:65" s="9" customFormat="1" ht="29.85" customHeight="1">
      <c r="B306" s="146"/>
      <c r="C306" s="147"/>
      <c r="D306" s="156" t="s">
        <v>127</v>
      </c>
      <c r="E306" s="156"/>
      <c r="F306" s="156"/>
      <c r="G306" s="156"/>
      <c r="H306" s="156"/>
      <c r="I306" s="156"/>
      <c r="J306" s="156"/>
      <c r="K306" s="156"/>
      <c r="L306" s="156"/>
      <c r="M306" s="156"/>
      <c r="N306" s="246">
        <f>BK306</f>
        <v>0</v>
      </c>
      <c r="O306" s="247"/>
      <c r="P306" s="247"/>
      <c r="Q306" s="247"/>
      <c r="R306" s="149"/>
      <c r="T306" s="150"/>
      <c r="U306" s="147"/>
      <c r="V306" s="147"/>
      <c r="W306" s="151">
        <f>SUM(W307:W311)</f>
        <v>0</v>
      </c>
      <c r="X306" s="147"/>
      <c r="Y306" s="151">
        <f>SUM(Y307:Y311)</f>
        <v>1.0238000000000001E-2</v>
      </c>
      <c r="Z306" s="147"/>
      <c r="AA306" s="152">
        <f>SUM(AA307:AA311)</f>
        <v>0</v>
      </c>
      <c r="AR306" s="153" t="s">
        <v>100</v>
      </c>
      <c r="AT306" s="154" t="s">
        <v>78</v>
      </c>
      <c r="AU306" s="154" t="s">
        <v>84</v>
      </c>
      <c r="AY306" s="153" t="s">
        <v>158</v>
      </c>
      <c r="BK306" s="155">
        <f>SUM(BK307:BK311)</f>
        <v>0</v>
      </c>
    </row>
    <row r="307" spans="2:65" s="1" customFormat="1" ht="16.5" customHeight="1">
      <c r="B307" s="34"/>
      <c r="C307" s="157" t="s">
        <v>753</v>
      </c>
      <c r="D307" s="157" t="s">
        <v>159</v>
      </c>
      <c r="E307" s="158" t="s">
        <v>754</v>
      </c>
      <c r="F307" s="238" t="s">
        <v>755</v>
      </c>
      <c r="G307" s="238"/>
      <c r="H307" s="238"/>
      <c r="I307" s="238"/>
      <c r="J307" s="159" t="s">
        <v>336</v>
      </c>
      <c r="K307" s="160">
        <v>16.600000000000001</v>
      </c>
      <c r="L307" s="239">
        <v>0</v>
      </c>
      <c r="M307" s="240"/>
      <c r="N307" s="241">
        <f>ROUND(L307*K307,2)</f>
        <v>0</v>
      </c>
      <c r="O307" s="241"/>
      <c r="P307" s="241"/>
      <c r="Q307" s="241"/>
      <c r="R307" s="36"/>
      <c r="T307" s="161" t="s">
        <v>22</v>
      </c>
      <c r="U307" s="43" t="s">
        <v>44</v>
      </c>
      <c r="V307" s="35"/>
      <c r="W307" s="162">
        <f>V307*K307</f>
        <v>0</v>
      </c>
      <c r="X307" s="162">
        <v>1.0000000000000001E-5</v>
      </c>
      <c r="Y307" s="162">
        <f>X307*K307</f>
        <v>1.6600000000000002E-4</v>
      </c>
      <c r="Z307" s="162">
        <v>0</v>
      </c>
      <c r="AA307" s="163">
        <f>Z307*K307</f>
        <v>0</v>
      </c>
      <c r="AR307" s="18" t="s">
        <v>221</v>
      </c>
      <c r="AT307" s="18" t="s">
        <v>159</v>
      </c>
      <c r="AU307" s="18" t="s">
        <v>100</v>
      </c>
      <c r="AY307" s="18" t="s">
        <v>158</v>
      </c>
      <c r="BE307" s="103">
        <f>IF(U307="základní",N307,0)</f>
        <v>0</v>
      </c>
      <c r="BF307" s="103">
        <f>IF(U307="snížená",N307,0)</f>
        <v>0</v>
      </c>
      <c r="BG307" s="103">
        <f>IF(U307="zákl. přenesená",N307,0)</f>
        <v>0</v>
      </c>
      <c r="BH307" s="103">
        <f>IF(U307="sníž. přenesená",N307,0)</f>
        <v>0</v>
      </c>
      <c r="BI307" s="103">
        <f>IF(U307="nulová",N307,0)</f>
        <v>0</v>
      </c>
      <c r="BJ307" s="18" t="s">
        <v>84</v>
      </c>
      <c r="BK307" s="103">
        <f>ROUND(L307*K307,2)</f>
        <v>0</v>
      </c>
      <c r="BL307" s="18" t="s">
        <v>221</v>
      </c>
      <c r="BM307" s="18" t="s">
        <v>756</v>
      </c>
    </row>
    <row r="308" spans="2:65" s="1" customFormat="1" ht="25.5" customHeight="1">
      <c r="B308" s="34"/>
      <c r="C308" s="164" t="s">
        <v>757</v>
      </c>
      <c r="D308" s="164" t="s">
        <v>217</v>
      </c>
      <c r="E308" s="165" t="s">
        <v>758</v>
      </c>
      <c r="F308" s="242" t="s">
        <v>759</v>
      </c>
      <c r="G308" s="242"/>
      <c r="H308" s="242"/>
      <c r="I308" s="242"/>
      <c r="J308" s="166" t="s">
        <v>251</v>
      </c>
      <c r="K308" s="167">
        <v>16.600000000000001</v>
      </c>
      <c r="L308" s="243">
        <v>0</v>
      </c>
      <c r="M308" s="244"/>
      <c r="N308" s="245">
        <f>ROUND(L308*K308,2)</f>
        <v>0</v>
      </c>
      <c r="O308" s="241"/>
      <c r="P308" s="241"/>
      <c r="Q308" s="241"/>
      <c r="R308" s="36"/>
      <c r="T308" s="161" t="s">
        <v>22</v>
      </c>
      <c r="U308" s="43" t="s">
        <v>44</v>
      </c>
      <c r="V308" s="35"/>
      <c r="W308" s="162">
        <f>V308*K308</f>
        <v>0</v>
      </c>
      <c r="X308" s="162">
        <v>6.9999999999999994E-5</v>
      </c>
      <c r="Y308" s="162">
        <f>X308*K308</f>
        <v>1.1620000000000001E-3</v>
      </c>
      <c r="Z308" s="162">
        <v>0</v>
      </c>
      <c r="AA308" s="163">
        <f>Z308*K308</f>
        <v>0</v>
      </c>
      <c r="AR308" s="18" t="s">
        <v>285</v>
      </c>
      <c r="AT308" s="18" t="s">
        <v>217</v>
      </c>
      <c r="AU308" s="18" t="s">
        <v>100</v>
      </c>
      <c r="AY308" s="18" t="s">
        <v>158</v>
      </c>
      <c r="BE308" s="103">
        <f>IF(U308="základní",N308,0)</f>
        <v>0</v>
      </c>
      <c r="BF308" s="103">
        <f>IF(U308="snížená",N308,0)</f>
        <v>0</v>
      </c>
      <c r="BG308" s="103">
        <f>IF(U308="zákl. přenesená",N308,0)</f>
        <v>0</v>
      </c>
      <c r="BH308" s="103">
        <f>IF(U308="sníž. přenesená",N308,0)</f>
        <v>0</v>
      </c>
      <c r="BI308" s="103">
        <f>IF(U308="nulová",N308,0)</f>
        <v>0</v>
      </c>
      <c r="BJ308" s="18" t="s">
        <v>84</v>
      </c>
      <c r="BK308" s="103">
        <f>ROUND(L308*K308,2)</f>
        <v>0</v>
      </c>
      <c r="BL308" s="18" t="s">
        <v>221</v>
      </c>
      <c r="BM308" s="18" t="s">
        <v>760</v>
      </c>
    </row>
    <row r="309" spans="2:65" s="1" customFormat="1" ht="25.5" customHeight="1">
      <c r="B309" s="34"/>
      <c r="C309" s="157" t="s">
        <v>761</v>
      </c>
      <c r="D309" s="157" t="s">
        <v>159</v>
      </c>
      <c r="E309" s="158" t="s">
        <v>762</v>
      </c>
      <c r="F309" s="238" t="s">
        <v>763</v>
      </c>
      <c r="G309" s="238"/>
      <c r="H309" s="238"/>
      <c r="I309" s="238"/>
      <c r="J309" s="159" t="s">
        <v>211</v>
      </c>
      <c r="K309" s="160">
        <v>45</v>
      </c>
      <c r="L309" s="239">
        <v>0</v>
      </c>
      <c r="M309" s="240"/>
      <c r="N309" s="241">
        <f>ROUND(L309*K309,2)</f>
        <v>0</v>
      </c>
      <c r="O309" s="241"/>
      <c r="P309" s="241"/>
      <c r="Q309" s="241"/>
      <c r="R309" s="36"/>
      <c r="T309" s="161" t="s">
        <v>22</v>
      </c>
      <c r="U309" s="43" t="s">
        <v>44</v>
      </c>
      <c r="V309" s="35"/>
      <c r="W309" s="162">
        <f>V309*K309</f>
        <v>0</v>
      </c>
      <c r="X309" s="162">
        <v>0</v>
      </c>
      <c r="Y309" s="162">
        <f>X309*K309</f>
        <v>0</v>
      </c>
      <c r="Z309" s="162">
        <v>0</v>
      </c>
      <c r="AA309" s="163">
        <f>Z309*K309</f>
        <v>0</v>
      </c>
      <c r="AR309" s="18" t="s">
        <v>221</v>
      </c>
      <c r="AT309" s="18" t="s">
        <v>159</v>
      </c>
      <c r="AU309" s="18" t="s">
        <v>100</v>
      </c>
      <c r="AY309" s="18" t="s">
        <v>158</v>
      </c>
      <c r="BE309" s="103">
        <f>IF(U309="základní",N309,0)</f>
        <v>0</v>
      </c>
      <c r="BF309" s="103">
        <f>IF(U309="snížená",N309,0)</f>
        <v>0</v>
      </c>
      <c r="BG309" s="103">
        <f>IF(U309="zákl. přenesená",N309,0)</f>
        <v>0</v>
      </c>
      <c r="BH309" s="103">
        <f>IF(U309="sníž. přenesená",N309,0)</f>
        <v>0</v>
      </c>
      <c r="BI309" s="103">
        <f>IF(U309="nulová",N309,0)</f>
        <v>0</v>
      </c>
      <c r="BJ309" s="18" t="s">
        <v>84</v>
      </c>
      <c r="BK309" s="103">
        <f>ROUND(L309*K309,2)</f>
        <v>0</v>
      </c>
      <c r="BL309" s="18" t="s">
        <v>221</v>
      </c>
      <c r="BM309" s="18" t="s">
        <v>764</v>
      </c>
    </row>
    <row r="310" spans="2:65" s="1" customFormat="1" ht="16.5" customHeight="1">
      <c r="B310" s="34"/>
      <c r="C310" s="164" t="s">
        <v>765</v>
      </c>
      <c r="D310" s="164" t="s">
        <v>217</v>
      </c>
      <c r="E310" s="165" t="s">
        <v>766</v>
      </c>
      <c r="F310" s="242" t="s">
        <v>767</v>
      </c>
      <c r="G310" s="242"/>
      <c r="H310" s="242"/>
      <c r="I310" s="242"/>
      <c r="J310" s="166" t="s">
        <v>211</v>
      </c>
      <c r="K310" s="167">
        <v>49.5</v>
      </c>
      <c r="L310" s="243">
        <v>0</v>
      </c>
      <c r="M310" s="244"/>
      <c r="N310" s="245">
        <f>ROUND(L310*K310,2)</f>
        <v>0</v>
      </c>
      <c r="O310" s="241"/>
      <c r="P310" s="241"/>
      <c r="Q310" s="241"/>
      <c r="R310" s="36"/>
      <c r="T310" s="161" t="s">
        <v>22</v>
      </c>
      <c r="U310" s="43" t="s">
        <v>44</v>
      </c>
      <c r="V310" s="35"/>
      <c r="W310" s="162">
        <f>V310*K310</f>
        <v>0</v>
      </c>
      <c r="X310" s="162">
        <v>1.8000000000000001E-4</v>
      </c>
      <c r="Y310" s="162">
        <f>X310*K310</f>
        <v>8.9100000000000013E-3</v>
      </c>
      <c r="Z310" s="162">
        <v>0</v>
      </c>
      <c r="AA310" s="163">
        <f>Z310*K310</f>
        <v>0</v>
      </c>
      <c r="AR310" s="18" t="s">
        <v>285</v>
      </c>
      <c r="AT310" s="18" t="s">
        <v>217</v>
      </c>
      <c r="AU310" s="18" t="s">
        <v>100</v>
      </c>
      <c r="AY310" s="18" t="s">
        <v>158</v>
      </c>
      <c r="BE310" s="103">
        <f>IF(U310="základní",N310,0)</f>
        <v>0</v>
      </c>
      <c r="BF310" s="103">
        <f>IF(U310="snížená",N310,0)</f>
        <v>0</v>
      </c>
      <c r="BG310" s="103">
        <f>IF(U310="zákl. přenesená",N310,0)</f>
        <v>0</v>
      </c>
      <c r="BH310" s="103">
        <f>IF(U310="sníž. přenesená",N310,0)</f>
        <v>0</v>
      </c>
      <c r="BI310" s="103">
        <f>IF(U310="nulová",N310,0)</f>
        <v>0</v>
      </c>
      <c r="BJ310" s="18" t="s">
        <v>84</v>
      </c>
      <c r="BK310" s="103">
        <f>ROUND(L310*K310,2)</f>
        <v>0</v>
      </c>
      <c r="BL310" s="18" t="s">
        <v>221</v>
      </c>
      <c r="BM310" s="18" t="s">
        <v>768</v>
      </c>
    </row>
    <row r="311" spans="2:65" s="1" customFormat="1" ht="25.5" customHeight="1">
      <c r="B311" s="34"/>
      <c r="C311" s="157" t="s">
        <v>769</v>
      </c>
      <c r="D311" s="157" t="s">
        <v>159</v>
      </c>
      <c r="E311" s="158" t="s">
        <v>770</v>
      </c>
      <c r="F311" s="238" t="s">
        <v>771</v>
      </c>
      <c r="G311" s="238"/>
      <c r="H311" s="238"/>
      <c r="I311" s="238"/>
      <c r="J311" s="159" t="s">
        <v>502</v>
      </c>
      <c r="K311" s="168">
        <v>0</v>
      </c>
      <c r="L311" s="239">
        <v>0</v>
      </c>
      <c r="M311" s="240"/>
      <c r="N311" s="241">
        <f>ROUND(L311*K311,2)</f>
        <v>0</v>
      </c>
      <c r="O311" s="241"/>
      <c r="P311" s="241"/>
      <c r="Q311" s="241"/>
      <c r="R311" s="36"/>
      <c r="T311" s="161" t="s">
        <v>22</v>
      </c>
      <c r="U311" s="43" t="s">
        <v>44</v>
      </c>
      <c r="V311" s="35"/>
      <c r="W311" s="162">
        <f>V311*K311</f>
        <v>0</v>
      </c>
      <c r="X311" s="162">
        <v>0</v>
      </c>
      <c r="Y311" s="162">
        <f>X311*K311</f>
        <v>0</v>
      </c>
      <c r="Z311" s="162">
        <v>0</v>
      </c>
      <c r="AA311" s="163">
        <f>Z311*K311</f>
        <v>0</v>
      </c>
      <c r="AR311" s="18" t="s">
        <v>221</v>
      </c>
      <c r="AT311" s="18" t="s">
        <v>159</v>
      </c>
      <c r="AU311" s="18" t="s">
        <v>100</v>
      </c>
      <c r="AY311" s="18" t="s">
        <v>158</v>
      </c>
      <c r="BE311" s="103">
        <f>IF(U311="základní",N311,0)</f>
        <v>0</v>
      </c>
      <c r="BF311" s="103">
        <f>IF(U311="snížená",N311,0)</f>
        <v>0</v>
      </c>
      <c r="BG311" s="103">
        <f>IF(U311="zákl. přenesená",N311,0)</f>
        <v>0</v>
      </c>
      <c r="BH311" s="103">
        <f>IF(U311="sníž. přenesená",N311,0)</f>
        <v>0</v>
      </c>
      <c r="BI311" s="103">
        <f>IF(U311="nulová",N311,0)</f>
        <v>0</v>
      </c>
      <c r="BJ311" s="18" t="s">
        <v>84</v>
      </c>
      <c r="BK311" s="103">
        <f>ROUND(L311*K311,2)</f>
        <v>0</v>
      </c>
      <c r="BL311" s="18" t="s">
        <v>221</v>
      </c>
      <c r="BM311" s="18" t="s">
        <v>772</v>
      </c>
    </row>
    <row r="312" spans="2:65" s="9" customFormat="1" ht="29.85" customHeight="1">
      <c r="B312" s="146"/>
      <c r="C312" s="147"/>
      <c r="D312" s="156" t="s">
        <v>128</v>
      </c>
      <c r="E312" s="156"/>
      <c r="F312" s="156"/>
      <c r="G312" s="156"/>
      <c r="H312" s="156"/>
      <c r="I312" s="156"/>
      <c r="J312" s="156"/>
      <c r="K312" s="156"/>
      <c r="L312" s="156"/>
      <c r="M312" s="156"/>
      <c r="N312" s="246">
        <f>BK312</f>
        <v>0</v>
      </c>
      <c r="O312" s="247"/>
      <c r="P312" s="247"/>
      <c r="Q312" s="247"/>
      <c r="R312" s="149"/>
      <c r="T312" s="150"/>
      <c r="U312" s="147"/>
      <c r="V312" s="147"/>
      <c r="W312" s="151">
        <f>SUM(W313:W326)</f>
        <v>0</v>
      </c>
      <c r="X312" s="147"/>
      <c r="Y312" s="151">
        <f>SUM(Y313:Y326)</f>
        <v>0.21089500000000005</v>
      </c>
      <c r="Z312" s="147"/>
      <c r="AA312" s="152">
        <f>SUM(AA313:AA326)</f>
        <v>0</v>
      </c>
      <c r="AR312" s="153" t="s">
        <v>100</v>
      </c>
      <c r="AT312" s="154" t="s">
        <v>78</v>
      </c>
      <c r="AU312" s="154" t="s">
        <v>84</v>
      </c>
      <c r="AY312" s="153" t="s">
        <v>158</v>
      </c>
      <c r="BK312" s="155">
        <f>SUM(BK313:BK326)</f>
        <v>0</v>
      </c>
    </row>
    <row r="313" spans="2:65" s="1" customFormat="1" ht="25.5" customHeight="1">
      <c r="B313" s="34"/>
      <c r="C313" s="157" t="s">
        <v>773</v>
      </c>
      <c r="D313" s="157" t="s">
        <v>159</v>
      </c>
      <c r="E313" s="158" t="s">
        <v>774</v>
      </c>
      <c r="F313" s="238" t="s">
        <v>775</v>
      </c>
      <c r="G313" s="238"/>
      <c r="H313" s="238"/>
      <c r="I313" s="238"/>
      <c r="J313" s="159" t="s">
        <v>251</v>
      </c>
      <c r="K313" s="160">
        <v>5</v>
      </c>
      <c r="L313" s="239">
        <v>0</v>
      </c>
      <c r="M313" s="240"/>
      <c r="N313" s="241">
        <f t="shared" ref="N313:N326" si="105">ROUND(L313*K313,2)</f>
        <v>0</v>
      </c>
      <c r="O313" s="241"/>
      <c r="P313" s="241"/>
      <c r="Q313" s="241"/>
      <c r="R313" s="36"/>
      <c r="T313" s="161" t="s">
        <v>22</v>
      </c>
      <c r="U313" s="43" t="s">
        <v>44</v>
      </c>
      <c r="V313" s="35"/>
      <c r="W313" s="162">
        <f t="shared" ref="W313:W326" si="106">V313*K313</f>
        <v>0</v>
      </c>
      <c r="X313" s="162">
        <v>2.5999999999999998E-4</v>
      </c>
      <c r="Y313" s="162">
        <f t="shared" ref="Y313:Y326" si="107">X313*K313</f>
        <v>1.2999999999999999E-3</v>
      </c>
      <c r="Z313" s="162">
        <v>0</v>
      </c>
      <c r="AA313" s="163">
        <f t="shared" ref="AA313:AA326" si="108">Z313*K313</f>
        <v>0</v>
      </c>
      <c r="AR313" s="18" t="s">
        <v>221</v>
      </c>
      <c r="AT313" s="18" t="s">
        <v>159</v>
      </c>
      <c r="AU313" s="18" t="s">
        <v>100</v>
      </c>
      <c r="AY313" s="18" t="s">
        <v>158</v>
      </c>
      <c r="BE313" s="103">
        <f t="shared" ref="BE313:BE326" si="109">IF(U313="základní",N313,0)</f>
        <v>0</v>
      </c>
      <c r="BF313" s="103">
        <f t="shared" ref="BF313:BF326" si="110">IF(U313="snížená",N313,0)</f>
        <v>0</v>
      </c>
      <c r="BG313" s="103">
        <f t="shared" ref="BG313:BG326" si="111">IF(U313="zákl. přenesená",N313,0)</f>
        <v>0</v>
      </c>
      <c r="BH313" s="103">
        <f t="shared" ref="BH313:BH326" si="112">IF(U313="sníž. přenesená",N313,0)</f>
        <v>0</v>
      </c>
      <c r="BI313" s="103">
        <f t="shared" ref="BI313:BI326" si="113">IF(U313="nulová",N313,0)</f>
        <v>0</v>
      </c>
      <c r="BJ313" s="18" t="s">
        <v>84</v>
      </c>
      <c r="BK313" s="103">
        <f t="shared" ref="BK313:BK326" si="114">ROUND(L313*K313,2)</f>
        <v>0</v>
      </c>
      <c r="BL313" s="18" t="s">
        <v>221</v>
      </c>
      <c r="BM313" s="18" t="s">
        <v>776</v>
      </c>
    </row>
    <row r="314" spans="2:65" s="1" customFormat="1" ht="38.25" customHeight="1">
      <c r="B314" s="34"/>
      <c r="C314" s="164" t="s">
        <v>777</v>
      </c>
      <c r="D314" s="164" t="s">
        <v>217</v>
      </c>
      <c r="E314" s="165" t="s">
        <v>778</v>
      </c>
      <c r="F314" s="242" t="s">
        <v>779</v>
      </c>
      <c r="G314" s="242"/>
      <c r="H314" s="242"/>
      <c r="I314" s="242"/>
      <c r="J314" s="166" t="s">
        <v>251</v>
      </c>
      <c r="K314" s="167">
        <v>2</v>
      </c>
      <c r="L314" s="243">
        <v>0</v>
      </c>
      <c r="M314" s="244"/>
      <c r="N314" s="245">
        <f t="shared" si="105"/>
        <v>0</v>
      </c>
      <c r="O314" s="241"/>
      <c r="P314" s="241"/>
      <c r="Q314" s="241"/>
      <c r="R314" s="36"/>
      <c r="T314" s="161" t="s">
        <v>22</v>
      </c>
      <c r="U314" s="43" t="s">
        <v>44</v>
      </c>
      <c r="V314" s="35"/>
      <c r="W314" s="162">
        <f t="shared" si="106"/>
        <v>0</v>
      </c>
      <c r="X314" s="162">
        <v>2.4899999999999999E-2</v>
      </c>
      <c r="Y314" s="162">
        <f t="shared" si="107"/>
        <v>4.9799999999999997E-2</v>
      </c>
      <c r="Z314" s="162">
        <v>0</v>
      </c>
      <c r="AA314" s="163">
        <f t="shared" si="108"/>
        <v>0</v>
      </c>
      <c r="AR314" s="18" t="s">
        <v>285</v>
      </c>
      <c r="AT314" s="18" t="s">
        <v>217</v>
      </c>
      <c r="AU314" s="18" t="s">
        <v>100</v>
      </c>
      <c r="AY314" s="18" t="s">
        <v>158</v>
      </c>
      <c r="BE314" s="103">
        <f t="shared" si="109"/>
        <v>0</v>
      </c>
      <c r="BF314" s="103">
        <f t="shared" si="110"/>
        <v>0</v>
      </c>
      <c r="BG314" s="103">
        <f t="shared" si="111"/>
        <v>0</v>
      </c>
      <c r="BH314" s="103">
        <f t="shared" si="112"/>
        <v>0</v>
      </c>
      <c r="BI314" s="103">
        <f t="shared" si="113"/>
        <v>0</v>
      </c>
      <c r="BJ314" s="18" t="s">
        <v>84</v>
      </c>
      <c r="BK314" s="103">
        <f t="shared" si="114"/>
        <v>0</v>
      </c>
      <c r="BL314" s="18" t="s">
        <v>221</v>
      </c>
      <c r="BM314" s="18" t="s">
        <v>780</v>
      </c>
    </row>
    <row r="315" spans="2:65" s="1" customFormat="1" ht="38.25" customHeight="1">
      <c r="B315" s="34"/>
      <c r="C315" s="164" t="s">
        <v>781</v>
      </c>
      <c r="D315" s="164" t="s">
        <v>217</v>
      </c>
      <c r="E315" s="165" t="s">
        <v>782</v>
      </c>
      <c r="F315" s="242" t="s">
        <v>783</v>
      </c>
      <c r="G315" s="242"/>
      <c r="H315" s="242"/>
      <c r="I315" s="242"/>
      <c r="J315" s="166" t="s">
        <v>251</v>
      </c>
      <c r="K315" s="167">
        <v>3</v>
      </c>
      <c r="L315" s="243">
        <v>0</v>
      </c>
      <c r="M315" s="244"/>
      <c r="N315" s="245">
        <f t="shared" si="105"/>
        <v>0</v>
      </c>
      <c r="O315" s="241"/>
      <c r="P315" s="241"/>
      <c r="Q315" s="241"/>
      <c r="R315" s="36"/>
      <c r="T315" s="161" t="s">
        <v>22</v>
      </c>
      <c r="U315" s="43" t="s">
        <v>44</v>
      </c>
      <c r="V315" s="35"/>
      <c r="W315" s="162">
        <f t="shared" si="106"/>
        <v>0</v>
      </c>
      <c r="X315" s="162">
        <v>2.4899999999999999E-2</v>
      </c>
      <c r="Y315" s="162">
        <f t="shared" si="107"/>
        <v>7.4699999999999989E-2</v>
      </c>
      <c r="Z315" s="162">
        <v>0</v>
      </c>
      <c r="AA315" s="163">
        <f t="shared" si="108"/>
        <v>0</v>
      </c>
      <c r="AR315" s="18" t="s">
        <v>285</v>
      </c>
      <c r="AT315" s="18" t="s">
        <v>217</v>
      </c>
      <c r="AU315" s="18" t="s">
        <v>100</v>
      </c>
      <c r="AY315" s="18" t="s">
        <v>158</v>
      </c>
      <c r="BE315" s="103">
        <f t="shared" si="109"/>
        <v>0</v>
      </c>
      <c r="BF315" s="103">
        <f t="shared" si="110"/>
        <v>0</v>
      </c>
      <c r="BG315" s="103">
        <f t="shared" si="111"/>
        <v>0</v>
      </c>
      <c r="BH315" s="103">
        <f t="shared" si="112"/>
        <v>0</v>
      </c>
      <c r="BI315" s="103">
        <f t="shared" si="113"/>
        <v>0</v>
      </c>
      <c r="BJ315" s="18" t="s">
        <v>84</v>
      </c>
      <c r="BK315" s="103">
        <f t="shared" si="114"/>
        <v>0</v>
      </c>
      <c r="BL315" s="18" t="s">
        <v>221</v>
      </c>
      <c r="BM315" s="18" t="s">
        <v>784</v>
      </c>
    </row>
    <row r="316" spans="2:65" s="1" customFormat="1" ht="38.25" customHeight="1">
      <c r="B316" s="34"/>
      <c r="C316" s="157" t="s">
        <v>785</v>
      </c>
      <c r="D316" s="157" t="s">
        <v>159</v>
      </c>
      <c r="E316" s="158" t="s">
        <v>786</v>
      </c>
      <c r="F316" s="238" t="s">
        <v>787</v>
      </c>
      <c r="G316" s="238"/>
      <c r="H316" s="238"/>
      <c r="I316" s="238"/>
      <c r="J316" s="159" t="s">
        <v>251</v>
      </c>
      <c r="K316" s="160">
        <v>4</v>
      </c>
      <c r="L316" s="239">
        <v>0</v>
      </c>
      <c r="M316" s="240"/>
      <c r="N316" s="241">
        <f t="shared" si="105"/>
        <v>0</v>
      </c>
      <c r="O316" s="241"/>
      <c r="P316" s="241"/>
      <c r="Q316" s="241"/>
      <c r="R316" s="36"/>
      <c r="T316" s="161" t="s">
        <v>22</v>
      </c>
      <c r="U316" s="43" t="s">
        <v>44</v>
      </c>
      <c r="V316" s="35"/>
      <c r="W316" s="162">
        <f t="shared" si="106"/>
        <v>0</v>
      </c>
      <c r="X316" s="162">
        <v>0</v>
      </c>
      <c r="Y316" s="162">
        <f t="shared" si="107"/>
        <v>0</v>
      </c>
      <c r="Z316" s="162">
        <v>0</v>
      </c>
      <c r="AA316" s="163">
        <f t="shared" si="108"/>
        <v>0</v>
      </c>
      <c r="AR316" s="18" t="s">
        <v>221</v>
      </c>
      <c r="AT316" s="18" t="s">
        <v>159</v>
      </c>
      <c r="AU316" s="18" t="s">
        <v>100</v>
      </c>
      <c r="AY316" s="18" t="s">
        <v>158</v>
      </c>
      <c r="BE316" s="103">
        <f t="shared" si="109"/>
        <v>0</v>
      </c>
      <c r="BF316" s="103">
        <f t="shared" si="110"/>
        <v>0</v>
      </c>
      <c r="BG316" s="103">
        <f t="shared" si="111"/>
        <v>0</v>
      </c>
      <c r="BH316" s="103">
        <f t="shared" si="112"/>
        <v>0</v>
      </c>
      <c r="BI316" s="103">
        <f t="shared" si="113"/>
        <v>0</v>
      </c>
      <c r="BJ316" s="18" t="s">
        <v>84</v>
      </c>
      <c r="BK316" s="103">
        <f t="shared" si="114"/>
        <v>0</v>
      </c>
      <c r="BL316" s="18" t="s">
        <v>221</v>
      </c>
      <c r="BM316" s="18" t="s">
        <v>788</v>
      </c>
    </row>
    <row r="317" spans="2:65" s="1" customFormat="1" ht="38.25" customHeight="1">
      <c r="B317" s="34"/>
      <c r="C317" s="164" t="s">
        <v>789</v>
      </c>
      <c r="D317" s="164" t="s">
        <v>217</v>
      </c>
      <c r="E317" s="165" t="s">
        <v>790</v>
      </c>
      <c r="F317" s="242" t="s">
        <v>791</v>
      </c>
      <c r="G317" s="242"/>
      <c r="H317" s="242"/>
      <c r="I317" s="242"/>
      <c r="J317" s="166" t="s">
        <v>251</v>
      </c>
      <c r="K317" s="167">
        <v>3</v>
      </c>
      <c r="L317" s="243">
        <v>0</v>
      </c>
      <c r="M317" s="244"/>
      <c r="N317" s="245">
        <f t="shared" si="105"/>
        <v>0</v>
      </c>
      <c r="O317" s="241"/>
      <c r="P317" s="241"/>
      <c r="Q317" s="241"/>
      <c r="R317" s="36"/>
      <c r="T317" s="161" t="s">
        <v>22</v>
      </c>
      <c r="U317" s="43" t="s">
        <v>44</v>
      </c>
      <c r="V317" s="35"/>
      <c r="W317" s="162">
        <f t="shared" si="106"/>
        <v>0</v>
      </c>
      <c r="X317" s="162">
        <v>1.55E-2</v>
      </c>
      <c r="Y317" s="162">
        <f t="shared" si="107"/>
        <v>4.65E-2</v>
      </c>
      <c r="Z317" s="162">
        <v>0</v>
      </c>
      <c r="AA317" s="163">
        <f t="shared" si="108"/>
        <v>0</v>
      </c>
      <c r="AR317" s="18" t="s">
        <v>285</v>
      </c>
      <c r="AT317" s="18" t="s">
        <v>217</v>
      </c>
      <c r="AU317" s="18" t="s">
        <v>100</v>
      </c>
      <c r="AY317" s="18" t="s">
        <v>158</v>
      </c>
      <c r="BE317" s="103">
        <f t="shared" si="109"/>
        <v>0</v>
      </c>
      <c r="BF317" s="103">
        <f t="shared" si="110"/>
        <v>0</v>
      </c>
      <c r="BG317" s="103">
        <f t="shared" si="111"/>
        <v>0</v>
      </c>
      <c r="BH317" s="103">
        <f t="shared" si="112"/>
        <v>0</v>
      </c>
      <c r="BI317" s="103">
        <f t="shared" si="113"/>
        <v>0</v>
      </c>
      <c r="BJ317" s="18" t="s">
        <v>84</v>
      </c>
      <c r="BK317" s="103">
        <f t="shared" si="114"/>
        <v>0</v>
      </c>
      <c r="BL317" s="18" t="s">
        <v>221</v>
      </c>
      <c r="BM317" s="18" t="s">
        <v>792</v>
      </c>
    </row>
    <row r="318" spans="2:65" s="1" customFormat="1" ht="38.25" customHeight="1">
      <c r="B318" s="34"/>
      <c r="C318" s="164" t="s">
        <v>793</v>
      </c>
      <c r="D318" s="164" t="s">
        <v>217</v>
      </c>
      <c r="E318" s="165" t="s">
        <v>794</v>
      </c>
      <c r="F318" s="242" t="s">
        <v>795</v>
      </c>
      <c r="G318" s="242"/>
      <c r="H318" s="242"/>
      <c r="I318" s="242"/>
      <c r="J318" s="166" t="s">
        <v>251</v>
      </c>
      <c r="K318" s="167">
        <v>1</v>
      </c>
      <c r="L318" s="243">
        <v>0</v>
      </c>
      <c r="M318" s="244"/>
      <c r="N318" s="245">
        <f t="shared" si="105"/>
        <v>0</v>
      </c>
      <c r="O318" s="241"/>
      <c r="P318" s="241"/>
      <c r="Q318" s="241"/>
      <c r="R318" s="36"/>
      <c r="T318" s="161" t="s">
        <v>22</v>
      </c>
      <c r="U318" s="43" t="s">
        <v>44</v>
      </c>
      <c r="V318" s="35"/>
      <c r="W318" s="162">
        <f t="shared" si="106"/>
        <v>0</v>
      </c>
      <c r="X318" s="162">
        <v>1.6E-2</v>
      </c>
      <c r="Y318" s="162">
        <f t="shared" si="107"/>
        <v>1.6E-2</v>
      </c>
      <c r="Z318" s="162">
        <v>0</v>
      </c>
      <c r="AA318" s="163">
        <f t="shared" si="108"/>
        <v>0</v>
      </c>
      <c r="AR318" s="18" t="s">
        <v>285</v>
      </c>
      <c r="AT318" s="18" t="s">
        <v>217</v>
      </c>
      <c r="AU318" s="18" t="s">
        <v>100</v>
      </c>
      <c r="AY318" s="18" t="s">
        <v>158</v>
      </c>
      <c r="BE318" s="103">
        <f t="shared" si="109"/>
        <v>0</v>
      </c>
      <c r="BF318" s="103">
        <f t="shared" si="110"/>
        <v>0</v>
      </c>
      <c r="BG318" s="103">
        <f t="shared" si="111"/>
        <v>0</v>
      </c>
      <c r="BH318" s="103">
        <f t="shared" si="112"/>
        <v>0</v>
      </c>
      <c r="BI318" s="103">
        <f t="shared" si="113"/>
        <v>0</v>
      </c>
      <c r="BJ318" s="18" t="s">
        <v>84</v>
      </c>
      <c r="BK318" s="103">
        <f t="shared" si="114"/>
        <v>0</v>
      </c>
      <c r="BL318" s="18" t="s">
        <v>221</v>
      </c>
      <c r="BM318" s="18" t="s">
        <v>796</v>
      </c>
    </row>
    <row r="319" spans="2:65" s="1" customFormat="1" ht="38.25" customHeight="1">
      <c r="B319" s="34"/>
      <c r="C319" s="164" t="s">
        <v>797</v>
      </c>
      <c r="D319" s="164" t="s">
        <v>217</v>
      </c>
      <c r="E319" s="165" t="s">
        <v>798</v>
      </c>
      <c r="F319" s="242" t="s">
        <v>799</v>
      </c>
      <c r="G319" s="242"/>
      <c r="H319" s="242"/>
      <c r="I319" s="242"/>
      <c r="J319" s="166" t="s">
        <v>251</v>
      </c>
      <c r="K319" s="167">
        <v>1</v>
      </c>
      <c r="L319" s="243">
        <v>0</v>
      </c>
      <c r="M319" s="244"/>
      <c r="N319" s="245">
        <f t="shared" si="105"/>
        <v>0</v>
      </c>
      <c r="O319" s="241"/>
      <c r="P319" s="241"/>
      <c r="Q319" s="241"/>
      <c r="R319" s="36"/>
      <c r="T319" s="161" t="s">
        <v>22</v>
      </c>
      <c r="U319" s="43" t="s">
        <v>44</v>
      </c>
      <c r="V319" s="35"/>
      <c r="W319" s="162">
        <f t="shared" si="106"/>
        <v>0</v>
      </c>
      <c r="X319" s="162">
        <v>1.6E-2</v>
      </c>
      <c r="Y319" s="162">
        <f t="shared" si="107"/>
        <v>1.6E-2</v>
      </c>
      <c r="Z319" s="162">
        <v>0</v>
      </c>
      <c r="AA319" s="163">
        <f t="shared" si="108"/>
        <v>0</v>
      </c>
      <c r="AR319" s="18" t="s">
        <v>285</v>
      </c>
      <c r="AT319" s="18" t="s">
        <v>217</v>
      </c>
      <c r="AU319" s="18" t="s">
        <v>100</v>
      </c>
      <c r="AY319" s="18" t="s">
        <v>158</v>
      </c>
      <c r="BE319" s="103">
        <f t="shared" si="109"/>
        <v>0</v>
      </c>
      <c r="BF319" s="103">
        <f t="shared" si="110"/>
        <v>0</v>
      </c>
      <c r="BG319" s="103">
        <f t="shared" si="111"/>
        <v>0</v>
      </c>
      <c r="BH319" s="103">
        <f t="shared" si="112"/>
        <v>0</v>
      </c>
      <c r="BI319" s="103">
        <f t="shared" si="113"/>
        <v>0</v>
      </c>
      <c r="BJ319" s="18" t="s">
        <v>84</v>
      </c>
      <c r="BK319" s="103">
        <f t="shared" si="114"/>
        <v>0</v>
      </c>
      <c r="BL319" s="18" t="s">
        <v>221</v>
      </c>
      <c r="BM319" s="18" t="s">
        <v>800</v>
      </c>
    </row>
    <row r="320" spans="2:65" s="1" customFormat="1" ht="25.5" customHeight="1">
      <c r="B320" s="34"/>
      <c r="C320" s="157" t="s">
        <v>801</v>
      </c>
      <c r="D320" s="157" t="s">
        <v>159</v>
      </c>
      <c r="E320" s="158" t="s">
        <v>802</v>
      </c>
      <c r="F320" s="238" t="s">
        <v>803</v>
      </c>
      <c r="G320" s="238"/>
      <c r="H320" s="238"/>
      <c r="I320" s="238"/>
      <c r="J320" s="159" t="s">
        <v>251</v>
      </c>
      <c r="K320" s="160">
        <v>1</v>
      </c>
      <c r="L320" s="239">
        <v>0</v>
      </c>
      <c r="M320" s="240"/>
      <c r="N320" s="241">
        <f t="shared" si="105"/>
        <v>0</v>
      </c>
      <c r="O320" s="241"/>
      <c r="P320" s="241"/>
      <c r="Q320" s="241"/>
      <c r="R320" s="36"/>
      <c r="T320" s="161" t="s">
        <v>22</v>
      </c>
      <c r="U320" s="43" t="s">
        <v>44</v>
      </c>
      <c r="V320" s="35"/>
      <c r="W320" s="162">
        <f t="shared" si="106"/>
        <v>0</v>
      </c>
      <c r="X320" s="162">
        <v>9.2000000000000003E-4</v>
      </c>
      <c r="Y320" s="162">
        <f t="shared" si="107"/>
        <v>9.2000000000000003E-4</v>
      </c>
      <c r="Z320" s="162">
        <v>0</v>
      </c>
      <c r="AA320" s="163">
        <f t="shared" si="108"/>
        <v>0</v>
      </c>
      <c r="AR320" s="18" t="s">
        <v>221</v>
      </c>
      <c r="AT320" s="18" t="s">
        <v>159</v>
      </c>
      <c r="AU320" s="18" t="s">
        <v>100</v>
      </c>
      <c r="AY320" s="18" t="s">
        <v>158</v>
      </c>
      <c r="BE320" s="103">
        <f t="shared" si="109"/>
        <v>0</v>
      </c>
      <c r="BF320" s="103">
        <f t="shared" si="110"/>
        <v>0</v>
      </c>
      <c r="BG320" s="103">
        <f t="shared" si="111"/>
        <v>0</v>
      </c>
      <c r="BH320" s="103">
        <f t="shared" si="112"/>
        <v>0</v>
      </c>
      <c r="BI320" s="103">
        <f t="shared" si="113"/>
        <v>0</v>
      </c>
      <c r="BJ320" s="18" t="s">
        <v>84</v>
      </c>
      <c r="BK320" s="103">
        <f t="shared" si="114"/>
        <v>0</v>
      </c>
      <c r="BL320" s="18" t="s">
        <v>221</v>
      </c>
      <c r="BM320" s="18" t="s">
        <v>804</v>
      </c>
    </row>
    <row r="321" spans="2:65" s="1" customFormat="1" ht="63.75" customHeight="1">
      <c r="B321" s="34"/>
      <c r="C321" s="164" t="s">
        <v>805</v>
      </c>
      <c r="D321" s="164" t="s">
        <v>217</v>
      </c>
      <c r="E321" s="165" t="s">
        <v>806</v>
      </c>
      <c r="F321" s="242" t="s">
        <v>807</v>
      </c>
      <c r="G321" s="242"/>
      <c r="H321" s="242"/>
      <c r="I321" s="242"/>
      <c r="J321" s="166" t="s">
        <v>599</v>
      </c>
      <c r="K321" s="167">
        <v>1</v>
      </c>
      <c r="L321" s="243">
        <v>0</v>
      </c>
      <c r="M321" s="244"/>
      <c r="N321" s="245">
        <f t="shared" si="105"/>
        <v>0</v>
      </c>
      <c r="O321" s="241"/>
      <c r="P321" s="241"/>
      <c r="Q321" s="241"/>
      <c r="R321" s="36"/>
      <c r="T321" s="161" t="s">
        <v>22</v>
      </c>
      <c r="U321" s="43" t="s">
        <v>44</v>
      </c>
      <c r="V321" s="35"/>
      <c r="W321" s="162">
        <f t="shared" si="106"/>
        <v>0</v>
      </c>
      <c r="X321" s="162">
        <v>0</v>
      </c>
      <c r="Y321" s="162">
        <f t="shared" si="107"/>
        <v>0</v>
      </c>
      <c r="Z321" s="162">
        <v>0</v>
      </c>
      <c r="AA321" s="163">
        <f t="shared" si="108"/>
        <v>0</v>
      </c>
      <c r="AR321" s="18" t="s">
        <v>285</v>
      </c>
      <c r="AT321" s="18" t="s">
        <v>217</v>
      </c>
      <c r="AU321" s="18" t="s">
        <v>100</v>
      </c>
      <c r="AY321" s="18" t="s">
        <v>158</v>
      </c>
      <c r="BE321" s="103">
        <f t="shared" si="109"/>
        <v>0</v>
      </c>
      <c r="BF321" s="103">
        <f t="shared" si="110"/>
        <v>0</v>
      </c>
      <c r="BG321" s="103">
        <f t="shared" si="111"/>
        <v>0</v>
      </c>
      <c r="BH321" s="103">
        <f t="shared" si="112"/>
        <v>0</v>
      </c>
      <c r="BI321" s="103">
        <f t="shared" si="113"/>
        <v>0</v>
      </c>
      <c r="BJ321" s="18" t="s">
        <v>84</v>
      </c>
      <c r="BK321" s="103">
        <f t="shared" si="114"/>
        <v>0</v>
      </c>
      <c r="BL321" s="18" t="s">
        <v>221</v>
      </c>
      <c r="BM321" s="18" t="s">
        <v>808</v>
      </c>
    </row>
    <row r="322" spans="2:65" s="1" customFormat="1" ht="38.25" customHeight="1">
      <c r="B322" s="34"/>
      <c r="C322" s="164" t="s">
        <v>809</v>
      </c>
      <c r="D322" s="164" t="s">
        <v>217</v>
      </c>
      <c r="E322" s="165" t="s">
        <v>810</v>
      </c>
      <c r="F322" s="242" t="s">
        <v>811</v>
      </c>
      <c r="G322" s="242"/>
      <c r="H322" s="242"/>
      <c r="I322" s="242"/>
      <c r="J322" s="166" t="s">
        <v>599</v>
      </c>
      <c r="K322" s="167">
        <v>1</v>
      </c>
      <c r="L322" s="243">
        <v>0</v>
      </c>
      <c r="M322" s="244"/>
      <c r="N322" s="245">
        <f t="shared" si="105"/>
        <v>0</v>
      </c>
      <c r="O322" s="241"/>
      <c r="P322" s="241"/>
      <c r="Q322" s="241"/>
      <c r="R322" s="36"/>
      <c r="T322" s="161" t="s">
        <v>22</v>
      </c>
      <c r="U322" s="43" t="s">
        <v>44</v>
      </c>
      <c r="V322" s="35"/>
      <c r="W322" s="162">
        <f t="shared" si="106"/>
        <v>0</v>
      </c>
      <c r="X322" s="162">
        <v>0</v>
      </c>
      <c r="Y322" s="162">
        <f t="shared" si="107"/>
        <v>0</v>
      </c>
      <c r="Z322" s="162">
        <v>0</v>
      </c>
      <c r="AA322" s="163">
        <f t="shared" si="108"/>
        <v>0</v>
      </c>
      <c r="AR322" s="18" t="s">
        <v>285</v>
      </c>
      <c r="AT322" s="18" t="s">
        <v>217</v>
      </c>
      <c r="AU322" s="18" t="s">
        <v>100</v>
      </c>
      <c r="AY322" s="18" t="s">
        <v>158</v>
      </c>
      <c r="BE322" s="103">
        <f t="shared" si="109"/>
        <v>0</v>
      </c>
      <c r="BF322" s="103">
        <f t="shared" si="110"/>
        <v>0</v>
      </c>
      <c r="BG322" s="103">
        <f t="shared" si="111"/>
        <v>0</v>
      </c>
      <c r="BH322" s="103">
        <f t="shared" si="112"/>
        <v>0</v>
      </c>
      <c r="BI322" s="103">
        <f t="shared" si="113"/>
        <v>0</v>
      </c>
      <c r="BJ322" s="18" t="s">
        <v>84</v>
      </c>
      <c r="BK322" s="103">
        <f t="shared" si="114"/>
        <v>0</v>
      </c>
      <c r="BL322" s="18" t="s">
        <v>221</v>
      </c>
      <c r="BM322" s="18" t="s">
        <v>812</v>
      </c>
    </row>
    <row r="323" spans="2:65" s="1" customFormat="1" ht="38.25" customHeight="1">
      <c r="B323" s="34"/>
      <c r="C323" s="157" t="s">
        <v>813</v>
      </c>
      <c r="D323" s="157" t="s">
        <v>159</v>
      </c>
      <c r="E323" s="158" t="s">
        <v>814</v>
      </c>
      <c r="F323" s="238" t="s">
        <v>815</v>
      </c>
      <c r="G323" s="238"/>
      <c r="H323" s="238"/>
      <c r="I323" s="238"/>
      <c r="J323" s="159" t="s">
        <v>251</v>
      </c>
      <c r="K323" s="160">
        <v>5</v>
      </c>
      <c r="L323" s="239">
        <v>0</v>
      </c>
      <c r="M323" s="240"/>
      <c r="N323" s="241">
        <f t="shared" si="105"/>
        <v>0</v>
      </c>
      <c r="O323" s="241"/>
      <c r="P323" s="241"/>
      <c r="Q323" s="241"/>
      <c r="R323" s="36"/>
      <c r="T323" s="161" t="s">
        <v>22</v>
      </c>
      <c r="U323" s="43" t="s">
        <v>44</v>
      </c>
      <c r="V323" s="35"/>
      <c r="W323" s="162">
        <f t="shared" si="106"/>
        <v>0</v>
      </c>
      <c r="X323" s="162">
        <v>0</v>
      </c>
      <c r="Y323" s="162">
        <f t="shared" si="107"/>
        <v>0</v>
      </c>
      <c r="Z323" s="162">
        <v>0</v>
      </c>
      <c r="AA323" s="163">
        <f t="shared" si="108"/>
        <v>0</v>
      </c>
      <c r="AR323" s="18" t="s">
        <v>221</v>
      </c>
      <c r="AT323" s="18" t="s">
        <v>159</v>
      </c>
      <c r="AU323" s="18" t="s">
        <v>100</v>
      </c>
      <c r="AY323" s="18" t="s">
        <v>158</v>
      </c>
      <c r="BE323" s="103">
        <f t="shared" si="109"/>
        <v>0</v>
      </c>
      <c r="BF323" s="103">
        <f t="shared" si="110"/>
        <v>0</v>
      </c>
      <c r="BG323" s="103">
        <f t="shared" si="111"/>
        <v>0</v>
      </c>
      <c r="BH323" s="103">
        <f t="shared" si="112"/>
        <v>0</v>
      </c>
      <c r="BI323" s="103">
        <f t="shared" si="113"/>
        <v>0</v>
      </c>
      <c r="BJ323" s="18" t="s">
        <v>84</v>
      </c>
      <c r="BK323" s="103">
        <f t="shared" si="114"/>
        <v>0</v>
      </c>
      <c r="BL323" s="18" t="s">
        <v>221</v>
      </c>
      <c r="BM323" s="18" t="s">
        <v>816</v>
      </c>
    </row>
    <row r="324" spans="2:65" s="1" customFormat="1" ht="25.5" customHeight="1">
      <c r="B324" s="34"/>
      <c r="C324" s="164" t="s">
        <v>817</v>
      </c>
      <c r="D324" s="164" t="s">
        <v>217</v>
      </c>
      <c r="E324" s="165" t="s">
        <v>818</v>
      </c>
      <c r="F324" s="242" t="s">
        <v>819</v>
      </c>
      <c r="G324" s="242"/>
      <c r="H324" s="242"/>
      <c r="I324" s="242"/>
      <c r="J324" s="166" t="s">
        <v>336</v>
      </c>
      <c r="K324" s="167">
        <v>4.25</v>
      </c>
      <c r="L324" s="243">
        <v>0</v>
      </c>
      <c r="M324" s="244"/>
      <c r="N324" s="245">
        <f t="shared" si="105"/>
        <v>0</v>
      </c>
      <c r="O324" s="241"/>
      <c r="P324" s="241"/>
      <c r="Q324" s="241"/>
      <c r="R324" s="36"/>
      <c r="T324" s="161" t="s">
        <v>22</v>
      </c>
      <c r="U324" s="43" t="s">
        <v>44</v>
      </c>
      <c r="V324" s="35"/>
      <c r="W324" s="162">
        <f t="shared" si="106"/>
        <v>0</v>
      </c>
      <c r="X324" s="162">
        <v>1.1000000000000001E-3</v>
      </c>
      <c r="Y324" s="162">
        <f t="shared" si="107"/>
        <v>4.6750000000000003E-3</v>
      </c>
      <c r="Z324" s="162">
        <v>0</v>
      </c>
      <c r="AA324" s="163">
        <f t="shared" si="108"/>
        <v>0</v>
      </c>
      <c r="AR324" s="18" t="s">
        <v>285</v>
      </c>
      <c r="AT324" s="18" t="s">
        <v>217</v>
      </c>
      <c r="AU324" s="18" t="s">
        <v>100</v>
      </c>
      <c r="AY324" s="18" t="s">
        <v>158</v>
      </c>
      <c r="BE324" s="103">
        <f t="shared" si="109"/>
        <v>0</v>
      </c>
      <c r="BF324" s="103">
        <f t="shared" si="110"/>
        <v>0</v>
      </c>
      <c r="BG324" s="103">
        <f t="shared" si="111"/>
        <v>0</v>
      </c>
      <c r="BH324" s="103">
        <f t="shared" si="112"/>
        <v>0</v>
      </c>
      <c r="BI324" s="103">
        <f t="shared" si="113"/>
        <v>0</v>
      </c>
      <c r="BJ324" s="18" t="s">
        <v>84</v>
      </c>
      <c r="BK324" s="103">
        <f t="shared" si="114"/>
        <v>0</v>
      </c>
      <c r="BL324" s="18" t="s">
        <v>221</v>
      </c>
      <c r="BM324" s="18" t="s">
        <v>820</v>
      </c>
    </row>
    <row r="325" spans="2:65" s="1" customFormat="1" ht="25.5" customHeight="1">
      <c r="B325" s="34"/>
      <c r="C325" s="164" t="s">
        <v>821</v>
      </c>
      <c r="D325" s="164" t="s">
        <v>217</v>
      </c>
      <c r="E325" s="165" t="s">
        <v>822</v>
      </c>
      <c r="F325" s="242" t="s">
        <v>823</v>
      </c>
      <c r="G325" s="242"/>
      <c r="H325" s="242"/>
      <c r="I325" s="242"/>
      <c r="J325" s="166" t="s">
        <v>824</v>
      </c>
      <c r="K325" s="167">
        <v>5</v>
      </c>
      <c r="L325" s="243">
        <v>0</v>
      </c>
      <c r="M325" s="244"/>
      <c r="N325" s="245">
        <f t="shared" si="105"/>
        <v>0</v>
      </c>
      <c r="O325" s="241"/>
      <c r="P325" s="241"/>
      <c r="Q325" s="241"/>
      <c r="R325" s="36"/>
      <c r="T325" s="161" t="s">
        <v>22</v>
      </c>
      <c r="U325" s="43" t="s">
        <v>44</v>
      </c>
      <c r="V325" s="35"/>
      <c r="W325" s="162">
        <f t="shared" si="106"/>
        <v>0</v>
      </c>
      <c r="X325" s="162">
        <v>2.0000000000000001E-4</v>
      </c>
      <c r="Y325" s="162">
        <f t="shared" si="107"/>
        <v>1E-3</v>
      </c>
      <c r="Z325" s="162">
        <v>0</v>
      </c>
      <c r="AA325" s="163">
        <f t="shared" si="108"/>
        <v>0</v>
      </c>
      <c r="AR325" s="18" t="s">
        <v>285</v>
      </c>
      <c r="AT325" s="18" t="s">
        <v>217</v>
      </c>
      <c r="AU325" s="18" t="s">
        <v>100</v>
      </c>
      <c r="AY325" s="18" t="s">
        <v>158</v>
      </c>
      <c r="BE325" s="103">
        <f t="shared" si="109"/>
        <v>0</v>
      </c>
      <c r="BF325" s="103">
        <f t="shared" si="110"/>
        <v>0</v>
      </c>
      <c r="BG325" s="103">
        <f t="shared" si="111"/>
        <v>0</v>
      </c>
      <c r="BH325" s="103">
        <f t="shared" si="112"/>
        <v>0</v>
      </c>
      <c r="BI325" s="103">
        <f t="shared" si="113"/>
        <v>0</v>
      </c>
      <c r="BJ325" s="18" t="s">
        <v>84</v>
      </c>
      <c r="BK325" s="103">
        <f t="shared" si="114"/>
        <v>0</v>
      </c>
      <c r="BL325" s="18" t="s">
        <v>221</v>
      </c>
      <c r="BM325" s="18" t="s">
        <v>825</v>
      </c>
    </row>
    <row r="326" spans="2:65" s="1" customFormat="1" ht="25.5" customHeight="1">
      <c r="B326" s="34"/>
      <c r="C326" s="157" t="s">
        <v>826</v>
      </c>
      <c r="D326" s="157" t="s">
        <v>159</v>
      </c>
      <c r="E326" s="158" t="s">
        <v>827</v>
      </c>
      <c r="F326" s="238" t="s">
        <v>828</v>
      </c>
      <c r="G326" s="238"/>
      <c r="H326" s="238"/>
      <c r="I326" s="238"/>
      <c r="J326" s="159" t="s">
        <v>502</v>
      </c>
      <c r="K326" s="168">
        <v>0</v>
      </c>
      <c r="L326" s="239">
        <v>0</v>
      </c>
      <c r="M326" s="240"/>
      <c r="N326" s="241">
        <f t="shared" si="105"/>
        <v>0</v>
      </c>
      <c r="O326" s="241"/>
      <c r="P326" s="241"/>
      <c r="Q326" s="241"/>
      <c r="R326" s="36"/>
      <c r="T326" s="161" t="s">
        <v>22</v>
      </c>
      <c r="U326" s="43" t="s">
        <v>44</v>
      </c>
      <c r="V326" s="35"/>
      <c r="W326" s="162">
        <f t="shared" si="106"/>
        <v>0</v>
      </c>
      <c r="X326" s="162">
        <v>0</v>
      </c>
      <c r="Y326" s="162">
        <f t="shared" si="107"/>
        <v>0</v>
      </c>
      <c r="Z326" s="162">
        <v>0</v>
      </c>
      <c r="AA326" s="163">
        <f t="shared" si="108"/>
        <v>0</v>
      </c>
      <c r="AR326" s="18" t="s">
        <v>221</v>
      </c>
      <c r="AT326" s="18" t="s">
        <v>159</v>
      </c>
      <c r="AU326" s="18" t="s">
        <v>100</v>
      </c>
      <c r="AY326" s="18" t="s">
        <v>158</v>
      </c>
      <c r="BE326" s="103">
        <f t="shared" si="109"/>
        <v>0</v>
      </c>
      <c r="BF326" s="103">
        <f t="shared" si="110"/>
        <v>0</v>
      </c>
      <c r="BG326" s="103">
        <f t="shared" si="111"/>
        <v>0</v>
      </c>
      <c r="BH326" s="103">
        <f t="shared" si="112"/>
        <v>0</v>
      </c>
      <c r="BI326" s="103">
        <f t="shared" si="113"/>
        <v>0</v>
      </c>
      <c r="BJ326" s="18" t="s">
        <v>84</v>
      </c>
      <c r="BK326" s="103">
        <f t="shared" si="114"/>
        <v>0</v>
      </c>
      <c r="BL326" s="18" t="s">
        <v>221</v>
      </c>
      <c r="BM326" s="18" t="s">
        <v>829</v>
      </c>
    </row>
    <row r="327" spans="2:65" s="9" customFormat="1" ht="29.85" customHeight="1">
      <c r="B327" s="146"/>
      <c r="C327" s="147"/>
      <c r="D327" s="156" t="s">
        <v>129</v>
      </c>
      <c r="E327" s="156"/>
      <c r="F327" s="156"/>
      <c r="G327" s="156"/>
      <c r="H327" s="156"/>
      <c r="I327" s="156"/>
      <c r="J327" s="156"/>
      <c r="K327" s="156"/>
      <c r="L327" s="156"/>
      <c r="M327" s="156"/>
      <c r="N327" s="246">
        <f>BK327</f>
        <v>0</v>
      </c>
      <c r="O327" s="247"/>
      <c r="P327" s="247"/>
      <c r="Q327" s="247"/>
      <c r="R327" s="149"/>
      <c r="T327" s="150"/>
      <c r="U327" s="147"/>
      <c r="V327" s="147"/>
      <c r="W327" s="151">
        <f>SUM(W328:W330)</f>
        <v>0</v>
      </c>
      <c r="X327" s="147"/>
      <c r="Y327" s="151">
        <f>SUM(Y328:Y330)</f>
        <v>0</v>
      </c>
      <c r="Z327" s="147"/>
      <c r="AA327" s="152">
        <f>SUM(AA328:AA330)</f>
        <v>0</v>
      </c>
      <c r="AR327" s="153" t="s">
        <v>100</v>
      </c>
      <c r="AT327" s="154" t="s">
        <v>78</v>
      </c>
      <c r="AU327" s="154" t="s">
        <v>84</v>
      </c>
      <c r="AY327" s="153" t="s">
        <v>158</v>
      </c>
      <c r="BK327" s="155">
        <f>SUM(BK328:BK330)</f>
        <v>0</v>
      </c>
    </row>
    <row r="328" spans="2:65" s="1" customFormat="1" ht="25.5" customHeight="1">
      <c r="B328" s="34"/>
      <c r="C328" s="164" t="s">
        <v>830</v>
      </c>
      <c r="D328" s="164" t="s">
        <v>217</v>
      </c>
      <c r="E328" s="165" t="s">
        <v>831</v>
      </c>
      <c r="F328" s="242" t="s">
        <v>832</v>
      </c>
      <c r="G328" s="242"/>
      <c r="H328" s="242"/>
      <c r="I328" s="242"/>
      <c r="J328" s="166" t="s">
        <v>451</v>
      </c>
      <c r="K328" s="167">
        <v>1</v>
      </c>
      <c r="L328" s="243">
        <v>0</v>
      </c>
      <c r="M328" s="244"/>
      <c r="N328" s="245">
        <f>ROUND(L328*K328,2)</f>
        <v>0</v>
      </c>
      <c r="O328" s="241"/>
      <c r="P328" s="241"/>
      <c r="Q328" s="241"/>
      <c r="R328" s="36"/>
      <c r="T328" s="161" t="s">
        <v>22</v>
      </c>
      <c r="U328" s="43" t="s">
        <v>44</v>
      </c>
      <c r="V328" s="35"/>
      <c r="W328" s="162">
        <f>V328*K328</f>
        <v>0</v>
      </c>
      <c r="X328" s="162">
        <v>0</v>
      </c>
      <c r="Y328" s="162">
        <f>X328*K328</f>
        <v>0</v>
      </c>
      <c r="Z328" s="162">
        <v>0</v>
      </c>
      <c r="AA328" s="163">
        <f>Z328*K328</f>
        <v>0</v>
      </c>
      <c r="AR328" s="18" t="s">
        <v>285</v>
      </c>
      <c r="AT328" s="18" t="s">
        <v>217</v>
      </c>
      <c r="AU328" s="18" t="s">
        <v>100</v>
      </c>
      <c r="AY328" s="18" t="s">
        <v>158</v>
      </c>
      <c r="BE328" s="103">
        <f>IF(U328="základní",N328,0)</f>
        <v>0</v>
      </c>
      <c r="BF328" s="103">
        <f>IF(U328="snížená",N328,0)</f>
        <v>0</v>
      </c>
      <c r="BG328" s="103">
        <f>IF(U328="zákl. přenesená",N328,0)</f>
        <v>0</v>
      </c>
      <c r="BH328" s="103">
        <f>IF(U328="sníž. přenesená",N328,0)</f>
        <v>0</v>
      </c>
      <c r="BI328" s="103">
        <f>IF(U328="nulová",N328,0)</f>
        <v>0</v>
      </c>
      <c r="BJ328" s="18" t="s">
        <v>84</v>
      </c>
      <c r="BK328" s="103">
        <f>ROUND(L328*K328,2)</f>
        <v>0</v>
      </c>
      <c r="BL328" s="18" t="s">
        <v>221</v>
      </c>
      <c r="BM328" s="18" t="s">
        <v>833</v>
      </c>
    </row>
    <row r="329" spans="2:65" s="1" customFormat="1" ht="25.5" customHeight="1">
      <c r="B329" s="34"/>
      <c r="C329" s="157" t="s">
        <v>834</v>
      </c>
      <c r="D329" s="157" t="s">
        <v>159</v>
      </c>
      <c r="E329" s="158" t="s">
        <v>835</v>
      </c>
      <c r="F329" s="238" t="s">
        <v>836</v>
      </c>
      <c r="G329" s="238"/>
      <c r="H329" s="238"/>
      <c r="I329" s="238"/>
      <c r="J329" s="159" t="s">
        <v>22</v>
      </c>
      <c r="K329" s="160">
        <v>10.329000000000001</v>
      </c>
      <c r="L329" s="239">
        <v>0</v>
      </c>
      <c r="M329" s="240"/>
      <c r="N329" s="241">
        <f>ROUND(L329*K329,2)</f>
        <v>0</v>
      </c>
      <c r="O329" s="241"/>
      <c r="P329" s="241"/>
      <c r="Q329" s="241"/>
      <c r="R329" s="36"/>
      <c r="T329" s="161" t="s">
        <v>22</v>
      </c>
      <c r="U329" s="43" t="s">
        <v>44</v>
      </c>
      <c r="V329" s="35"/>
      <c r="W329" s="162">
        <f>V329*K329</f>
        <v>0</v>
      </c>
      <c r="X329" s="162">
        <v>0</v>
      </c>
      <c r="Y329" s="162">
        <f>X329*K329</f>
        <v>0</v>
      </c>
      <c r="Z329" s="162">
        <v>0</v>
      </c>
      <c r="AA329" s="163">
        <f>Z329*K329</f>
        <v>0</v>
      </c>
      <c r="AR329" s="18" t="s">
        <v>221</v>
      </c>
      <c r="AT329" s="18" t="s">
        <v>159</v>
      </c>
      <c r="AU329" s="18" t="s">
        <v>100</v>
      </c>
      <c r="AY329" s="18" t="s">
        <v>158</v>
      </c>
      <c r="BE329" s="103">
        <f>IF(U329="základní",N329,0)</f>
        <v>0</v>
      </c>
      <c r="BF329" s="103">
        <f>IF(U329="snížená",N329,0)</f>
        <v>0</v>
      </c>
      <c r="BG329" s="103">
        <f>IF(U329="zákl. přenesená",N329,0)</f>
        <v>0</v>
      </c>
      <c r="BH329" s="103">
        <f>IF(U329="sníž. přenesená",N329,0)</f>
        <v>0</v>
      </c>
      <c r="BI329" s="103">
        <f>IF(U329="nulová",N329,0)</f>
        <v>0</v>
      </c>
      <c r="BJ329" s="18" t="s">
        <v>84</v>
      </c>
      <c r="BK329" s="103">
        <f>ROUND(L329*K329,2)</f>
        <v>0</v>
      </c>
      <c r="BL329" s="18" t="s">
        <v>221</v>
      </c>
      <c r="BM329" s="18" t="s">
        <v>837</v>
      </c>
    </row>
    <row r="330" spans="2:65" s="1" customFormat="1" ht="25.5" customHeight="1">
      <c r="B330" s="34"/>
      <c r="C330" s="157" t="s">
        <v>838</v>
      </c>
      <c r="D330" s="157" t="s">
        <v>159</v>
      </c>
      <c r="E330" s="158" t="s">
        <v>839</v>
      </c>
      <c r="F330" s="238" t="s">
        <v>840</v>
      </c>
      <c r="G330" s="238"/>
      <c r="H330" s="238"/>
      <c r="I330" s="238"/>
      <c r="J330" s="159" t="s">
        <v>502</v>
      </c>
      <c r="K330" s="168">
        <v>0</v>
      </c>
      <c r="L330" s="239">
        <v>0</v>
      </c>
      <c r="M330" s="240"/>
      <c r="N330" s="241">
        <f>ROUND(L330*K330,2)</f>
        <v>0</v>
      </c>
      <c r="O330" s="241"/>
      <c r="P330" s="241"/>
      <c r="Q330" s="241"/>
      <c r="R330" s="36"/>
      <c r="T330" s="161" t="s">
        <v>22</v>
      </c>
      <c r="U330" s="43" t="s">
        <v>44</v>
      </c>
      <c r="V330" s="35"/>
      <c r="W330" s="162">
        <f>V330*K330</f>
        <v>0</v>
      </c>
      <c r="X330" s="162">
        <v>0</v>
      </c>
      <c r="Y330" s="162">
        <f>X330*K330</f>
        <v>0</v>
      </c>
      <c r="Z330" s="162">
        <v>0</v>
      </c>
      <c r="AA330" s="163">
        <f>Z330*K330</f>
        <v>0</v>
      </c>
      <c r="AR330" s="18" t="s">
        <v>221</v>
      </c>
      <c r="AT330" s="18" t="s">
        <v>159</v>
      </c>
      <c r="AU330" s="18" t="s">
        <v>100</v>
      </c>
      <c r="AY330" s="18" t="s">
        <v>158</v>
      </c>
      <c r="BE330" s="103">
        <f>IF(U330="základní",N330,0)</f>
        <v>0</v>
      </c>
      <c r="BF330" s="103">
        <f>IF(U330="snížená",N330,0)</f>
        <v>0</v>
      </c>
      <c r="BG330" s="103">
        <f>IF(U330="zákl. přenesená",N330,0)</f>
        <v>0</v>
      </c>
      <c r="BH330" s="103">
        <f>IF(U330="sníž. přenesená",N330,0)</f>
        <v>0</v>
      </c>
      <c r="BI330" s="103">
        <f>IF(U330="nulová",N330,0)</f>
        <v>0</v>
      </c>
      <c r="BJ330" s="18" t="s">
        <v>84</v>
      </c>
      <c r="BK330" s="103">
        <f>ROUND(L330*K330,2)</f>
        <v>0</v>
      </c>
      <c r="BL330" s="18" t="s">
        <v>221</v>
      </c>
      <c r="BM330" s="18" t="s">
        <v>841</v>
      </c>
    </row>
    <row r="331" spans="2:65" s="9" customFormat="1" ht="29.85" customHeight="1">
      <c r="B331" s="146"/>
      <c r="C331" s="147"/>
      <c r="D331" s="156" t="s">
        <v>130</v>
      </c>
      <c r="E331" s="156"/>
      <c r="F331" s="156"/>
      <c r="G331" s="156"/>
      <c r="H331" s="156"/>
      <c r="I331" s="156"/>
      <c r="J331" s="156"/>
      <c r="K331" s="156"/>
      <c r="L331" s="156"/>
      <c r="M331" s="156"/>
      <c r="N331" s="246">
        <f>BK331</f>
        <v>0</v>
      </c>
      <c r="O331" s="247"/>
      <c r="P331" s="247"/>
      <c r="Q331" s="247"/>
      <c r="R331" s="149"/>
      <c r="T331" s="150"/>
      <c r="U331" s="147"/>
      <c r="V331" s="147"/>
      <c r="W331" s="151">
        <f>SUM(W332:W338)</f>
        <v>0</v>
      </c>
      <c r="X331" s="147"/>
      <c r="Y331" s="151">
        <f>SUM(Y332:Y338)</f>
        <v>6.39927E-2</v>
      </c>
      <c r="Z331" s="147"/>
      <c r="AA331" s="152">
        <f>SUM(AA332:AA338)</f>
        <v>0</v>
      </c>
      <c r="AR331" s="153" t="s">
        <v>100</v>
      </c>
      <c r="AT331" s="154" t="s">
        <v>78</v>
      </c>
      <c r="AU331" s="154" t="s">
        <v>84</v>
      </c>
      <c r="AY331" s="153" t="s">
        <v>158</v>
      </c>
      <c r="BK331" s="155">
        <f>SUM(BK332:BK338)</f>
        <v>0</v>
      </c>
    </row>
    <row r="332" spans="2:65" s="1" customFormat="1" ht="25.5" customHeight="1">
      <c r="B332" s="34"/>
      <c r="C332" s="157" t="s">
        <v>842</v>
      </c>
      <c r="D332" s="157" t="s">
        <v>159</v>
      </c>
      <c r="E332" s="158" t="s">
        <v>843</v>
      </c>
      <c r="F332" s="238" t="s">
        <v>844</v>
      </c>
      <c r="G332" s="238"/>
      <c r="H332" s="238"/>
      <c r="I332" s="238"/>
      <c r="J332" s="159" t="s">
        <v>336</v>
      </c>
      <c r="K332" s="160">
        <v>3.9</v>
      </c>
      <c r="L332" s="239">
        <v>0</v>
      </c>
      <c r="M332" s="240"/>
      <c r="N332" s="241">
        <f t="shared" ref="N332:N338" si="115">ROUND(L332*K332,2)</f>
        <v>0</v>
      </c>
      <c r="O332" s="241"/>
      <c r="P332" s="241"/>
      <c r="Q332" s="241"/>
      <c r="R332" s="36"/>
      <c r="T332" s="161" t="s">
        <v>22</v>
      </c>
      <c r="U332" s="43" t="s">
        <v>44</v>
      </c>
      <c r="V332" s="35"/>
      <c r="W332" s="162">
        <f t="shared" ref="W332:W338" si="116">V332*K332</f>
        <v>0</v>
      </c>
      <c r="X332" s="162">
        <v>6.2E-4</v>
      </c>
      <c r="Y332" s="162">
        <f t="shared" ref="Y332:Y338" si="117">X332*K332</f>
        <v>2.418E-3</v>
      </c>
      <c r="Z332" s="162">
        <v>0</v>
      </c>
      <c r="AA332" s="163">
        <f t="shared" ref="AA332:AA338" si="118">Z332*K332</f>
        <v>0</v>
      </c>
      <c r="AR332" s="18" t="s">
        <v>163</v>
      </c>
      <c r="AT332" s="18" t="s">
        <v>159</v>
      </c>
      <c r="AU332" s="18" t="s">
        <v>100</v>
      </c>
      <c r="AY332" s="18" t="s">
        <v>158</v>
      </c>
      <c r="BE332" s="103">
        <f t="shared" ref="BE332:BE338" si="119">IF(U332="základní",N332,0)</f>
        <v>0</v>
      </c>
      <c r="BF332" s="103">
        <f t="shared" ref="BF332:BF338" si="120">IF(U332="snížená",N332,0)</f>
        <v>0</v>
      </c>
      <c r="BG332" s="103">
        <f t="shared" ref="BG332:BG338" si="121">IF(U332="zákl. přenesená",N332,0)</f>
        <v>0</v>
      </c>
      <c r="BH332" s="103">
        <f t="shared" ref="BH332:BH338" si="122">IF(U332="sníž. přenesená",N332,0)</f>
        <v>0</v>
      </c>
      <c r="BI332" s="103">
        <f t="shared" ref="BI332:BI338" si="123">IF(U332="nulová",N332,0)</f>
        <v>0</v>
      </c>
      <c r="BJ332" s="18" t="s">
        <v>84</v>
      </c>
      <c r="BK332" s="103">
        <f t="shared" ref="BK332:BK338" si="124">ROUND(L332*K332,2)</f>
        <v>0</v>
      </c>
      <c r="BL332" s="18" t="s">
        <v>163</v>
      </c>
      <c r="BM332" s="18" t="s">
        <v>845</v>
      </c>
    </row>
    <row r="333" spans="2:65" s="1" customFormat="1" ht="25.5" customHeight="1">
      <c r="B333" s="34"/>
      <c r="C333" s="164" t="s">
        <v>846</v>
      </c>
      <c r="D333" s="164" t="s">
        <v>217</v>
      </c>
      <c r="E333" s="165" t="s">
        <v>847</v>
      </c>
      <c r="F333" s="242" t="s">
        <v>848</v>
      </c>
      <c r="G333" s="242"/>
      <c r="H333" s="242"/>
      <c r="I333" s="242"/>
      <c r="J333" s="166" t="s">
        <v>336</v>
      </c>
      <c r="K333" s="167">
        <v>4.056</v>
      </c>
      <c r="L333" s="243">
        <v>0</v>
      </c>
      <c r="M333" s="244"/>
      <c r="N333" s="245">
        <f t="shared" si="115"/>
        <v>0</v>
      </c>
      <c r="O333" s="241"/>
      <c r="P333" s="241"/>
      <c r="Q333" s="241"/>
      <c r="R333" s="36"/>
      <c r="T333" s="161" t="s">
        <v>22</v>
      </c>
      <c r="U333" s="43" t="s">
        <v>44</v>
      </c>
      <c r="V333" s="35"/>
      <c r="W333" s="162">
        <f t="shared" si="116"/>
        <v>0</v>
      </c>
      <c r="X333" s="162">
        <v>0</v>
      </c>
      <c r="Y333" s="162">
        <f t="shared" si="117"/>
        <v>0</v>
      </c>
      <c r="Z333" s="162">
        <v>0</v>
      </c>
      <c r="AA333" s="163">
        <f t="shared" si="118"/>
        <v>0</v>
      </c>
      <c r="AR333" s="18" t="s">
        <v>187</v>
      </c>
      <c r="AT333" s="18" t="s">
        <v>217</v>
      </c>
      <c r="AU333" s="18" t="s">
        <v>100</v>
      </c>
      <c r="AY333" s="18" t="s">
        <v>158</v>
      </c>
      <c r="BE333" s="103">
        <f t="shared" si="119"/>
        <v>0</v>
      </c>
      <c r="BF333" s="103">
        <f t="shared" si="120"/>
        <v>0</v>
      </c>
      <c r="BG333" s="103">
        <f t="shared" si="121"/>
        <v>0</v>
      </c>
      <c r="BH333" s="103">
        <f t="shared" si="122"/>
        <v>0</v>
      </c>
      <c r="BI333" s="103">
        <f t="shared" si="123"/>
        <v>0</v>
      </c>
      <c r="BJ333" s="18" t="s">
        <v>84</v>
      </c>
      <c r="BK333" s="103">
        <f t="shared" si="124"/>
        <v>0</v>
      </c>
      <c r="BL333" s="18" t="s">
        <v>163</v>
      </c>
      <c r="BM333" s="18" t="s">
        <v>849</v>
      </c>
    </row>
    <row r="334" spans="2:65" s="1" customFormat="1" ht="38.25" customHeight="1">
      <c r="B334" s="34"/>
      <c r="C334" s="157" t="s">
        <v>850</v>
      </c>
      <c r="D334" s="157" t="s">
        <v>159</v>
      </c>
      <c r="E334" s="158" t="s">
        <v>851</v>
      </c>
      <c r="F334" s="238" t="s">
        <v>852</v>
      </c>
      <c r="G334" s="238"/>
      <c r="H334" s="238"/>
      <c r="I334" s="238"/>
      <c r="J334" s="159" t="s">
        <v>211</v>
      </c>
      <c r="K334" s="160">
        <v>15.51</v>
      </c>
      <c r="L334" s="239">
        <v>0</v>
      </c>
      <c r="M334" s="240"/>
      <c r="N334" s="241">
        <f t="shared" si="115"/>
        <v>0</v>
      </c>
      <c r="O334" s="241"/>
      <c r="P334" s="241"/>
      <c r="Q334" s="241"/>
      <c r="R334" s="36"/>
      <c r="T334" s="161" t="s">
        <v>22</v>
      </c>
      <c r="U334" s="43" t="s">
        <v>44</v>
      </c>
      <c r="V334" s="35"/>
      <c r="W334" s="162">
        <f t="shared" si="116"/>
        <v>0</v>
      </c>
      <c r="X334" s="162">
        <v>3.6700000000000001E-3</v>
      </c>
      <c r="Y334" s="162">
        <f t="shared" si="117"/>
        <v>5.6921699999999999E-2</v>
      </c>
      <c r="Z334" s="162">
        <v>0</v>
      </c>
      <c r="AA334" s="163">
        <f t="shared" si="118"/>
        <v>0</v>
      </c>
      <c r="AR334" s="18" t="s">
        <v>221</v>
      </c>
      <c r="AT334" s="18" t="s">
        <v>159</v>
      </c>
      <c r="AU334" s="18" t="s">
        <v>100</v>
      </c>
      <c r="AY334" s="18" t="s">
        <v>158</v>
      </c>
      <c r="BE334" s="103">
        <f t="shared" si="119"/>
        <v>0</v>
      </c>
      <c r="BF334" s="103">
        <f t="shared" si="120"/>
        <v>0</v>
      </c>
      <c r="BG334" s="103">
        <f t="shared" si="121"/>
        <v>0</v>
      </c>
      <c r="BH334" s="103">
        <f t="shared" si="122"/>
        <v>0</v>
      </c>
      <c r="BI334" s="103">
        <f t="shared" si="123"/>
        <v>0</v>
      </c>
      <c r="BJ334" s="18" t="s">
        <v>84</v>
      </c>
      <c r="BK334" s="103">
        <f t="shared" si="124"/>
        <v>0</v>
      </c>
      <c r="BL334" s="18" t="s">
        <v>221</v>
      </c>
      <c r="BM334" s="18" t="s">
        <v>853</v>
      </c>
    </row>
    <row r="335" spans="2:65" s="1" customFormat="1" ht="25.5" customHeight="1">
      <c r="B335" s="34"/>
      <c r="C335" s="164" t="s">
        <v>854</v>
      </c>
      <c r="D335" s="164" t="s">
        <v>217</v>
      </c>
      <c r="E335" s="165" t="s">
        <v>855</v>
      </c>
      <c r="F335" s="242" t="s">
        <v>856</v>
      </c>
      <c r="G335" s="242"/>
      <c r="H335" s="242"/>
      <c r="I335" s="242"/>
      <c r="J335" s="166" t="s">
        <v>211</v>
      </c>
      <c r="K335" s="167">
        <v>16.13</v>
      </c>
      <c r="L335" s="243">
        <v>0</v>
      </c>
      <c r="M335" s="244"/>
      <c r="N335" s="245">
        <f t="shared" si="115"/>
        <v>0</v>
      </c>
      <c r="O335" s="241"/>
      <c r="P335" s="241"/>
      <c r="Q335" s="241"/>
      <c r="R335" s="36"/>
      <c r="T335" s="161" t="s">
        <v>22</v>
      </c>
      <c r="U335" s="43" t="s">
        <v>44</v>
      </c>
      <c r="V335" s="35"/>
      <c r="W335" s="162">
        <f t="shared" si="116"/>
        <v>0</v>
      </c>
      <c r="X335" s="162">
        <v>0</v>
      </c>
      <c r="Y335" s="162">
        <f t="shared" si="117"/>
        <v>0</v>
      </c>
      <c r="Z335" s="162">
        <v>0</v>
      </c>
      <c r="AA335" s="163">
        <f t="shared" si="118"/>
        <v>0</v>
      </c>
      <c r="AR335" s="18" t="s">
        <v>285</v>
      </c>
      <c r="AT335" s="18" t="s">
        <v>217</v>
      </c>
      <c r="AU335" s="18" t="s">
        <v>100</v>
      </c>
      <c r="AY335" s="18" t="s">
        <v>158</v>
      </c>
      <c r="BE335" s="103">
        <f t="shared" si="119"/>
        <v>0</v>
      </c>
      <c r="BF335" s="103">
        <f t="shared" si="120"/>
        <v>0</v>
      </c>
      <c r="BG335" s="103">
        <f t="shared" si="121"/>
        <v>0</v>
      </c>
      <c r="BH335" s="103">
        <f t="shared" si="122"/>
        <v>0</v>
      </c>
      <c r="BI335" s="103">
        <f t="shared" si="123"/>
        <v>0</v>
      </c>
      <c r="BJ335" s="18" t="s">
        <v>84</v>
      </c>
      <c r="BK335" s="103">
        <f t="shared" si="124"/>
        <v>0</v>
      </c>
      <c r="BL335" s="18" t="s">
        <v>221</v>
      </c>
      <c r="BM335" s="18" t="s">
        <v>857</v>
      </c>
    </row>
    <row r="336" spans="2:65" s="1" customFormat="1" ht="25.5" customHeight="1">
      <c r="B336" s="34"/>
      <c r="C336" s="157" t="s">
        <v>858</v>
      </c>
      <c r="D336" s="157" t="s">
        <v>159</v>
      </c>
      <c r="E336" s="158" t="s">
        <v>859</v>
      </c>
      <c r="F336" s="238" t="s">
        <v>860</v>
      </c>
      <c r="G336" s="238"/>
      <c r="H336" s="238"/>
      <c r="I336" s="238"/>
      <c r="J336" s="159" t="s">
        <v>211</v>
      </c>
      <c r="K336" s="160">
        <v>10.18</v>
      </c>
      <c r="L336" s="239">
        <v>0</v>
      </c>
      <c r="M336" s="240"/>
      <c r="N336" s="241">
        <f t="shared" si="115"/>
        <v>0</v>
      </c>
      <c r="O336" s="241"/>
      <c r="P336" s="241"/>
      <c r="Q336" s="241"/>
      <c r="R336" s="36"/>
      <c r="T336" s="161" t="s">
        <v>22</v>
      </c>
      <c r="U336" s="43" t="s">
        <v>44</v>
      </c>
      <c r="V336" s="35"/>
      <c r="W336" s="162">
        <f t="shared" si="116"/>
        <v>0</v>
      </c>
      <c r="X336" s="162">
        <v>0</v>
      </c>
      <c r="Y336" s="162">
        <f t="shared" si="117"/>
        <v>0</v>
      </c>
      <c r="Z336" s="162">
        <v>0</v>
      </c>
      <c r="AA336" s="163">
        <f t="shared" si="118"/>
        <v>0</v>
      </c>
      <c r="AR336" s="18" t="s">
        <v>221</v>
      </c>
      <c r="AT336" s="18" t="s">
        <v>159</v>
      </c>
      <c r="AU336" s="18" t="s">
        <v>100</v>
      </c>
      <c r="AY336" s="18" t="s">
        <v>158</v>
      </c>
      <c r="BE336" s="103">
        <f t="shared" si="119"/>
        <v>0</v>
      </c>
      <c r="BF336" s="103">
        <f t="shared" si="120"/>
        <v>0</v>
      </c>
      <c r="BG336" s="103">
        <f t="shared" si="121"/>
        <v>0</v>
      </c>
      <c r="BH336" s="103">
        <f t="shared" si="122"/>
        <v>0</v>
      </c>
      <c r="BI336" s="103">
        <f t="shared" si="123"/>
        <v>0</v>
      </c>
      <c r="BJ336" s="18" t="s">
        <v>84</v>
      </c>
      <c r="BK336" s="103">
        <f t="shared" si="124"/>
        <v>0</v>
      </c>
      <c r="BL336" s="18" t="s">
        <v>221</v>
      </c>
      <c r="BM336" s="18" t="s">
        <v>861</v>
      </c>
    </row>
    <row r="337" spans="2:65" s="1" customFormat="1" ht="16.5" customHeight="1">
      <c r="B337" s="34"/>
      <c r="C337" s="157" t="s">
        <v>862</v>
      </c>
      <c r="D337" s="157" t="s">
        <v>159</v>
      </c>
      <c r="E337" s="158" t="s">
        <v>863</v>
      </c>
      <c r="F337" s="238" t="s">
        <v>864</v>
      </c>
      <c r="G337" s="238"/>
      <c r="H337" s="238"/>
      <c r="I337" s="238"/>
      <c r="J337" s="159" t="s">
        <v>211</v>
      </c>
      <c r="K337" s="160">
        <v>15.51</v>
      </c>
      <c r="L337" s="239">
        <v>0</v>
      </c>
      <c r="M337" s="240"/>
      <c r="N337" s="241">
        <f t="shared" si="115"/>
        <v>0</v>
      </c>
      <c r="O337" s="241"/>
      <c r="P337" s="241"/>
      <c r="Q337" s="241"/>
      <c r="R337" s="36"/>
      <c r="T337" s="161" t="s">
        <v>22</v>
      </c>
      <c r="U337" s="43" t="s">
        <v>44</v>
      </c>
      <c r="V337" s="35"/>
      <c r="W337" s="162">
        <f t="shared" si="116"/>
        <v>0</v>
      </c>
      <c r="X337" s="162">
        <v>2.9999999999999997E-4</v>
      </c>
      <c r="Y337" s="162">
        <f t="shared" si="117"/>
        <v>4.6529999999999992E-3</v>
      </c>
      <c r="Z337" s="162">
        <v>0</v>
      </c>
      <c r="AA337" s="163">
        <f t="shared" si="118"/>
        <v>0</v>
      </c>
      <c r="AR337" s="18" t="s">
        <v>221</v>
      </c>
      <c r="AT337" s="18" t="s">
        <v>159</v>
      </c>
      <c r="AU337" s="18" t="s">
        <v>100</v>
      </c>
      <c r="AY337" s="18" t="s">
        <v>158</v>
      </c>
      <c r="BE337" s="103">
        <f t="shared" si="119"/>
        <v>0</v>
      </c>
      <c r="BF337" s="103">
        <f t="shared" si="120"/>
        <v>0</v>
      </c>
      <c r="BG337" s="103">
        <f t="shared" si="121"/>
        <v>0</v>
      </c>
      <c r="BH337" s="103">
        <f t="shared" si="122"/>
        <v>0</v>
      </c>
      <c r="BI337" s="103">
        <f t="shared" si="123"/>
        <v>0</v>
      </c>
      <c r="BJ337" s="18" t="s">
        <v>84</v>
      </c>
      <c r="BK337" s="103">
        <f t="shared" si="124"/>
        <v>0</v>
      </c>
      <c r="BL337" s="18" t="s">
        <v>221</v>
      </c>
      <c r="BM337" s="18" t="s">
        <v>865</v>
      </c>
    </row>
    <row r="338" spans="2:65" s="1" customFormat="1" ht="25.5" customHeight="1">
      <c r="B338" s="34"/>
      <c r="C338" s="157" t="s">
        <v>866</v>
      </c>
      <c r="D338" s="157" t="s">
        <v>159</v>
      </c>
      <c r="E338" s="158" t="s">
        <v>867</v>
      </c>
      <c r="F338" s="238" t="s">
        <v>868</v>
      </c>
      <c r="G338" s="238"/>
      <c r="H338" s="238"/>
      <c r="I338" s="238"/>
      <c r="J338" s="159" t="s">
        <v>502</v>
      </c>
      <c r="K338" s="168">
        <v>0</v>
      </c>
      <c r="L338" s="239">
        <v>0</v>
      </c>
      <c r="M338" s="240"/>
      <c r="N338" s="241">
        <f t="shared" si="115"/>
        <v>0</v>
      </c>
      <c r="O338" s="241"/>
      <c r="P338" s="241"/>
      <c r="Q338" s="241"/>
      <c r="R338" s="36"/>
      <c r="T338" s="161" t="s">
        <v>22</v>
      </c>
      <c r="U338" s="43" t="s">
        <v>44</v>
      </c>
      <c r="V338" s="35"/>
      <c r="W338" s="162">
        <f t="shared" si="116"/>
        <v>0</v>
      </c>
      <c r="X338" s="162">
        <v>0</v>
      </c>
      <c r="Y338" s="162">
        <f t="shared" si="117"/>
        <v>0</v>
      </c>
      <c r="Z338" s="162">
        <v>0</v>
      </c>
      <c r="AA338" s="163">
        <f t="shared" si="118"/>
        <v>0</v>
      </c>
      <c r="AR338" s="18" t="s">
        <v>221</v>
      </c>
      <c r="AT338" s="18" t="s">
        <v>159</v>
      </c>
      <c r="AU338" s="18" t="s">
        <v>100</v>
      </c>
      <c r="AY338" s="18" t="s">
        <v>158</v>
      </c>
      <c r="BE338" s="103">
        <f t="shared" si="119"/>
        <v>0</v>
      </c>
      <c r="BF338" s="103">
        <f t="shared" si="120"/>
        <v>0</v>
      </c>
      <c r="BG338" s="103">
        <f t="shared" si="121"/>
        <v>0</v>
      </c>
      <c r="BH338" s="103">
        <f t="shared" si="122"/>
        <v>0</v>
      </c>
      <c r="BI338" s="103">
        <f t="shared" si="123"/>
        <v>0</v>
      </c>
      <c r="BJ338" s="18" t="s">
        <v>84</v>
      </c>
      <c r="BK338" s="103">
        <f t="shared" si="124"/>
        <v>0</v>
      </c>
      <c r="BL338" s="18" t="s">
        <v>221</v>
      </c>
      <c r="BM338" s="18" t="s">
        <v>869</v>
      </c>
    </row>
    <row r="339" spans="2:65" s="9" customFormat="1" ht="29.85" customHeight="1">
      <c r="B339" s="146"/>
      <c r="C339" s="147"/>
      <c r="D339" s="156" t="s">
        <v>131</v>
      </c>
      <c r="E339" s="156"/>
      <c r="F339" s="156"/>
      <c r="G339" s="156"/>
      <c r="H339" s="156"/>
      <c r="I339" s="156"/>
      <c r="J339" s="156"/>
      <c r="K339" s="156"/>
      <c r="L339" s="156"/>
      <c r="M339" s="156"/>
      <c r="N339" s="246">
        <f>BK339</f>
        <v>0</v>
      </c>
      <c r="O339" s="247"/>
      <c r="P339" s="247"/>
      <c r="Q339" s="247"/>
      <c r="R339" s="149"/>
      <c r="T339" s="150"/>
      <c r="U339" s="147"/>
      <c r="V339" s="147"/>
      <c r="W339" s="151">
        <f>SUM(W340:W347)</f>
        <v>0</v>
      </c>
      <c r="X339" s="147"/>
      <c r="Y339" s="151">
        <f>SUM(Y340:Y347)</f>
        <v>0.15632099999999999</v>
      </c>
      <c r="Z339" s="147"/>
      <c r="AA339" s="152">
        <f>SUM(AA340:AA347)</f>
        <v>0</v>
      </c>
      <c r="AR339" s="153" t="s">
        <v>100</v>
      </c>
      <c r="AT339" s="154" t="s">
        <v>78</v>
      </c>
      <c r="AU339" s="154" t="s">
        <v>84</v>
      </c>
      <c r="AY339" s="153" t="s">
        <v>158</v>
      </c>
      <c r="BK339" s="155">
        <f>SUM(BK340:BK347)</f>
        <v>0</v>
      </c>
    </row>
    <row r="340" spans="2:65" s="1" customFormat="1" ht="38.25" customHeight="1">
      <c r="B340" s="34"/>
      <c r="C340" s="157" t="s">
        <v>870</v>
      </c>
      <c r="D340" s="157" t="s">
        <v>159</v>
      </c>
      <c r="E340" s="158" t="s">
        <v>871</v>
      </c>
      <c r="F340" s="238" t="s">
        <v>872</v>
      </c>
      <c r="G340" s="238"/>
      <c r="H340" s="238"/>
      <c r="I340" s="238"/>
      <c r="J340" s="159" t="s">
        <v>211</v>
      </c>
      <c r="K340" s="160">
        <v>47.37</v>
      </c>
      <c r="L340" s="239">
        <v>0</v>
      </c>
      <c r="M340" s="240"/>
      <c r="N340" s="241">
        <f t="shared" ref="N340:N347" si="125">ROUND(L340*K340,2)</f>
        <v>0</v>
      </c>
      <c r="O340" s="241"/>
      <c r="P340" s="241"/>
      <c r="Q340" s="241"/>
      <c r="R340" s="36"/>
      <c r="T340" s="161" t="s">
        <v>22</v>
      </c>
      <c r="U340" s="43" t="s">
        <v>44</v>
      </c>
      <c r="V340" s="35"/>
      <c r="W340" s="162">
        <f t="shared" ref="W340:W347" si="126">V340*K340</f>
        <v>0</v>
      </c>
      <c r="X340" s="162">
        <v>3.0000000000000001E-3</v>
      </c>
      <c r="Y340" s="162">
        <f t="shared" ref="Y340:Y347" si="127">X340*K340</f>
        <v>0.14210999999999999</v>
      </c>
      <c r="Z340" s="162">
        <v>0</v>
      </c>
      <c r="AA340" s="163">
        <f t="shared" ref="AA340:AA347" si="128">Z340*K340</f>
        <v>0</v>
      </c>
      <c r="AR340" s="18" t="s">
        <v>221</v>
      </c>
      <c r="AT340" s="18" t="s">
        <v>159</v>
      </c>
      <c r="AU340" s="18" t="s">
        <v>100</v>
      </c>
      <c r="AY340" s="18" t="s">
        <v>158</v>
      </c>
      <c r="BE340" s="103">
        <f t="shared" ref="BE340:BE347" si="129">IF(U340="základní",N340,0)</f>
        <v>0</v>
      </c>
      <c r="BF340" s="103">
        <f t="shared" ref="BF340:BF347" si="130">IF(U340="snížená",N340,0)</f>
        <v>0</v>
      </c>
      <c r="BG340" s="103">
        <f t="shared" ref="BG340:BG347" si="131">IF(U340="zákl. přenesená",N340,0)</f>
        <v>0</v>
      </c>
      <c r="BH340" s="103">
        <f t="shared" ref="BH340:BH347" si="132">IF(U340="sníž. přenesená",N340,0)</f>
        <v>0</v>
      </c>
      <c r="BI340" s="103">
        <f t="shared" ref="BI340:BI347" si="133">IF(U340="nulová",N340,0)</f>
        <v>0</v>
      </c>
      <c r="BJ340" s="18" t="s">
        <v>84</v>
      </c>
      <c r="BK340" s="103">
        <f t="shared" ref="BK340:BK347" si="134">ROUND(L340*K340,2)</f>
        <v>0</v>
      </c>
      <c r="BL340" s="18" t="s">
        <v>221</v>
      </c>
      <c r="BM340" s="18" t="s">
        <v>873</v>
      </c>
    </row>
    <row r="341" spans="2:65" s="1" customFormat="1" ht="25.5" customHeight="1">
      <c r="B341" s="34"/>
      <c r="C341" s="164" t="s">
        <v>874</v>
      </c>
      <c r="D341" s="164" t="s">
        <v>217</v>
      </c>
      <c r="E341" s="165" t="s">
        <v>875</v>
      </c>
      <c r="F341" s="242" t="s">
        <v>876</v>
      </c>
      <c r="G341" s="242"/>
      <c r="H341" s="242"/>
      <c r="I341" s="242"/>
      <c r="J341" s="166" t="s">
        <v>211</v>
      </c>
      <c r="K341" s="167">
        <v>49.265000000000001</v>
      </c>
      <c r="L341" s="243">
        <v>0</v>
      </c>
      <c r="M341" s="244"/>
      <c r="N341" s="245">
        <f t="shared" si="125"/>
        <v>0</v>
      </c>
      <c r="O341" s="241"/>
      <c r="P341" s="241"/>
      <c r="Q341" s="241"/>
      <c r="R341" s="36"/>
      <c r="T341" s="161" t="s">
        <v>22</v>
      </c>
      <c r="U341" s="43" t="s">
        <v>44</v>
      </c>
      <c r="V341" s="35"/>
      <c r="W341" s="162">
        <f t="shared" si="126"/>
        <v>0</v>
      </c>
      <c r="X341" s="162">
        <v>0</v>
      </c>
      <c r="Y341" s="162">
        <f t="shared" si="127"/>
        <v>0</v>
      </c>
      <c r="Z341" s="162">
        <v>0</v>
      </c>
      <c r="AA341" s="163">
        <f t="shared" si="128"/>
        <v>0</v>
      </c>
      <c r="AR341" s="18" t="s">
        <v>285</v>
      </c>
      <c r="AT341" s="18" t="s">
        <v>217</v>
      </c>
      <c r="AU341" s="18" t="s">
        <v>100</v>
      </c>
      <c r="AY341" s="18" t="s">
        <v>158</v>
      </c>
      <c r="BE341" s="103">
        <f t="shared" si="129"/>
        <v>0</v>
      </c>
      <c r="BF341" s="103">
        <f t="shared" si="130"/>
        <v>0</v>
      </c>
      <c r="BG341" s="103">
        <f t="shared" si="131"/>
        <v>0</v>
      </c>
      <c r="BH341" s="103">
        <f t="shared" si="132"/>
        <v>0</v>
      </c>
      <c r="BI341" s="103">
        <f t="shared" si="133"/>
        <v>0</v>
      </c>
      <c r="BJ341" s="18" t="s">
        <v>84</v>
      </c>
      <c r="BK341" s="103">
        <f t="shared" si="134"/>
        <v>0</v>
      </c>
      <c r="BL341" s="18" t="s">
        <v>221</v>
      </c>
      <c r="BM341" s="18" t="s">
        <v>877</v>
      </c>
    </row>
    <row r="342" spans="2:65" s="1" customFormat="1" ht="25.5" customHeight="1">
      <c r="B342" s="34"/>
      <c r="C342" s="157" t="s">
        <v>878</v>
      </c>
      <c r="D342" s="157" t="s">
        <v>159</v>
      </c>
      <c r="E342" s="158" t="s">
        <v>879</v>
      </c>
      <c r="F342" s="238" t="s">
        <v>880</v>
      </c>
      <c r="G342" s="238"/>
      <c r="H342" s="238"/>
      <c r="I342" s="238"/>
      <c r="J342" s="159" t="s">
        <v>211</v>
      </c>
      <c r="K342" s="160">
        <v>7.7729999999999997</v>
      </c>
      <c r="L342" s="239">
        <v>0</v>
      </c>
      <c r="M342" s="240"/>
      <c r="N342" s="241">
        <f t="shared" si="125"/>
        <v>0</v>
      </c>
      <c r="O342" s="241"/>
      <c r="P342" s="241"/>
      <c r="Q342" s="241"/>
      <c r="R342" s="36"/>
      <c r="T342" s="161" t="s">
        <v>22</v>
      </c>
      <c r="U342" s="43" t="s">
        <v>44</v>
      </c>
      <c r="V342" s="35"/>
      <c r="W342" s="162">
        <f t="shared" si="126"/>
        <v>0</v>
      </c>
      <c r="X342" s="162">
        <v>0</v>
      </c>
      <c r="Y342" s="162">
        <f t="shared" si="127"/>
        <v>0</v>
      </c>
      <c r="Z342" s="162">
        <v>0</v>
      </c>
      <c r="AA342" s="163">
        <f t="shared" si="128"/>
        <v>0</v>
      </c>
      <c r="AR342" s="18" t="s">
        <v>221</v>
      </c>
      <c r="AT342" s="18" t="s">
        <v>159</v>
      </c>
      <c r="AU342" s="18" t="s">
        <v>100</v>
      </c>
      <c r="AY342" s="18" t="s">
        <v>158</v>
      </c>
      <c r="BE342" s="103">
        <f t="shared" si="129"/>
        <v>0</v>
      </c>
      <c r="BF342" s="103">
        <f t="shared" si="130"/>
        <v>0</v>
      </c>
      <c r="BG342" s="103">
        <f t="shared" si="131"/>
        <v>0</v>
      </c>
      <c r="BH342" s="103">
        <f t="shared" si="132"/>
        <v>0</v>
      </c>
      <c r="BI342" s="103">
        <f t="shared" si="133"/>
        <v>0</v>
      </c>
      <c r="BJ342" s="18" t="s">
        <v>84</v>
      </c>
      <c r="BK342" s="103">
        <f t="shared" si="134"/>
        <v>0</v>
      </c>
      <c r="BL342" s="18" t="s">
        <v>221</v>
      </c>
      <c r="BM342" s="18" t="s">
        <v>881</v>
      </c>
    </row>
    <row r="343" spans="2:65" s="1" customFormat="1" ht="16.5" customHeight="1">
      <c r="B343" s="34"/>
      <c r="C343" s="157" t="s">
        <v>882</v>
      </c>
      <c r="D343" s="157" t="s">
        <v>159</v>
      </c>
      <c r="E343" s="158" t="s">
        <v>883</v>
      </c>
      <c r="F343" s="238" t="s">
        <v>884</v>
      </c>
      <c r="G343" s="238"/>
      <c r="H343" s="238"/>
      <c r="I343" s="238"/>
      <c r="J343" s="159" t="s">
        <v>211</v>
      </c>
      <c r="K343" s="160">
        <v>47.37</v>
      </c>
      <c r="L343" s="239">
        <v>0</v>
      </c>
      <c r="M343" s="240"/>
      <c r="N343" s="241">
        <f t="shared" si="125"/>
        <v>0</v>
      </c>
      <c r="O343" s="241"/>
      <c r="P343" s="241"/>
      <c r="Q343" s="241"/>
      <c r="R343" s="36"/>
      <c r="T343" s="161" t="s">
        <v>22</v>
      </c>
      <c r="U343" s="43" t="s">
        <v>44</v>
      </c>
      <c r="V343" s="35"/>
      <c r="W343" s="162">
        <f t="shared" si="126"/>
        <v>0</v>
      </c>
      <c r="X343" s="162">
        <v>2.9999999999999997E-4</v>
      </c>
      <c r="Y343" s="162">
        <f t="shared" si="127"/>
        <v>1.4210999999999998E-2</v>
      </c>
      <c r="Z343" s="162">
        <v>0</v>
      </c>
      <c r="AA343" s="163">
        <f t="shared" si="128"/>
        <v>0</v>
      </c>
      <c r="AR343" s="18" t="s">
        <v>221</v>
      </c>
      <c r="AT343" s="18" t="s">
        <v>159</v>
      </c>
      <c r="AU343" s="18" t="s">
        <v>100</v>
      </c>
      <c r="AY343" s="18" t="s">
        <v>158</v>
      </c>
      <c r="BE343" s="103">
        <f t="shared" si="129"/>
        <v>0</v>
      </c>
      <c r="BF343" s="103">
        <f t="shared" si="130"/>
        <v>0</v>
      </c>
      <c r="BG343" s="103">
        <f t="shared" si="131"/>
        <v>0</v>
      </c>
      <c r="BH343" s="103">
        <f t="shared" si="132"/>
        <v>0</v>
      </c>
      <c r="BI343" s="103">
        <f t="shared" si="133"/>
        <v>0</v>
      </c>
      <c r="BJ343" s="18" t="s">
        <v>84</v>
      </c>
      <c r="BK343" s="103">
        <f t="shared" si="134"/>
        <v>0</v>
      </c>
      <c r="BL343" s="18" t="s">
        <v>221</v>
      </c>
      <c r="BM343" s="18" t="s">
        <v>885</v>
      </c>
    </row>
    <row r="344" spans="2:65" s="1" customFormat="1" ht="38.25" customHeight="1">
      <c r="B344" s="34"/>
      <c r="C344" s="157" t="s">
        <v>886</v>
      </c>
      <c r="D344" s="157" t="s">
        <v>159</v>
      </c>
      <c r="E344" s="158" t="s">
        <v>887</v>
      </c>
      <c r="F344" s="238" t="s">
        <v>888</v>
      </c>
      <c r="G344" s="238"/>
      <c r="H344" s="238"/>
      <c r="I344" s="238"/>
      <c r="J344" s="159" t="s">
        <v>599</v>
      </c>
      <c r="K344" s="160">
        <v>1</v>
      </c>
      <c r="L344" s="239">
        <v>0</v>
      </c>
      <c r="M344" s="240"/>
      <c r="N344" s="241">
        <f t="shared" si="125"/>
        <v>0</v>
      </c>
      <c r="O344" s="241"/>
      <c r="P344" s="241"/>
      <c r="Q344" s="241"/>
      <c r="R344" s="36"/>
      <c r="T344" s="161" t="s">
        <v>22</v>
      </c>
      <c r="U344" s="43" t="s">
        <v>44</v>
      </c>
      <c r="V344" s="35"/>
      <c r="W344" s="162">
        <f t="shared" si="126"/>
        <v>0</v>
      </c>
      <c r="X344" s="162">
        <v>0</v>
      </c>
      <c r="Y344" s="162">
        <f t="shared" si="127"/>
        <v>0</v>
      </c>
      <c r="Z344" s="162">
        <v>0</v>
      </c>
      <c r="AA344" s="163">
        <f t="shared" si="128"/>
        <v>0</v>
      </c>
      <c r="AR344" s="18" t="s">
        <v>221</v>
      </c>
      <c r="AT344" s="18" t="s">
        <v>159</v>
      </c>
      <c r="AU344" s="18" t="s">
        <v>100</v>
      </c>
      <c r="AY344" s="18" t="s">
        <v>158</v>
      </c>
      <c r="BE344" s="103">
        <f t="shared" si="129"/>
        <v>0</v>
      </c>
      <c r="BF344" s="103">
        <f t="shared" si="130"/>
        <v>0</v>
      </c>
      <c r="BG344" s="103">
        <f t="shared" si="131"/>
        <v>0</v>
      </c>
      <c r="BH344" s="103">
        <f t="shared" si="132"/>
        <v>0</v>
      </c>
      <c r="BI344" s="103">
        <f t="shared" si="133"/>
        <v>0</v>
      </c>
      <c r="BJ344" s="18" t="s">
        <v>84</v>
      </c>
      <c r="BK344" s="103">
        <f t="shared" si="134"/>
        <v>0</v>
      </c>
      <c r="BL344" s="18" t="s">
        <v>221</v>
      </c>
      <c r="BM344" s="18" t="s">
        <v>889</v>
      </c>
    </row>
    <row r="345" spans="2:65" s="1" customFormat="1" ht="38.25" customHeight="1">
      <c r="B345" s="34"/>
      <c r="C345" s="157" t="s">
        <v>890</v>
      </c>
      <c r="D345" s="157" t="s">
        <v>159</v>
      </c>
      <c r="E345" s="158" t="s">
        <v>891</v>
      </c>
      <c r="F345" s="238" t="s">
        <v>892</v>
      </c>
      <c r="G345" s="238"/>
      <c r="H345" s="238"/>
      <c r="I345" s="238"/>
      <c r="J345" s="159" t="s">
        <v>599</v>
      </c>
      <c r="K345" s="160">
        <v>1</v>
      </c>
      <c r="L345" s="239">
        <v>0</v>
      </c>
      <c r="M345" s="240"/>
      <c r="N345" s="241">
        <f t="shared" si="125"/>
        <v>0</v>
      </c>
      <c r="O345" s="241"/>
      <c r="P345" s="241"/>
      <c r="Q345" s="241"/>
      <c r="R345" s="36"/>
      <c r="T345" s="161" t="s">
        <v>22</v>
      </c>
      <c r="U345" s="43" t="s">
        <v>44</v>
      </c>
      <c r="V345" s="35"/>
      <c r="W345" s="162">
        <f t="shared" si="126"/>
        <v>0</v>
      </c>
      <c r="X345" s="162">
        <v>0</v>
      </c>
      <c r="Y345" s="162">
        <f t="shared" si="127"/>
        <v>0</v>
      </c>
      <c r="Z345" s="162">
        <v>0</v>
      </c>
      <c r="AA345" s="163">
        <f t="shared" si="128"/>
        <v>0</v>
      </c>
      <c r="AR345" s="18" t="s">
        <v>221</v>
      </c>
      <c r="AT345" s="18" t="s">
        <v>159</v>
      </c>
      <c r="AU345" s="18" t="s">
        <v>100</v>
      </c>
      <c r="AY345" s="18" t="s">
        <v>158</v>
      </c>
      <c r="BE345" s="103">
        <f t="shared" si="129"/>
        <v>0</v>
      </c>
      <c r="BF345" s="103">
        <f t="shared" si="130"/>
        <v>0</v>
      </c>
      <c r="BG345" s="103">
        <f t="shared" si="131"/>
        <v>0</v>
      </c>
      <c r="BH345" s="103">
        <f t="shared" si="132"/>
        <v>0</v>
      </c>
      <c r="BI345" s="103">
        <f t="shared" si="133"/>
        <v>0</v>
      </c>
      <c r="BJ345" s="18" t="s">
        <v>84</v>
      </c>
      <c r="BK345" s="103">
        <f t="shared" si="134"/>
        <v>0</v>
      </c>
      <c r="BL345" s="18" t="s">
        <v>221</v>
      </c>
      <c r="BM345" s="18" t="s">
        <v>893</v>
      </c>
    </row>
    <row r="346" spans="2:65" s="1" customFormat="1" ht="38.25" customHeight="1">
      <c r="B346" s="34"/>
      <c r="C346" s="157" t="s">
        <v>894</v>
      </c>
      <c r="D346" s="157" t="s">
        <v>159</v>
      </c>
      <c r="E346" s="158" t="s">
        <v>895</v>
      </c>
      <c r="F346" s="238" t="s">
        <v>896</v>
      </c>
      <c r="G346" s="238"/>
      <c r="H346" s="238"/>
      <c r="I346" s="238"/>
      <c r="J346" s="159" t="s">
        <v>599</v>
      </c>
      <c r="K346" s="160">
        <v>1</v>
      </c>
      <c r="L346" s="239">
        <v>0</v>
      </c>
      <c r="M346" s="240"/>
      <c r="N346" s="241">
        <f t="shared" si="125"/>
        <v>0</v>
      </c>
      <c r="O346" s="241"/>
      <c r="P346" s="241"/>
      <c r="Q346" s="241"/>
      <c r="R346" s="36"/>
      <c r="T346" s="161" t="s">
        <v>22</v>
      </c>
      <c r="U346" s="43" t="s">
        <v>44</v>
      </c>
      <c r="V346" s="35"/>
      <c r="W346" s="162">
        <f t="shared" si="126"/>
        <v>0</v>
      </c>
      <c r="X346" s="162">
        <v>0</v>
      </c>
      <c r="Y346" s="162">
        <f t="shared" si="127"/>
        <v>0</v>
      </c>
      <c r="Z346" s="162">
        <v>0</v>
      </c>
      <c r="AA346" s="163">
        <f t="shared" si="128"/>
        <v>0</v>
      </c>
      <c r="AR346" s="18" t="s">
        <v>221</v>
      </c>
      <c r="AT346" s="18" t="s">
        <v>159</v>
      </c>
      <c r="AU346" s="18" t="s">
        <v>100</v>
      </c>
      <c r="AY346" s="18" t="s">
        <v>158</v>
      </c>
      <c r="BE346" s="103">
        <f t="shared" si="129"/>
        <v>0</v>
      </c>
      <c r="BF346" s="103">
        <f t="shared" si="130"/>
        <v>0</v>
      </c>
      <c r="BG346" s="103">
        <f t="shared" si="131"/>
        <v>0</v>
      </c>
      <c r="BH346" s="103">
        <f t="shared" si="132"/>
        <v>0</v>
      </c>
      <c r="BI346" s="103">
        <f t="shared" si="133"/>
        <v>0</v>
      </c>
      <c r="BJ346" s="18" t="s">
        <v>84</v>
      </c>
      <c r="BK346" s="103">
        <f t="shared" si="134"/>
        <v>0</v>
      </c>
      <c r="BL346" s="18" t="s">
        <v>221</v>
      </c>
      <c r="BM346" s="18" t="s">
        <v>897</v>
      </c>
    </row>
    <row r="347" spans="2:65" s="1" customFormat="1" ht="25.5" customHeight="1">
      <c r="B347" s="34"/>
      <c r="C347" s="157" t="s">
        <v>898</v>
      </c>
      <c r="D347" s="157" t="s">
        <v>159</v>
      </c>
      <c r="E347" s="158" t="s">
        <v>899</v>
      </c>
      <c r="F347" s="238" t="s">
        <v>900</v>
      </c>
      <c r="G347" s="238"/>
      <c r="H347" s="238"/>
      <c r="I347" s="238"/>
      <c r="J347" s="159" t="s">
        <v>502</v>
      </c>
      <c r="K347" s="168">
        <v>0</v>
      </c>
      <c r="L347" s="239">
        <v>0</v>
      </c>
      <c r="M347" s="240"/>
      <c r="N347" s="241">
        <f t="shared" si="125"/>
        <v>0</v>
      </c>
      <c r="O347" s="241"/>
      <c r="P347" s="241"/>
      <c r="Q347" s="241"/>
      <c r="R347" s="36"/>
      <c r="T347" s="161" t="s">
        <v>22</v>
      </c>
      <c r="U347" s="43" t="s">
        <v>44</v>
      </c>
      <c r="V347" s="35"/>
      <c r="W347" s="162">
        <f t="shared" si="126"/>
        <v>0</v>
      </c>
      <c r="X347" s="162">
        <v>0</v>
      </c>
      <c r="Y347" s="162">
        <f t="shared" si="127"/>
        <v>0</v>
      </c>
      <c r="Z347" s="162">
        <v>0</v>
      </c>
      <c r="AA347" s="163">
        <f t="shared" si="128"/>
        <v>0</v>
      </c>
      <c r="AR347" s="18" t="s">
        <v>221</v>
      </c>
      <c r="AT347" s="18" t="s">
        <v>159</v>
      </c>
      <c r="AU347" s="18" t="s">
        <v>100</v>
      </c>
      <c r="AY347" s="18" t="s">
        <v>158</v>
      </c>
      <c r="BE347" s="103">
        <f t="shared" si="129"/>
        <v>0</v>
      </c>
      <c r="BF347" s="103">
        <f t="shared" si="130"/>
        <v>0</v>
      </c>
      <c r="BG347" s="103">
        <f t="shared" si="131"/>
        <v>0</v>
      </c>
      <c r="BH347" s="103">
        <f t="shared" si="132"/>
        <v>0</v>
      </c>
      <c r="BI347" s="103">
        <f t="shared" si="133"/>
        <v>0</v>
      </c>
      <c r="BJ347" s="18" t="s">
        <v>84</v>
      </c>
      <c r="BK347" s="103">
        <f t="shared" si="134"/>
        <v>0</v>
      </c>
      <c r="BL347" s="18" t="s">
        <v>221</v>
      </c>
      <c r="BM347" s="18" t="s">
        <v>901</v>
      </c>
    </row>
    <row r="348" spans="2:65" s="9" customFormat="1" ht="29.85" customHeight="1">
      <c r="B348" s="146"/>
      <c r="C348" s="147"/>
      <c r="D348" s="156" t="s">
        <v>132</v>
      </c>
      <c r="E348" s="156"/>
      <c r="F348" s="156"/>
      <c r="G348" s="156"/>
      <c r="H348" s="156"/>
      <c r="I348" s="156"/>
      <c r="J348" s="156"/>
      <c r="K348" s="156"/>
      <c r="L348" s="156"/>
      <c r="M348" s="156"/>
      <c r="N348" s="246">
        <f>BK348</f>
        <v>0</v>
      </c>
      <c r="O348" s="247"/>
      <c r="P348" s="247"/>
      <c r="Q348" s="247"/>
      <c r="R348" s="149"/>
      <c r="T348" s="150"/>
      <c r="U348" s="147"/>
      <c r="V348" s="147"/>
      <c r="W348" s="151">
        <f>SUM(W349:W350)</f>
        <v>0</v>
      </c>
      <c r="X348" s="147"/>
      <c r="Y348" s="151">
        <f>SUM(Y349:Y350)</f>
        <v>1.7191999999999999E-2</v>
      </c>
      <c r="Z348" s="147"/>
      <c r="AA348" s="152">
        <f>SUM(AA349:AA350)</f>
        <v>0</v>
      </c>
      <c r="AR348" s="153" t="s">
        <v>100</v>
      </c>
      <c r="AT348" s="154" t="s">
        <v>78</v>
      </c>
      <c r="AU348" s="154" t="s">
        <v>84</v>
      </c>
      <c r="AY348" s="153" t="s">
        <v>158</v>
      </c>
      <c r="BK348" s="155">
        <f>SUM(BK349:BK350)</f>
        <v>0</v>
      </c>
    </row>
    <row r="349" spans="2:65" s="1" customFormat="1" ht="25.5" customHeight="1">
      <c r="B349" s="34"/>
      <c r="C349" s="157" t="s">
        <v>902</v>
      </c>
      <c r="D349" s="157" t="s">
        <v>159</v>
      </c>
      <c r="E349" s="158" t="s">
        <v>903</v>
      </c>
      <c r="F349" s="238" t="s">
        <v>904</v>
      </c>
      <c r="G349" s="238"/>
      <c r="H349" s="238"/>
      <c r="I349" s="238"/>
      <c r="J349" s="159" t="s">
        <v>211</v>
      </c>
      <c r="K349" s="160">
        <v>30.7</v>
      </c>
      <c r="L349" s="239">
        <v>0</v>
      </c>
      <c r="M349" s="240"/>
      <c r="N349" s="241">
        <f>ROUND(L349*K349,2)</f>
        <v>0</v>
      </c>
      <c r="O349" s="241"/>
      <c r="P349" s="241"/>
      <c r="Q349" s="241"/>
      <c r="R349" s="36"/>
      <c r="T349" s="161" t="s">
        <v>22</v>
      </c>
      <c r="U349" s="43" t="s">
        <v>44</v>
      </c>
      <c r="V349" s="35"/>
      <c r="W349" s="162">
        <f>V349*K349</f>
        <v>0</v>
      </c>
      <c r="X349" s="162">
        <v>2.3000000000000001E-4</v>
      </c>
      <c r="Y349" s="162">
        <f>X349*K349</f>
        <v>7.0610000000000004E-3</v>
      </c>
      <c r="Z349" s="162">
        <v>0</v>
      </c>
      <c r="AA349" s="163">
        <f>Z349*K349</f>
        <v>0</v>
      </c>
      <c r="AR349" s="18" t="s">
        <v>221</v>
      </c>
      <c r="AT349" s="18" t="s">
        <v>159</v>
      </c>
      <c r="AU349" s="18" t="s">
        <v>100</v>
      </c>
      <c r="AY349" s="18" t="s">
        <v>158</v>
      </c>
      <c r="BE349" s="103">
        <f>IF(U349="základní",N349,0)</f>
        <v>0</v>
      </c>
      <c r="BF349" s="103">
        <f>IF(U349="snížená",N349,0)</f>
        <v>0</v>
      </c>
      <c r="BG349" s="103">
        <f>IF(U349="zákl. přenesená",N349,0)</f>
        <v>0</v>
      </c>
      <c r="BH349" s="103">
        <f>IF(U349="sníž. přenesená",N349,0)</f>
        <v>0</v>
      </c>
      <c r="BI349" s="103">
        <f>IF(U349="nulová",N349,0)</f>
        <v>0</v>
      </c>
      <c r="BJ349" s="18" t="s">
        <v>84</v>
      </c>
      <c r="BK349" s="103">
        <f>ROUND(L349*K349,2)</f>
        <v>0</v>
      </c>
      <c r="BL349" s="18" t="s">
        <v>221</v>
      </c>
      <c r="BM349" s="18" t="s">
        <v>905</v>
      </c>
    </row>
    <row r="350" spans="2:65" s="1" customFormat="1" ht="25.5" customHeight="1">
      <c r="B350" s="34"/>
      <c r="C350" s="157" t="s">
        <v>906</v>
      </c>
      <c r="D350" s="157" t="s">
        <v>159</v>
      </c>
      <c r="E350" s="158" t="s">
        <v>907</v>
      </c>
      <c r="F350" s="238" t="s">
        <v>908</v>
      </c>
      <c r="G350" s="238"/>
      <c r="H350" s="238"/>
      <c r="I350" s="238"/>
      <c r="J350" s="159" t="s">
        <v>211</v>
      </c>
      <c r="K350" s="160">
        <v>30.7</v>
      </c>
      <c r="L350" s="239">
        <v>0</v>
      </c>
      <c r="M350" s="240"/>
      <c r="N350" s="241">
        <f>ROUND(L350*K350,2)</f>
        <v>0</v>
      </c>
      <c r="O350" s="241"/>
      <c r="P350" s="241"/>
      <c r="Q350" s="241"/>
      <c r="R350" s="36"/>
      <c r="T350" s="161" t="s">
        <v>22</v>
      </c>
      <c r="U350" s="43" t="s">
        <v>44</v>
      </c>
      <c r="V350" s="35"/>
      <c r="W350" s="162">
        <f>V350*K350</f>
        <v>0</v>
      </c>
      <c r="X350" s="162">
        <v>3.3E-4</v>
      </c>
      <c r="Y350" s="162">
        <f>X350*K350</f>
        <v>1.0130999999999999E-2</v>
      </c>
      <c r="Z350" s="162">
        <v>0</v>
      </c>
      <c r="AA350" s="163">
        <f>Z350*K350</f>
        <v>0</v>
      </c>
      <c r="AR350" s="18" t="s">
        <v>221</v>
      </c>
      <c r="AT350" s="18" t="s">
        <v>159</v>
      </c>
      <c r="AU350" s="18" t="s">
        <v>100</v>
      </c>
      <c r="AY350" s="18" t="s">
        <v>158</v>
      </c>
      <c r="BE350" s="103">
        <f>IF(U350="základní",N350,0)</f>
        <v>0</v>
      </c>
      <c r="BF350" s="103">
        <f>IF(U350="snížená",N350,0)</f>
        <v>0</v>
      </c>
      <c r="BG350" s="103">
        <f>IF(U350="zákl. přenesená",N350,0)</f>
        <v>0</v>
      </c>
      <c r="BH350" s="103">
        <f>IF(U350="sníž. přenesená",N350,0)</f>
        <v>0</v>
      </c>
      <c r="BI350" s="103">
        <f>IF(U350="nulová",N350,0)</f>
        <v>0</v>
      </c>
      <c r="BJ350" s="18" t="s">
        <v>84</v>
      </c>
      <c r="BK350" s="103">
        <f>ROUND(L350*K350,2)</f>
        <v>0</v>
      </c>
      <c r="BL350" s="18" t="s">
        <v>221</v>
      </c>
      <c r="BM350" s="18" t="s">
        <v>909</v>
      </c>
    </row>
    <row r="351" spans="2:65" s="9" customFormat="1" ht="29.85" customHeight="1">
      <c r="B351" s="146"/>
      <c r="C351" s="147"/>
      <c r="D351" s="156" t="s">
        <v>133</v>
      </c>
      <c r="E351" s="156"/>
      <c r="F351" s="156"/>
      <c r="G351" s="156"/>
      <c r="H351" s="156"/>
      <c r="I351" s="156"/>
      <c r="J351" s="156"/>
      <c r="K351" s="156"/>
      <c r="L351" s="156"/>
      <c r="M351" s="156"/>
      <c r="N351" s="246">
        <f>BK351</f>
        <v>0</v>
      </c>
      <c r="O351" s="247"/>
      <c r="P351" s="247"/>
      <c r="Q351" s="247"/>
      <c r="R351" s="149"/>
      <c r="T351" s="150"/>
      <c r="U351" s="147"/>
      <c r="V351" s="147"/>
      <c r="W351" s="151">
        <f>SUM(W352:W353)</f>
        <v>0</v>
      </c>
      <c r="X351" s="147"/>
      <c r="Y351" s="151">
        <f>SUM(Y352:Y353)</f>
        <v>1.3826199999999999E-2</v>
      </c>
      <c r="Z351" s="147"/>
      <c r="AA351" s="152">
        <f>SUM(AA352:AA353)</f>
        <v>0</v>
      </c>
      <c r="AR351" s="153" t="s">
        <v>100</v>
      </c>
      <c r="AT351" s="154" t="s">
        <v>78</v>
      </c>
      <c r="AU351" s="154" t="s">
        <v>84</v>
      </c>
      <c r="AY351" s="153" t="s">
        <v>158</v>
      </c>
      <c r="BK351" s="155">
        <f>SUM(BK352:BK353)</f>
        <v>0</v>
      </c>
    </row>
    <row r="352" spans="2:65" s="1" customFormat="1" ht="25.5" customHeight="1">
      <c r="B352" s="34"/>
      <c r="C352" s="157" t="s">
        <v>910</v>
      </c>
      <c r="D352" s="157" t="s">
        <v>159</v>
      </c>
      <c r="E352" s="158" t="s">
        <v>911</v>
      </c>
      <c r="F352" s="238" t="s">
        <v>912</v>
      </c>
      <c r="G352" s="238"/>
      <c r="H352" s="238"/>
      <c r="I352" s="238"/>
      <c r="J352" s="159" t="s">
        <v>211</v>
      </c>
      <c r="K352" s="160">
        <v>34.734999999999999</v>
      </c>
      <c r="L352" s="239">
        <v>0</v>
      </c>
      <c r="M352" s="240"/>
      <c r="N352" s="241">
        <f>ROUND(L352*K352,2)</f>
        <v>0</v>
      </c>
      <c r="O352" s="241"/>
      <c r="P352" s="241"/>
      <c r="Q352" s="241"/>
      <c r="R352" s="36"/>
      <c r="T352" s="161" t="s">
        <v>22</v>
      </c>
      <c r="U352" s="43" t="s">
        <v>44</v>
      </c>
      <c r="V352" s="35"/>
      <c r="W352" s="162">
        <f>V352*K352</f>
        <v>0</v>
      </c>
      <c r="X352" s="162">
        <v>2.1000000000000001E-4</v>
      </c>
      <c r="Y352" s="162">
        <f>X352*K352</f>
        <v>7.2943499999999998E-3</v>
      </c>
      <c r="Z352" s="162">
        <v>0</v>
      </c>
      <c r="AA352" s="163">
        <f>Z352*K352</f>
        <v>0</v>
      </c>
      <c r="AR352" s="18" t="s">
        <v>221</v>
      </c>
      <c r="AT352" s="18" t="s">
        <v>159</v>
      </c>
      <c r="AU352" s="18" t="s">
        <v>100</v>
      </c>
      <c r="AY352" s="18" t="s">
        <v>158</v>
      </c>
      <c r="BE352" s="103">
        <f>IF(U352="základní",N352,0)</f>
        <v>0</v>
      </c>
      <c r="BF352" s="103">
        <f>IF(U352="snížená",N352,0)</f>
        <v>0</v>
      </c>
      <c r="BG352" s="103">
        <f>IF(U352="zákl. přenesená",N352,0)</f>
        <v>0</v>
      </c>
      <c r="BH352" s="103">
        <f>IF(U352="sníž. přenesená",N352,0)</f>
        <v>0</v>
      </c>
      <c r="BI352" s="103">
        <f>IF(U352="nulová",N352,0)</f>
        <v>0</v>
      </c>
      <c r="BJ352" s="18" t="s">
        <v>84</v>
      </c>
      <c r="BK352" s="103">
        <f>ROUND(L352*K352,2)</f>
        <v>0</v>
      </c>
      <c r="BL352" s="18" t="s">
        <v>221</v>
      </c>
      <c r="BM352" s="18" t="s">
        <v>913</v>
      </c>
    </row>
    <row r="353" spans="2:65" s="1" customFormat="1" ht="38.25" customHeight="1">
      <c r="B353" s="34"/>
      <c r="C353" s="157" t="s">
        <v>914</v>
      </c>
      <c r="D353" s="157" t="s">
        <v>159</v>
      </c>
      <c r="E353" s="158" t="s">
        <v>915</v>
      </c>
      <c r="F353" s="238" t="s">
        <v>916</v>
      </c>
      <c r="G353" s="238"/>
      <c r="H353" s="238"/>
      <c r="I353" s="238"/>
      <c r="J353" s="159" t="s">
        <v>211</v>
      </c>
      <c r="K353" s="160">
        <v>50.244999999999997</v>
      </c>
      <c r="L353" s="239">
        <v>0</v>
      </c>
      <c r="M353" s="240"/>
      <c r="N353" s="241">
        <f>ROUND(L353*K353,2)</f>
        <v>0</v>
      </c>
      <c r="O353" s="241"/>
      <c r="P353" s="241"/>
      <c r="Q353" s="241"/>
      <c r="R353" s="36"/>
      <c r="T353" s="161" t="s">
        <v>22</v>
      </c>
      <c r="U353" s="43" t="s">
        <v>44</v>
      </c>
      <c r="V353" s="35"/>
      <c r="W353" s="162">
        <f>V353*K353</f>
        <v>0</v>
      </c>
      <c r="X353" s="162">
        <v>1.2999999999999999E-4</v>
      </c>
      <c r="Y353" s="162">
        <f>X353*K353</f>
        <v>6.5318499999999988E-3</v>
      </c>
      <c r="Z353" s="162">
        <v>0</v>
      </c>
      <c r="AA353" s="163">
        <f>Z353*K353</f>
        <v>0</v>
      </c>
      <c r="AR353" s="18" t="s">
        <v>221</v>
      </c>
      <c r="AT353" s="18" t="s">
        <v>159</v>
      </c>
      <c r="AU353" s="18" t="s">
        <v>100</v>
      </c>
      <c r="AY353" s="18" t="s">
        <v>158</v>
      </c>
      <c r="BE353" s="103">
        <f>IF(U353="základní",N353,0)</f>
        <v>0</v>
      </c>
      <c r="BF353" s="103">
        <f>IF(U353="snížená",N353,0)</f>
        <v>0</v>
      </c>
      <c r="BG353" s="103">
        <f>IF(U353="zákl. přenesená",N353,0)</f>
        <v>0</v>
      </c>
      <c r="BH353" s="103">
        <f>IF(U353="sníž. přenesená",N353,0)</f>
        <v>0</v>
      </c>
      <c r="BI353" s="103">
        <f>IF(U353="nulová",N353,0)</f>
        <v>0</v>
      </c>
      <c r="BJ353" s="18" t="s">
        <v>84</v>
      </c>
      <c r="BK353" s="103">
        <f>ROUND(L353*K353,2)</f>
        <v>0</v>
      </c>
      <c r="BL353" s="18" t="s">
        <v>221</v>
      </c>
      <c r="BM353" s="18" t="s">
        <v>917</v>
      </c>
    </row>
    <row r="354" spans="2:65" s="1" customFormat="1" ht="49.9" customHeight="1">
      <c r="B354" s="34"/>
      <c r="C354" s="35"/>
      <c r="D354" s="148" t="s">
        <v>918</v>
      </c>
      <c r="E354" s="35"/>
      <c r="F354" s="35"/>
      <c r="G354" s="35"/>
      <c r="H354" s="35"/>
      <c r="I354" s="35"/>
      <c r="J354" s="35"/>
      <c r="K354" s="35"/>
      <c r="L354" s="35"/>
      <c r="M354" s="35"/>
      <c r="N354" s="255">
        <f>BK354</f>
        <v>0</v>
      </c>
      <c r="O354" s="256"/>
      <c r="P354" s="256"/>
      <c r="Q354" s="256"/>
      <c r="R354" s="36"/>
      <c r="T354" s="133"/>
      <c r="U354" s="35"/>
      <c r="V354" s="35"/>
      <c r="W354" s="35"/>
      <c r="X354" s="35"/>
      <c r="Y354" s="35"/>
      <c r="Z354" s="35"/>
      <c r="AA354" s="77"/>
      <c r="AT354" s="18" t="s">
        <v>78</v>
      </c>
      <c r="AU354" s="18" t="s">
        <v>79</v>
      </c>
      <c r="AY354" s="18" t="s">
        <v>919</v>
      </c>
      <c r="BK354" s="103">
        <f>SUM(BK355:BK357)</f>
        <v>0</v>
      </c>
    </row>
    <row r="355" spans="2:65" s="1" customFormat="1" ht="22.35" customHeight="1">
      <c r="B355" s="34"/>
      <c r="C355" s="169" t="s">
        <v>22</v>
      </c>
      <c r="D355" s="169" t="s">
        <v>159</v>
      </c>
      <c r="E355" s="170" t="s">
        <v>22</v>
      </c>
      <c r="F355" s="254" t="s">
        <v>22</v>
      </c>
      <c r="G355" s="254"/>
      <c r="H355" s="254"/>
      <c r="I355" s="254"/>
      <c r="J355" s="171" t="s">
        <v>22</v>
      </c>
      <c r="K355" s="168"/>
      <c r="L355" s="239"/>
      <c r="M355" s="241"/>
      <c r="N355" s="241">
        <f>BK355</f>
        <v>0</v>
      </c>
      <c r="O355" s="241"/>
      <c r="P355" s="241"/>
      <c r="Q355" s="241"/>
      <c r="R355" s="36"/>
      <c r="T355" s="161" t="s">
        <v>22</v>
      </c>
      <c r="U355" s="172" t="s">
        <v>44</v>
      </c>
      <c r="V355" s="35"/>
      <c r="W355" s="35"/>
      <c r="X355" s="35"/>
      <c r="Y355" s="35"/>
      <c r="Z355" s="35"/>
      <c r="AA355" s="77"/>
      <c r="AT355" s="18" t="s">
        <v>919</v>
      </c>
      <c r="AU355" s="18" t="s">
        <v>84</v>
      </c>
      <c r="AY355" s="18" t="s">
        <v>919</v>
      </c>
      <c r="BE355" s="103">
        <f>IF(U355="základní",N355,0)</f>
        <v>0</v>
      </c>
      <c r="BF355" s="103">
        <f>IF(U355="snížená",N355,0)</f>
        <v>0</v>
      </c>
      <c r="BG355" s="103">
        <f>IF(U355="zákl. přenesená",N355,0)</f>
        <v>0</v>
      </c>
      <c r="BH355" s="103">
        <f>IF(U355="sníž. přenesená",N355,0)</f>
        <v>0</v>
      </c>
      <c r="BI355" s="103">
        <f>IF(U355="nulová",N355,0)</f>
        <v>0</v>
      </c>
      <c r="BJ355" s="18" t="s">
        <v>84</v>
      </c>
      <c r="BK355" s="103">
        <f>L355*K355</f>
        <v>0</v>
      </c>
    </row>
    <row r="356" spans="2:65" s="1" customFormat="1" ht="22.35" customHeight="1">
      <c r="B356" s="34"/>
      <c r="C356" s="169" t="s">
        <v>22</v>
      </c>
      <c r="D356" s="169" t="s">
        <v>159</v>
      </c>
      <c r="E356" s="170" t="s">
        <v>22</v>
      </c>
      <c r="F356" s="254" t="s">
        <v>22</v>
      </c>
      <c r="G356" s="254"/>
      <c r="H356" s="254"/>
      <c r="I356" s="254"/>
      <c r="J356" s="171" t="s">
        <v>22</v>
      </c>
      <c r="K356" s="168"/>
      <c r="L356" s="239"/>
      <c r="M356" s="241"/>
      <c r="N356" s="241">
        <f>BK356</f>
        <v>0</v>
      </c>
      <c r="O356" s="241"/>
      <c r="P356" s="241"/>
      <c r="Q356" s="241"/>
      <c r="R356" s="36"/>
      <c r="T356" s="161" t="s">
        <v>22</v>
      </c>
      <c r="U356" s="172" t="s">
        <v>44</v>
      </c>
      <c r="V356" s="35"/>
      <c r="W356" s="35"/>
      <c r="X356" s="35"/>
      <c r="Y356" s="35"/>
      <c r="Z356" s="35"/>
      <c r="AA356" s="77"/>
      <c r="AT356" s="18" t="s">
        <v>919</v>
      </c>
      <c r="AU356" s="18" t="s">
        <v>84</v>
      </c>
      <c r="AY356" s="18" t="s">
        <v>919</v>
      </c>
      <c r="BE356" s="103">
        <f>IF(U356="základní",N356,0)</f>
        <v>0</v>
      </c>
      <c r="BF356" s="103">
        <f>IF(U356="snížená",N356,0)</f>
        <v>0</v>
      </c>
      <c r="BG356" s="103">
        <f>IF(U356="zákl. přenesená",N356,0)</f>
        <v>0</v>
      </c>
      <c r="BH356" s="103">
        <f>IF(U356="sníž. přenesená",N356,0)</f>
        <v>0</v>
      </c>
      <c r="BI356" s="103">
        <f>IF(U356="nulová",N356,0)</f>
        <v>0</v>
      </c>
      <c r="BJ356" s="18" t="s">
        <v>84</v>
      </c>
      <c r="BK356" s="103">
        <f>L356*K356</f>
        <v>0</v>
      </c>
    </row>
    <row r="357" spans="2:65" s="1" customFormat="1" ht="22.35" customHeight="1">
      <c r="B357" s="34"/>
      <c r="C357" s="169" t="s">
        <v>22</v>
      </c>
      <c r="D357" s="169" t="s">
        <v>159</v>
      </c>
      <c r="E357" s="170" t="s">
        <v>22</v>
      </c>
      <c r="F357" s="254" t="s">
        <v>22</v>
      </c>
      <c r="G357" s="254"/>
      <c r="H357" s="254"/>
      <c r="I357" s="254"/>
      <c r="J357" s="171" t="s">
        <v>22</v>
      </c>
      <c r="K357" s="168"/>
      <c r="L357" s="239"/>
      <c r="M357" s="241"/>
      <c r="N357" s="241">
        <f>BK357</f>
        <v>0</v>
      </c>
      <c r="O357" s="241"/>
      <c r="P357" s="241"/>
      <c r="Q357" s="241"/>
      <c r="R357" s="36"/>
      <c r="T357" s="161" t="s">
        <v>22</v>
      </c>
      <c r="U357" s="172" t="s">
        <v>44</v>
      </c>
      <c r="V357" s="55"/>
      <c r="W357" s="55"/>
      <c r="X357" s="55"/>
      <c r="Y357" s="55"/>
      <c r="Z357" s="55"/>
      <c r="AA357" s="57"/>
      <c r="AT357" s="18" t="s">
        <v>919</v>
      </c>
      <c r="AU357" s="18" t="s">
        <v>84</v>
      </c>
      <c r="AY357" s="18" t="s">
        <v>919</v>
      </c>
      <c r="BE357" s="103">
        <f>IF(U357="základní",N357,0)</f>
        <v>0</v>
      </c>
      <c r="BF357" s="103">
        <f>IF(U357="snížená",N357,0)</f>
        <v>0</v>
      </c>
      <c r="BG357" s="103">
        <f>IF(U357="zákl. přenesená",N357,0)</f>
        <v>0</v>
      </c>
      <c r="BH357" s="103">
        <f>IF(U357="sníž. přenesená",N357,0)</f>
        <v>0</v>
      </c>
      <c r="BI357" s="103">
        <f>IF(U357="nulová",N357,0)</f>
        <v>0</v>
      </c>
      <c r="BJ357" s="18" t="s">
        <v>84</v>
      </c>
      <c r="BK357" s="103">
        <f>L357*K357</f>
        <v>0</v>
      </c>
    </row>
    <row r="358" spans="2:65" s="1" customFormat="1" ht="6.95" customHeight="1">
      <c r="B358" s="58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60"/>
    </row>
  </sheetData>
  <sheetProtection password="CC35" sheet="1" objects="1" scenarios="1" formatColumns="0" formatRows="0"/>
  <mergeCells count="688">
    <mergeCell ref="F336:I336"/>
    <mergeCell ref="F337:I337"/>
    <mergeCell ref="F338:I338"/>
    <mergeCell ref="F333:I333"/>
    <mergeCell ref="F334:I334"/>
    <mergeCell ref="F335:I335"/>
    <mergeCell ref="F329:I329"/>
    <mergeCell ref="F330:I330"/>
    <mergeCell ref="N330:Q330"/>
    <mergeCell ref="F332:I332"/>
    <mergeCell ref="L332:M332"/>
    <mergeCell ref="N332:Q332"/>
    <mergeCell ref="L329:M329"/>
    <mergeCell ref="N329:Q329"/>
    <mergeCell ref="L330:M330"/>
    <mergeCell ref="N275:Q275"/>
    <mergeCell ref="N155:Q155"/>
    <mergeCell ref="N172:Q172"/>
    <mergeCell ref="N182:Q182"/>
    <mergeCell ref="H1:K1"/>
    <mergeCell ref="N243:Q243"/>
    <mergeCell ref="N253:Q253"/>
    <mergeCell ref="N258:Q258"/>
    <mergeCell ref="F273:I273"/>
    <mergeCell ref="N339:Q339"/>
    <mergeCell ref="L338:M338"/>
    <mergeCell ref="N338:Q338"/>
    <mergeCell ref="L333:M333"/>
    <mergeCell ref="N333:Q333"/>
    <mergeCell ref="L334:M334"/>
    <mergeCell ref="N334:Q334"/>
    <mergeCell ref="L335:M335"/>
    <mergeCell ref="N335:Q335"/>
    <mergeCell ref="L336:M336"/>
    <mergeCell ref="N336:Q336"/>
    <mergeCell ref="L337:M337"/>
    <mergeCell ref="N337:Q337"/>
    <mergeCell ref="N286:Q286"/>
    <mergeCell ref="N312:Q312"/>
    <mergeCell ref="N327:Q327"/>
    <mergeCell ref="N331:Q331"/>
    <mergeCell ref="N328:Q328"/>
    <mergeCell ref="N318:Q318"/>
    <mergeCell ref="L323:M323"/>
    <mergeCell ref="S2:AC2"/>
    <mergeCell ref="N224:Q224"/>
    <mergeCell ref="N225:Q225"/>
    <mergeCell ref="N237:Q237"/>
    <mergeCell ref="N139:Q139"/>
    <mergeCell ref="N140:Q140"/>
    <mergeCell ref="N141:Q141"/>
    <mergeCell ref="L352:M352"/>
    <mergeCell ref="F357:I357"/>
    <mergeCell ref="L357:M357"/>
    <mergeCell ref="N357:Q357"/>
    <mergeCell ref="N190:Q190"/>
    <mergeCell ref="N193:Q193"/>
    <mergeCell ref="N218:Q218"/>
    <mergeCell ref="F355:I355"/>
    <mergeCell ref="L355:M355"/>
    <mergeCell ref="N355:Q355"/>
    <mergeCell ref="F350:I350"/>
    <mergeCell ref="F356:I356"/>
    <mergeCell ref="N348:Q348"/>
    <mergeCell ref="N351:Q351"/>
    <mergeCell ref="N354:Q354"/>
    <mergeCell ref="L350:M350"/>
    <mergeCell ref="N350:Q350"/>
    <mergeCell ref="L356:M356"/>
    <mergeCell ref="N356:Q356"/>
    <mergeCell ref="F346:I346"/>
    <mergeCell ref="L346:M346"/>
    <mergeCell ref="N346:Q346"/>
    <mergeCell ref="F347:I347"/>
    <mergeCell ref="L347:M347"/>
    <mergeCell ref="N347:Q347"/>
    <mergeCell ref="F349:I349"/>
    <mergeCell ref="L349:M349"/>
    <mergeCell ref="N349:Q349"/>
    <mergeCell ref="F352:I352"/>
    <mergeCell ref="N352:Q352"/>
    <mergeCell ref="F353:I353"/>
    <mergeCell ref="L353:M353"/>
    <mergeCell ref="N353:Q353"/>
    <mergeCell ref="F343:I343"/>
    <mergeCell ref="L343:M343"/>
    <mergeCell ref="N343:Q343"/>
    <mergeCell ref="F344:I344"/>
    <mergeCell ref="L344:M344"/>
    <mergeCell ref="N344:Q344"/>
    <mergeCell ref="F345:I345"/>
    <mergeCell ref="L345:M345"/>
    <mergeCell ref="N345:Q345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28:I328"/>
    <mergeCell ref="L328:M328"/>
    <mergeCell ref="F321:I321"/>
    <mergeCell ref="L321:M321"/>
    <mergeCell ref="N321:Q321"/>
    <mergeCell ref="F325:I325"/>
    <mergeCell ref="L325:M325"/>
    <mergeCell ref="N325:Q325"/>
    <mergeCell ref="F322:I322"/>
    <mergeCell ref="L322:M322"/>
    <mergeCell ref="N323:Q323"/>
    <mergeCell ref="F324:I324"/>
    <mergeCell ref="L324:M324"/>
    <mergeCell ref="N324:Q324"/>
    <mergeCell ref="F326:I326"/>
    <mergeCell ref="L326:M326"/>
    <mergeCell ref="N326:Q326"/>
    <mergeCell ref="L317:M317"/>
    <mergeCell ref="N317:Q317"/>
    <mergeCell ref="N322:Q322"/>
    <mergeCell ref="F323:I323"/>
    <mergeCell ref="F319:I319"/>
    <mergeCell ref="L319:M319"/>
    <mergeCell ref="N319:Q319"/>
    <mergeCell ref="F320:I320"/>
    <mergeCell ref="L320:M320"/>
    <mergeCell ref="N320:Q320"/>
    <mergeCell ref="N313:Q313"/>
    <mergeCell ref="F314:I314"/>
    <mergeCell ref="F309:I309"/>
    <mergeCell ref="L309:M309"/>
    <mergeCell ref="N309:Q309"/>
    <mergeCell ref="F310:I310"/>
    <mergeCell ref="L310:M310"/>
    <mergeCell ref="N310:Q310"/>
    <mergeCell ref="F318:I318"/>
    <mergeCell ref="L318:M318"/>
    <mergeCell ref="F311:I311"/>
    <mergeCell ref="L311:M311"/>
    <mergeCell ref="N311:Q311"/>
    <mergeCell ref="F316:I316"/>
    <mergeCell ref="L316:M316"/>
    <mergeCell ref="N316:Q316"/>
    <mergeCell ref="F313:I313"/>
    <mergeCell ref="L313:M313"/>
    <mergeCell ref="L314:M314"/>
    <mergeCell ref="N314:Q314"/>
    <mergeCell ref="F315:I315"/>
    <mergeCell ref="L315:M315"/>
    <mergeCell ref="N315:Q315"/>
    <mergeCell ref="F317:I317"/>
    <mergeCell ref="F304:I304"/>
    <mergeCell ref="L304:M304"/>
    <mergeCell ref="N304:Q304"/>
    <mergeCell ref="F308:I308"/>
    <mergeCell ref="L308:M308"/>
    <mergeCell ref="N308:Q308"/>
    <mergeCell ref="N306:Q306"/>
    <mergeCell ref="F305:I305"/>
    <mergeCell ref="L305:M305"/>
    <mergeCell ref="N305:Q305"/>
    <mergeCell ref="F307:I307"/>
    <mergeCell ref="L307:M307"/>
    <mergeCell ref="N307:Q307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85:I285"/>
    <mergeCell ref="L285:M285"/>
    <mergeCell ref="N285:Q285"/>
    <mergeCell ref="F287:I287"/>
    <mergeCell ref="L287:M287"/>
    <mergeCell ref="N287:Q287"/>
    <mergeCell ref="F288:I288"/>
    <mergeCell ref="L288:M288"/>
    <mergeCell ref="N288:Q288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L273:M273"/>
    <mergeCell ref="N273:Q273"/>
    <mergeCell ref="F274:I274"/>
    <mergeCell ref="L274:M274"/>
    <mergeCell ref="N274:Q274"/>
    <mergeCell ref="F271:I271"/>
    <mergeCell ref="L271:M271"/>
    <mergeCell ref="N271:Q271"/>
    <mergeCell ref="F272:I272"/>
    <mergeCell ref="L272:M272"/>
    <mergeCell ref="F267:I267"/>
    <mergeCell ref="L267:M267"/>
    <mergeCell ref="N267:Q267"/>
    <mergeCell ref="F268:I268"/>
    <mergeCell ref="L268:M268"/>
    <mergeCell ref="N268:Q268"/>
    <mergeCell ref="N272:Q272"/>
    <mergeCell ref="F269:I269"/>
    <mergeCell ref="L269:M269"/>
    <mergeCell ref="N269:Q269"/>
    <mergeCell ref="F270:I270"/>
    <mergeCell ref="L270:M270"/>
    <mergeCell ref="N270:Q270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0:I260"/>
    <mergeCell ref="L260:M260"/>
    <mergeCell ref="N260:Q260"/>
    <mergeCell ref="F261:I261"/>
    <mergeCell ref="L261:M261"/>
    <mergeCell ref="N261:Q261"/>
    <mergeCell ref="F263:I263"/>
    <mergeCell ref="L263:M263"/>
    <mergeCell ref="N263:Q263"/>
    <mergeCell ref="N262:Q262"/>
    <mergeCell ref="F256:I256"/>
    <mergeCell ref="L256:M256"/>
    <mergeCell ref="N256:Q256"/>
    <mergeCell ref="F257:I257"/>
    <mergeCell ref="L257:M257"/>
    <mergeCell ref="N257:Q257"/>
    <mergeCell ref="F259:I259"/>
    <mergeCell ref="L259:M259"/>
    <mergeCell ref="N259:Q259"/>
    <mergeCell ref="F252:I252"/>
    <mergeCell ref="L252:M252"/>
    <mergeCell ref="N252:Q252"/>
    <mergeCell ref="F254:I254"/>
    <mergeCell ref="L254:M254"/>
    <mergeCell ref="N254:Q254"/>
    <mergeCell ref="F255:I255"/>
    <mergeCell ref="L255:M255"/>
    <mergeCell ref="N255:Q255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2:I242"/>
    <mergeCell ref="L242:M242"/>
    <mergeCell ref="N242:Q242"/>
    <mergeCell ref="F244:I244"/>
    <mergeCell ref="L244:M244"/>
    <mergeCell ref="N244:Q244"/>
    <mergeCell ref="F245:I245"/>
    <mergeCell ref="L245:M245"/>
    <mergeCell ref="N245:Q245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3:I223"/>
    <mergeCell ref="L223:M223"/>
    <mergeCell ref="N223:Q223"/>
    <mergeCell ref="N222:Q222"/>
    <mergeCell ref="F220:I220"/>
    <mergeCell ref="L220:M220"/>
    <mergeCell ref="N220:Q220"/>
    <mergeCell ref="F221:I221"/>
    <mergeCell ref="L221:M221"/>
    <mergeCell ref="N221:Q221"/>
    <mergeCell ref="F216:I216"/>
    <mergeCell ref="L216:M216"/>
    <mergeCell ref="N216:Q216"/>
    <mergeCell ref="F217:I217"/>
    <mergeCell ref="L217:M217"/>
    <mergeCell ref="N217:Q217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1:I191"/>
    <mergeCell ref="L191:M191"/>
    <mergeCell ref="N191:Q191"/>
    <mergeCell ref="F192:I192"/>
    <mergeCell ref="L192:M192"/>
    <mergeCell ref="N192:Q192"/>
    <mergeCell ref="F194:I194"/>
    <mergeCell ref="L194:M194"/>
    <mergeCell ref="N194:Q194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6:I156"/>
    <mergeCell ref="L156:M156"/>
    <mergeCell ref="N156:Q156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N121:Q121"/>
    <mergeCell ref="L123:Q123"/>
    <mergeCell ref="D118:H118"/>
    <mergeCell ref="N118:Q118"/>
    <mergeCell ref="D119:H119"/>
    <mergeCell ref="N119:Q119"/>
    <mergeCell ref="M136:Q136"/>
    <mergeCell ref="F138:I138"/>
    <mergeCell ref="L138:M138"/>
    <mergeCell ref="N138:Q138"/>
    <mergeCell ref="C129:Q129"/>
    <mergeCell ref="F131:P131"/>
    <mergeCell ref="M133:P133"/>
    <mergeCell ref="M135:Q135"/>
    <mergeCell ref="D116:H116"/>
    <mergeCell ref="N116:Q116"/>
    <mergeCell ref="D117:H117"/>
    <mergeCell ref="N117:Q117"/>
    <mergeCell ref="N112:Q112"/>
    <mergeCell ref="N113:Q113"/>
    <mergeCell ref="N115:Q115"/>
    <mergeCell ref="D120:H120"/>
    <mergeCell ref="N120:Q120"/>
    <mergeCell ref="N92:Q92"/>
    <mergeCell ref="N93:Q93"/>
    <mergeCell ref="N94:Q94"/>
    <mergeCell ref="N95:Q95"/>
    <mergeCell ref="N88:Q88"/>
    <mergeCell ref="N89:Q89"/>
    <mergeCell ref="N90:Q90"/>
    <mergeCell ref="N91:Q91"/>
    <mergeCell ref="N111:Q111"/>
    <mergeCell ref="N100:Q100"/>
    <mergeCell ref="N101:Q101"/>
    <mergeCell ref="N102:Q102"/>
    <mergeCell ref="N103:Q103"/>
    <mergeCell ref="N96:Q96"/>
    <mergeCell ref="N97:Q97"/>
    <mergeCell ref="N98:Q98"/>
    <mergeCell ref="N99:Q99"/>
    <mergeCell ref="N107:Q107"/>
    <mergeCell ref="N108:Q108"/>
    <mergeCell ref="N109:Q109"/>
    <mergeCell ref="N110:Q110"/>
    <mergeCell ref="N104:Q104"/>
    <mergeCell ref="N105:Q105"/>
    <mergeCell ref="N106:Q106"/>
    <mergeCell ref="N87:Q87"/>
    <mergeCell ref="C76:Q76"/>
    <mergeCell ref="F78:P78"/>
    <mergeCell ref="M80:P80"/>
    <mergeCell ref="M82:Q82"/>
    <mergeCell ref="L37:P37"/>
    <mergeCell ref="M83:Q83"/>
    <mergeCell ref="C85:G85"/>
    <mergeCell ref="N85:Q85"/>
    <mergeCell ref="H34:J34"/>
    <mergeCell ref="M34:P34"/>
    <mergeCell ref="H35:J35"/>
    <mergeCell ref="M35:P35"/>
    <mergeCell ref="O14:P14"/>
    <mergeCell ref="H32:J32"/>
    <mergeCell ref="M32:P32"/>
    <mergeCell ref="H33:J33"/>
    <mergeCell ref="M33:P33"/>
    <mergeCell ref="O16:P16"/>
    <mergeCell ref="E14:L14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7:P17"/>
    <mergeCell ref="O19:P19"/>
    <mergeCell ref="O20:P20"/>
    <mergeCell ref="E23:L23"/>
    <mergeCell ref="M26:P26"/>
    <mergeCell ref="M27:P27"/>
  </mergeCells>
  <phoneticPr fontId="33" type="noConversion"/>
  <dataValidations count="2">
    <dataValidation type="list" allowBlank="1" showInputMessage="1" showErrorMessage="1" error="Povoleny jsou hodnoty K, M." sqref="D355:D358">
      <formula1>"K, M"</formula1>
    </dataValidation>
    <dataValidation type="list" allowBlank="1" showInputMessage="1" showErrorMessage="1" error="Povoleny jsou hodnoty základní, snížená, zákl. přenesená, sníž. přenesená, nulová." sqref="U355:U358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3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socialky - Novostavba soc...</vt:lpstr>
      <vt:lpstr>'Rekapitulace stavby'!Názvy_tisku</vt:lpstr>
      <vt:lpstr>'socialky - Novostavba soc...'!Názvy_tisku</vt:lpstr>
      <vt:lpstr>'Rekapitulace stavby'!Oblast_tisku</vt:lpstr>
      <vt:lpstr>'socialky - Novostavba soc...'!Oblast_tisku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Fulin-PC\Fulin</dc:creator>
  <cp:lastModifiedBy>Pavlína Tůmová</cp:lastModifiedBy>
  <dcterms:created xsi:type="dcterms:W3CDTF">2018-06-04T08:57:42Z</dcterms:created>
  <dcterms:modified xsi:type="dcterms:W3CDTF">2018-09-06T08:03:59Z</dcterms:modified>
</cp:coreProperties>
</file>