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Rozpočet Pol" sheetId="12" r:id="rId3"/>
    <sheet name="ESI" sheetId="13" r:id="rId4"/>
  </sheets>
  <externalReferences>
    <externalReference r:id="rId5"/>
  </externalReferences>
  <definedNames>
    <definedName name="afterdetail_rkap">#REF!</definedName>
    <definedName name="body_rkap">#REF!</definedName>
    <definedName name="body_rozpocty">#REF!</definedName>
    <definedName name="body_rpolozky">#REF!</definedName>
    <definedName name="body_rpolozky.Poznamka2">#REF!</definedName>
    <definedName name="CelkemDPHVypocet" localSheetId="0">Stavba!#REF!</definedName>
    <definedName name="CenaCelkem">Stavba!$G$28</definedName>
    <definedName name="CenaCelkemBezDPH">Stavba!#REF!</definedName>
    <definedName name="CenaCelkemVypocet" localSheetId="0">Stavba!#REF!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end_rozpocty">#REF!</definedName>
    <definedName name="IČO" localSheetId="0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Stavba!#REF!</definedName>
    <definedName name="_xlnm.Print_Area" localSheetId="3">ESI!$C$3:$K$9</definedName>
    <definedName name="_xlnm.Print_Area" localSheetId="2">'Rozpočet Pol'!$A$1:$K$180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opstdpage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Stavba!$B$1:$J$35</definedName>
    <definedName name="ZakladDPHSni">Stavba!$G$23</definedName>
    <definedName name="ZakladDPHSniVypocet" localSheetId="0">Stavba!#REF!</definedName>
    <definedName name="ZakladDPHZakl">Stavba!$G$25</definedName>
    <definedName name="ZakladDPHZaklVypocet" localSheetId="0">Stavba!#REF!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3" i="13" l="1"/>
  <c r="K53" i="13" s="1"/>
  <c r="H53" i="13"/>
  <c r="J52" i="13"/>
  <c r="K52" i="13" s="1"/>
  <c r="H52" i="13"/>
  <c r="J51" i="13"/>
  <c r="K51" i="13" s="1"/>
  <c r="H51" i="13"/>
  <c r="J50" i="13"/>
  <c r="K50" i="13" s="1"/>
  <c r="H50" i="13"/>
  <c r="J49" i="13"/>
  <c r="K49" i="13" s="1"/>
  <c r="H49" i="13"/>
  <c r="J48" i="13"/>
  <c r="K48" i="13" s="1"/>
  <c r="H48" i="13"/>
  <c r="J47" i="13"/>
  <c r="H47" i="13"/>
  <c r="J46" i="13"/>
  <c r="K46" i="13" s="1"/>
  <c r="H46" i="13"/>
  <c r="J45" i="13"/>
  <c r="K45" i="13" s="1"/>
  <c r="H45" i="13"/>
  <c r="J44" i="13"/>
  <c r="K44" i="13" s="1"/>
  <c r="H44" i="13"/>
  <c r="J41" i="13"/>
  <c r="K41" i="13" s="1"/>
  <c r="H41" i="13"/>
  <c r="J40" i="13"/>
  <c r="K40" i="13" s="1"/>
  <c r="H40" i="13"/>
  <c r="J39" i="13"/>
  <c r="K39" i="13" s="1"/>
  <c r="H39" i="13"/>
  <c r="J38" i="13"/>
  <c r="K38" i="13" s="1"/>
  <c r="H38" i="13"/>
  <c r="J37" i="13"/>
  <c r="H37" i="13"/>
  <c r="J34" i="13"/>
  <c r="K34" i="13" s="1"/>
  <c r="H34" i="13"/>
  <c r="J33" i="13"/>
  <c r="K33" i="13" s="1"/>
  <c r="H33" i="13"/>
  <c r="J32" i="13"/>
  <c r="H32" i="13"/>
  <c r="J31" i="13"/>
  <c r="H31" i="13"/>
  <c r="J30" i="13"/>
  <c r="K30" i="13" s="1"/>
  <c r="H30" i="13"/>
  <c r="J29" i="13"/>
  <c r="K29" i="13" s="1"/>
  <c r="H29" i="13"/>
  <c r="J28" i="13"/>
  <c r="H28" i="13"/>
  <c r="J27" i="13"/>
  <c r="K27" i="13" s="1"/>
  <c r="H27" i="13"/>
  <c r="J26" i="13"/>
  <c r="H26" i="13"/>
  <c r="K26" i="13" s="1"/>
  <c r="J25" i="13"/>
  <c r="K25" i="13" s="1"/>
  <c r="H25" i="13"/>
  <c r="J24" i="13"/>
  <c r="K24" i="13" s="1"/>
  <c r="H24" i="13"/>
  <c r="J20" i="13"/>
  <c r="K20" i="13" s="1"/>
  <c r="H20" i="13"/>
  <c r="J19" i="13"/>
  <c r="K19" i="13" s="1"/>
  <c r="H19" i="13"/>
  <c r="K18" i="13"/>
  <c r="J18" i="13"/>
  <c r="H18" i="13"/>
  <c r="J17" i="13"/>
  <c r="K17" i="13" s="1"/>
  <c r="H17" i="13"/>
  <c r="J16" i="13"/>
  <c r="H16" i="13"/>
  <c r="J13" i="13"/>
  <c r="K13" i="13" s="1"/>
  <c r="H13" i="13"/>
  <c r="K7" i="12"/>
  <c r="K8" i="12"/>
  <c r="K9" i="12"/>
  <c r="K10" i="12"/>
  <c r="K11" i="12"/>
  <c r="K12" i="12"/>
  <c r="K13" i="12"/>
  <c r="K14" i="12"/>
  <c r="K15" i="12"/>
  <c r="K16" i="12"/>
  <c r="K17" i="12"/>
  <c r="K19" i="12"/>
  <c r="K20" i="12"/>
  <c r="K21" i="12"/>
  <c r="K22" i="12"/>
  <c r="K23" i="12"/>
  <c r="K24" i="12"/>
  <c r="K25" i="12"/>
  <c r="K26" i="12"/>
  <c r="K28" i="12"/>
  <c r="K29" i="12"/>
  <c r="K31" i="12"/>
  <c r="K32" i="12"/>
  <c r="K33" i="12"/>
  <c r="K34" i="12"/>
  <c r="K36" i="12"/>
  <c r="K37" i="12"/>
  <c r="K38" i="12"/>
  <c r="K39" i="12"/>
  <c r="K40" i="12"/>
  <c r="K41" i="12"/>
  <c r="K42" i="12"/>
  <c r="K44" i="12"/>
  <c r="K43" i="12" s="1"/>
  <c r="K45" i="12"/>
  <c r="K46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4" i="12"/>
  <c r="K95" i="12"/>
  <c r="K96" i="12"/>
  <c r="K97" i="12"/>
  <c r="K98" i="12"/>
  <c r="K99" i="12"/>
  <c r="K100" i="12"/>
  <c r="K101" i="12"/>
  <c r="K102" i="12"/>
  <c r="K103" i="12"/>
  <c r="K104" i="12"/>
  <c r="K106" i="12"/>
  <c r="K105" i="12" s="1"/>
  <c r="K108" i="12"/>
  <c r="K109" i="12"/>
  <c r="K111" i="12"/>
  <c r="K112" i="12"/>
  <c r="K113" i="12"/>
  <c r="K115" i="12"/>
  <c r="K116" i="12"/>
  <c r="K117" i="12"/>
  <c r="K118" i="12"/>
  <c r="K119" i="12"/>
  <c r="K120" i="12"/>
  <c r="K121" i="12"/>
  <c r="K122" i="12"/>
  <c r="K123" i="12"/>
  <c r="K124" i="12"/>
  <c r="K125" i="12"/>
  <c r="K126" i="12"/>
  <c r="K128" i="12"/>
  <c r="K129" i="12"/>
  <c r="K130" i="12"/>
  <c r="K131" i="12"/>
  <c r="K132" i="12"/>
  <c r="K133" i="12"/>
  <c r="K134" i="12"/>
  <c r="K136" i="12"/>
  <c r="K137" i="12"/>
  <c r="K138" i="12"/>
  <c r="K139" i="12"/>
  <c r="K140" i="12"/>
  <c r="K141" i="12"/>
  <c r="K142" i="12"/>
  <c r="K143" i="12"/>
  <c r="K144" i="12"/>
  <c r="K145" i="12"/>
  <c r="K147" i="12"/>
  <c r="K148" i="12"/>
  <c r="K150" i="12"/>
  <c r="K151" i="12"/>
  <c r="K153" i="12"/>
  <c r="K152" i="12" s="1"/>
  <c r="K155" i="12"/>
  <c r="K154" i="12" s="1"/>
  <c r="K157" i="12"/>
  <c r="K158" i="12"/>
  <c r="K159" i="12"/>
  <c r="K160" i="12"/>
  <c r="K162" i="12"/>
  <c r="K163" i="12"/>
  <c r="K164" i="12"/>
  <c r="K165" i="12"/>
  <c r="K166" i="12"/>
  <c r="K167" i="12"/>
  <c r="K168" i="12"/>
  <c r="S170" i="12"/>
  <c r="G7" i="12"/>
  <c r="I7" i="12"/>
  <c r="G8" i="12"/>
  <c r="I8" i="12"/>
  <c r="G9" i="12"/>
  <c r="I9" i="12"/>
  <c r="G10" i="12"/>
  <c r="I10" i="12"/>
  <c r="G11" i="12"/>
  <c r="I11" i="12"/>
  <c r="G12" i="12"/>
  <c r="I12" i="12"/>
  <c r="G13" i="12"/>
  <c r="I13" i="12"/>
  <c r="G14" i="12"/>
  <c r="I14" i="12"/>
  <c r="G15" i="12"/>
  <c r="I15" i="12"/>
  <c r="G16" i="12"/>
  <c r="I16" i="12"/>
  <c r="G17" i="12"/>
  <c r="I17" i="12"/>
  <c r="G19" i="12"/>
  <c r="I19" i="12"/>
  <c r="G20" i="12"/>
  <c r="I20" i="12"/>
  <c r="G21" i="12"/>
  <c r="I21" i="12"/>
  <c r="G22" i="12"/>
  <c r="I22" i="12"/>
  <c r="G23" i="12"/>
  <c r="I23" i="12"/>
  <c r="G24" i="12"/>
  <c r="I24" i="12"/>
  <c r="G25" i="12"/>
  <c r="I25" i="12"/>
  <c r="G26" i="12"/>
  <c r="I26" i="12"/>
  <c r="G28" i="12"/>
  <c r="I28" i="12"/>
  <c r="G29" i="12"/>
  <c r="I29" i="12"/>
  <c r="G31" i="12"/>
  <c r="I31" i="12"/>
  <c r="G32" i="12"/>
  <c r="I32" i="12"/>
  <c r="G33" i="12"/>
  <c r="I33" i="12"/>
  <c r="G34" i="12"/>
  <c r="I34" i="12"/>
  <c r="G36" i="12"/>
  <c r="I36" i="12"/>
  <c r="G37" i="12"/>
  <c r="I37" i="12"/>
  <c r="G38" i="12"/>
  <c r="I38" i="12"/>
  <c r="G39" i="12"/>
  <c r="I39" i="12"/>
  <c r="G40" i="12"/>
  <c r="I40" i="12"/>
  <c r="G41" i="12"/>
  <c r="I41" i="12"/>
  <c r="G42" i="12"/>
  <c r="I42" i="12"/>
  <c r="G44" i="12"/>
  <c r="I44" i="12"/>
  <c r="I43" i="12" s="1"/>
  <c r="G46" i="12"/>
  <c r="G45" i="12" s="1"/>
  <c r="I46" i="12"/>
  <c r="I45" i="12" s="1"/>
  <c r="G48" i="12"/>
  <c r="I48" i="12"/>
  <c r="G49" i="12"/>
  <c r="I49" i="12"/>
  <c r="G50" i="12"/>
  <c r="I50" i="12"/>
  <c r="G51" i="12"/>
  <c r="I51" i="12"/>
  <c r="G52" i="12"/>
  <c r="I52" i="12"/>
  <c r="G53" i="12"/>
  <c r="I53" i="12"/>
  <c r="G54" i="12"/>
  <c r="I54" i="12"/>
  <c r="G55" i="12"/>
  <c r="I55" i="12"/>
  <c r="G56" i="12"/>
  <c r="I56" i="12"/>
  <c r="G57" i="12"/>
  <c r="I57" i="12"/>
  <c r="G58" i="12"/>
  <c r="I58" i="12"/>
  <c r="G59" i="12"/>
  <c r="I59" i="12"/>
  <c r="G60" i="12"/>
  <c r="I60" i="12"/>
  <c r="G62" i="12"/>
  <c r="I62" i="12"/>
  <c r="G63" i="12"/>
  <c r="I63" i="12"/>
  <c r="G64" i="12"/>
  <c r="I64" i="12"/>
  <c r="G65" i="12"/>
  <c r="I65" i="12"/>
  <c r="G66" i="12"/>
  <c r="I66" i="12"/>
  <c r="G67" i="12"/>
  <c r="I67" i="12"/>
  <c r="G68" i="12"/>
  <c r="I68" i="12"/>
  <c r="G69" i="12"/>
  <c r="I69" i="12"/>
  <c r="G70" i="12"/>
  <c r="I70" i="12"/>
  <c r="G71" i="12"/>
  <c r="I71" i="12"/>
  <c r="G72" i="12"/>
  <c r="I72" i="12"/>
  <c r="G73" i="12"/>
  <c r="I73" i="12"/>
  <c r="G74" i="12"/>
  <c r="I74" i="12"/>
  <c r="G78" i="12"/>
  <c r="I78" i="12"/>
  <c r="G79" i="12"/>
  <c r="I79" i="12"/>
  <c r="G80" i="12"/>
  <c r="I80" i="12"/>
  <c r="G81" i="12"/>
  <c r="I81" i="12"/>
  <c r="G82" i="12"/>
  <c r="I82" i="12"/>
  <c r="G83" i="12"/>
  <c r="I83" i="12"/>
  <c r="G84" i="12"/>
  <c r="I84" i="12"/>
  <c r="G85" i="12"/>
  <c r="I85" i="12"/>
  <c r="G86" i="12"/>
  <c r="I86" i="12"/>
  <c r="G87" i="12"/>
  <c r="I87" i="12"/>
  <c r="G88" i="12"/>
  <c r="I88" i="12"/>
  <c r="G89" i="12"/>
  <c r="I89" i="12"/>
  <c r="G90" i="12"/>
  <c r="I90" i="12"/>
  <c r="G91" i="12"/>
  <c r="I91" i="12"/>
  <c r="G92" i="12"/>
  <c r="I92" i="12"/>
  <c r="G94" i="12"/>
  <c r="I94" i="12"/>
  <c r="G95" i="12"/>
  <c r="I95" i="12"/>
  <c r="G96" i="12"/>
  <c r="I96" i="12"/>
  <c r="G97" i="12"/>
  <c r="I97" i="12"/>
  <c r="G98" i="12"/>
  <c r="I98" i="12"/>
  <c r="G99" i="12"/>
  <c r="I99" i="12"/>
  <c r="G100" i="12"/>
  <c r="I100" i="12"/>
  <c r="G101" i="12"/>
  <c r="I101" i="12"/>
  <c r="G102" i="12"/>
  <c r="I102" i="12"/>
  <c r="G103" i="12"/>
  <c r="I103" i="12"/>
  <c r="G104" i="12"/>
  <c r="I104" i="12"/>
  <c r="G106" i="12"/>
  <c r="G105" i="12" s="1"/>
  <c r="I106" i="12"/>
  <c r="I105" i="12" s="1"/>
  <c r="G108" i="12"/>
  <c r="I108" i="12"/>
  <c r="G109" i="12"/>
  <c r="I109" i="12"/>
  <c r="G111" i="12"/>
  <c r="I111" i="12"/>
  <c r="G112" i="12"/>
  <c r="I112" i="12"/>
  <c r="G113" i="12"/>
  <c r="I113" i="12"/>
  <c r="G115" i="12"/>
  <c r="I115" i="12"/>
  <c r="G116" i="12"/>
  <c r="I116" i="12"/>
  <c r="G117" i="12"/>
  <c r="I117" i="12"/>
  <c r="G118" i="12"/>
  <c r="I118" i="12"/>
  <c r="G119" i="12"/>
  <c r="I119" i="12"/>
  <c r="G120" i="12"/>
  <c r="I120" i="12"/>
  <c r="G121" i="12"/>
  <c r="I121" i="12"/>
  <c r="G122" i="12"/>
  <c r="I122" i="12"/>
  <c r="G123" i="12"/>
  <c r="I123" i="12"/>
  <c r="G124" i="12"/>
  <c r="I124" i="12"/>
  <c r="G125" i="12"/>
  <c r="I125" i="12"/>
  <c r="G126" i="12"/>
  <c r="I126" i="12"/>
  <c r="G128" i="12"/>
  <c r="I128" i="12"/>
  <c r="G129" i="12"/>
  <c r="I129" i="12"/>
  <c r="G130" i="12"/>
  <c r="I130" i="12"/>
  <c r="G131" i="12"/>
  <c r="I131" i="12"/>
  <c r="G132" i="12"/>
  <c r="I132" i="12"/>
  <c r="G133" i="12"/>
  <c r="I133" i="12"/>
  <c r="G134" i="12"/>
  <c r="I134" i="12"/>
  <c r="G136" i="12"/>
  <c r="I136" i="12"/>
  <c r="G137" i="12"/>
  <c r="I137" i="12"/>
  <c r="G138" i="12"/>
  <c r="I138" i="12"/>
  <c r="G139" i="12"/>
  <c r="I139" i="12"/>
  <c r="G140" i="12"/>
  <c r="I140" i="12"/>
  <c r="G141" i="12"/>
  <c r="I141" i="12"/>
  <c r="G142" i="12"/>
  <c r="I142" i="12"/>
  <c r="G143" i="12"/>
  <c r="I143" i="12"/>
  <c r="G144" i="12"/>
  <c r="I144" i="12"/>
  <c r="G145" i="12"/>
  <c r="I145" i="12"/>
  <c r="G147" i="12"/>
  <c r="I147" i="12"/>
  <c r="G148" i="12"/>
  <c r="I148" i="12"/>
  <c r="G150" i="12"/>
  <c r="I150" i="12"/>
  <c r="G151" i="12"/>
  <c r="I151" i="12"/>
  <c r="G153" i="12"/>
  <c r="G152" i="12" s="1"/>
  <c r="I153" i="12"/>
  <c r="I152" i="12" s="1"/>
  <c r="I155" i="12"/>
  <c r="I154" i="12" s="1"/>
  <c r="G157" i="12"/>
  <c r="I157" i="12"/>
  <c r="G158" i="12"/>
  <c r="I158" i="12"/>
  <c r="G159" i="12"/>
  <c r="I159" i="12"/>
  <c r="G160" i="12"/>
  <c r="I160" i="12"/>
  <c r="G162" i="12"/>
  <c r="I162" i="12"/>
  <c r="G163" i="12"/>
  <c r="I163" i="12"/>
  <c r="G164" i="12"/>
  <c r="I164" i="12"/>
  <c r="G165" i="12"/>
  <c r="I165" i="12"/>
  <c r="G166" i="12"/>
  <c r="I166" i="12"/>
  <c r="G167" i="12"/>
  <c r="I167" i="12"/>
  <c r="G168" i="12"/>
  <c r="I168" i="12"/>
  <c r="I20" i="1"/>
  <c r="J26" i="1"/>
  <c r="H31" i="1"/>
  <c r="J23" i="1"/>
  <c r="J24" i="1"/>
  <c r="J25" i="1"/>
  <c r="J27" i="1"/>
  <c r="E24" i="1"/>
  <c r="E26" i="1"/>
  <c r="G146" i="12" l="1"/>
  <c r="K28" i="13"/>
  <c r="K31" i="13"/>
  <c r="K16" i="13"/>
  <c r="J56" i="13" s="1"/>
  <c r="F155" i="12" s="1"/>
  <c r="G155" i="12" s="1"/>
  <c r="G154" i="12" s="1"/>
  <c r="I63" i="1" s="1"/>
  <c r="I18" i="1" s="1"/>
  <c r="K32" i="13"/>
  <c r="K37" i="13"/>
  <c r="G149" i="12"/>
  <c r="G107" i="12"/>
  <c r="K47" i="13"/>
  <c r="K30" i="12"/>
  <c r="G156" i="12"/>
  <c r="G27" i="12"/>
  <c r="G161" i="12"/>
  <c r="G135" i="12"/>
  <c r="I59" i="1" s="1"/>
  <c r="G93" i="12"/>
  <c r="G127" i="12"/>
  <c r="G114" i="12"/>
  <c r="I57" i="1" s="1"/>
  <c r="G77" i="12"/>
  <c r="I52" i="1" s="1"/>
  <c r="G47" i="12"/>
  <c r="I49" i="1" s="1"/>
  <c r="G6" i="12"/>
  <c r="G110" i="12"/>
  <c r="G61" i="12"/>
  <c r="I50" i="1" s="1"/>
  <c r="G35" i="12"/>
  <c r="I46" i="1" s="1"/>
  <c r="G30" i="12"/>
  <c r="I45" i="1" s="1"/>
  <c r="G18" i="12"/>
  <c r="K146" i="12"/>
  <c r="K110" i="12"/>
  <c r="I62" i="1"/>
  <c r="I61" i="1"/>
  <c r="I56" i="1"/>
  <c r="I47" i="1"/>
  <c r="G43" i="12"/>
  <c r="K149" i="12"/>
  <c r="K107" i="12"/>
  <c r="K156" i="12"/>
  <c r="K93" i="12"/>
  <c r="K27" i="12"/>
  <c r="K6" i="12"/>
  <c r="K161" i="12"/>
  <c r="K135" i="12"/>
  <c r="K114" i="12"/>
  <c r="K77" i="12"/>
  <c r="K47" i="12"/>
  <c r="K127" i="12"/>
  <c r="K61" i="12"/>
  <c r="K35" i="12"/>
  <c r="K18" i="12"/>
  <c r="I149" i="12"/>
  <c r="I107" i="12"/>
  <c r="I64" i="1"/>
  <c r="I18" i="12"/>
  <c r="I55" i="1"/>
  <c r="I127" i="12"/>
  <c r="I110" i="12"/>
  <c r="I77" i="12"/>
  <c r="I47" i="12"/>
  <c r="I48" i="1"/>
  <c r="I30" i="12"/>
  <c r="T170" i="12"/>
  <c r="I161" i="12"/>
  <c r="I65" i="1"/>
  <c r="I19" i="1" s="1"/>
  <c r="I58" i="1"/>
  <c r="I54" i="1"/>
  <c r="I156" i="12"/>
  <c r="I146" i="12"/>
  <c r="I135" i="12"/>
  <c r="I93" i="12"/>
  <c r="I61" i="12"/>
  <c r="I35" i="12"/>
  <c r="I27" i="12"/>
  <c r="I44" i="1"/>
  <c r="I6" i="12"/>
  <c r="I114" i="12"/>
  <c r="I53" i="1"/>
  <c r="G24" i="1"/>
  <c r="I60" i="1"/>
  <c r="I43" i="1"/>
  <c r="E76" i="12" l="1"/>
  <c r="I17" i="1"/>
  <c r="I42" i="1"/>
  <c r="I76" i="12" l="1"/>
  <c r="I75" i="12" s="1"/>
  <c r="G76" i="12"/>
  <c r="G75" i="12" s="1"/>
  <c r="K76" i="12"/>
  <c r="K75" i="12" s="1"/>
  <c r="I51" i="1" l="1"/>
  <c r="G170" i="12"/>
  <c r="I66" i="1" l="1"/>
  <c r="I16" i="1"/>
  <c r="I21" i="1" s="1"/>
  <c r="G25" i="1" s="1"/>
  <c r="G26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<sst xmlns="http://schemas.openxmlformats.org/spreadsheetml/2006/main" count="906" uniqueCount="449">
  <si>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</si>
  <si>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</si>
  <si>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</si>
  <si>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</si>
  <si>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</si>
  <si>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</si>
  <si>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</si>
  <si>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</si>
  <si>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</si>
  <si>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</si>
  <si>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</si>
  <si>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</si>
  <si>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</si>
  <si>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</si>
  <si>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</si>
  <si>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</si>
  <si>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</si>
  <si>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</si>
  <si>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</si>
  <si>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</si>
  <si>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</si>
  <si>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</si>
  <si>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</si>
  <si>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</si>
  <si>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</si>
  <si>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</si>
  <si>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</si>
  <si>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</si>
  <si>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</si>
  <si>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</si>
  <si>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</si>
  <si>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</si>
  <si>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Zakázka:</t>
  </si>
  <si>
    <t>Z:</t>
  </si>
  <si>
    <t>Položkový rozpočet</t>
  </si>
  <si>
    <t>Jiráskova 888, Benešov, 256 01</t>
  </si>
  <si>
    <t>Rozpočet:</t>
  </si>
  <si>
    <t>Misto</t>
  </si>
  <si>
    <t>ZŠ JIRÁSKOVÁ BENEŠOV-SANACE SKLEPNÍCH PROSTOR KOTELNY</t>
  </si>
  <si>
    <t>Město Benešov</t>
  </si>
  <si>
    <t>Masarykovo náměstí 100</t>
  </si>
  <si>
    <t>Benešov</t>
  </si>
  <si>
    <t>25601</t>
  </si>
  <si>
    <t>00231401</t>
  </si>
  <si>
    <t>CZ00231401</t>
  </si>
  <si>
    <t>MO ATELIER s.r.o.</t>
  </si>
  <si>
    <t>Tyršova 1834/11</t>
  </si>
  <si>
    <t>Praha-Nové Město</t>
  </si>
  <si>
    <t>12000</t>
  </si>
  <si>
    <t>24809233</t>
  </si>
  <si>
    <t>CZ24809233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</si>
  <si>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</si>
  <si>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</si>
  <si>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</si>
  <si>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</si>
  <si>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</si>
  <si>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</si>
  <si>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</si>
  <si>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</si>
  <si>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</si>
  <si>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</si>
  <si>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</si>
  <si>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</si>
  <si>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</si>
  <si>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</si>
  <si>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</si>
  <si>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</si>
  <si>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</si>
  <si>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</si>
  <si>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</si>
  <si>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</si>
  <si>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</si>
  <si>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</si>
  <si>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</si>
  <si>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</si>
  <si>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</si>
  <si>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</si>
  <si>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</si>
  <si>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</si>
  <si>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</si>
  <si>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</si>
  <si>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</si>
  <si>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724</t>
  </si>
  <si>
    <t>Strojní vybavení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</si>
  <si>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</si>
  <si>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</si>
  <si>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</si>
  <si>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</si>
  <si>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</si>
  <si>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</si>
  <si>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</si>
  <si>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</si>
  <si>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</si>
  <si>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</si>
  <si>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</si>
  <si>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</si>
  <si>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</si>
  <si>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</si>
  <si>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</si>
  <si>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</si>
  <si>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</si>
  <si>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</si>
  <si>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</si>
  <si>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</si>
  <si>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</si>
  <si>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</si>
  <si>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</si>
  <si>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</si>
  <si>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</si>
  <si>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</si>
  <si>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</si>
  <si>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</si>
  <si>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</si>
  <si>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</si>
  <si>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dem. hmotnost / MJ</t>
  </si>
  <si>
    <t>dem. hmotnost celk.(t)</t>
  </si>
  <si>
    <t>Díl:</t>
  </si>
  <si>
    <t>DIL</t>
  </si>
  <si>
    <t>139601102R00</t>
  </si>
  <si>
    <t>Ruční výkop jam, rýh a šachet v hornině tř. 3</t>
  </si>
  <si>
    <t>m3</t>
  </si>
  <si>
    <t>POL1_0</t>
  </si>
  <si>
    <t>162201203R00</t>
  </si>
  <si>
    <t>Vodorovné přemíst.výkopku, kolečko hor.1-4, do 10m</t>
  </si>
  <si>
    <t>162201210R00</t>
  </si>
  <si>
    <t>Příplatek za dalš.10 m, kolečko, výkop. z hor.1- 4</t>
  </si>
  <si>
    <t>167101201R00</t>
  </si>
  <si>
    <t>Nakládání výkopku z hor.1 ÷ 4 - ručně</t>
  </si>
  <si>
    <t>162701105R00</t>
  </si>
  <si>
    <t>Vodorovné přemístění výkopku z hor.1-4 do 10000 m</t>
  </si>
  <si>
    <t>167101102R00</t>
  </si>
  <si>
    <t>Nakládání výkopku z hor.1-4 v množství nad 100 m3</t>
  </si>
  <si>
    <t>171201201R00</t>
  </si>
  <si>
    <t>Uložení sypaniny na skl.-sypanina na výšku přes 2m</t>
  </si>
  <si>
    <t>174101102R00</t>
  </si>
  <si>
    <t>Zásyp ruční se zhutněním</t>
  </si>
  <si>
    <t>216904212R00</t>
  </si>
  <si>
    <t>Očištění stlačeným vzduchem zdiva a rubu kleneb</t>
  </si>
  <si>
    <t>m2</t>
  </si>
  <si>
    <t>216904391R00</t>
  </si>
  <si>
    <t>Příplatek za ruční dočištění ocelovými kartáči</t>
  </si>
  <si>
    <t>289904111R00</t>
  </si>
  <si>
    <t>Vysekání spár do hl. 3 cm zdiva řádkového, kvádr.</t>
  </si>
  <si>
    <t>281601190RX0</t>
  </si>
  <si>
    <t xml:space="preserve">Chemická clona zdiva - šachovnicovitě </t>
  </si>
  <si>
    <t>281601191RX0</t>
  </si>
  <si>
    <t>Chemická clona horizontální - jednořadá</t>
  </si>
  <si>
    <t>281601192RX0</t>
  </si>
  <si>
    <t>Utěsňovací povlaky</t>
  </si>
  <si>
    <t>242000020RA0</t>
  </si>
  <si>
    <t>Studna spouštěná DN 1000, výkop, osazení pláště</t>
  </si>
  <si>
    <t>kus</t>
  </si>
  <si>
    <t>POL2_0</t>
  </si>
  <si>
    <t>900      RT5</t>
  </si>
  <si>
    <t>HZS Práce v tarifní třídě 8, sanační detaily</t>
  </si>
  <si>
    <t>h</t>
  </si>
  <si>
    <t>311112315RT4</t>
  </si>
  <si>
    <t>Stěna z tvárnic ztraceného bednění, tl. 15 cm, zalití tvárnic betonem C 25/30</t>
  </si>
  <si>
    <t>340271615R00</t>
  </si>
  <si>
    <t>Zazdívka otvorů pl.do 4 m2, pórobet.tvár.,tl.15 cm</t>
  </si>
  <si>
    <t>610991111R00</t>
  </si>
  <si>
    <t>Zakrývání výplní vnitřních otvorů</t>
  </si>
  <si>
    <t>612430032RAA</t>
  </si>
  <si>
    <t>Omítka sanační tl. 25 mm, 2vrstvá - zasol. vysoké</t>
  </si>
  <si>
    <t>611451732R00</t>
  </si>
  <si>
    <t>Omítka vnitřní stropů žebrových, MC, štuková</t>
  </si>
  <si>
    <t>612100020RA0</t>
  </si>
  <si>
    <t>Začištění omítek kolem oken a dveří</t>
  </si>
  <si>
    <t>m</t>
  </si>
  <si>
    <t>631312141R00</t>
  </si>
  <si>
    <t>Doplnění rýh betonem v dosavadních mazaninách</t>
  </si>
  <si>
    <t>632415125RT2</t>
  </si>
  <si>
    <t>Potěr samonivelační ručně tl. 25 mm - vyrovnávací</t>
  </si>
  <si>
    <t>631315711R00</t>
  </si>
  <si>
    <t>Mazanina betonová tl. 12 - 24 cm C 25/30</t>
  </si>
  <si>
    <t>631319155R00</t>
  </si>
  <si>
    <t>Příplatek za přehlaz. mazanin pod povlaky tl. 24cm</t>
  </si>
  <si>
    <t>631319175R00</t>
  </si>
  <si>
    <t>Příplatek za stržení povrchu mazaniny tl. 24 cm</t>
  </si>
  <si>
    <t>631361921RT4</t>
  </si>
  <si>
    <t>Výztuž mazanin svařovanou sítí, průměr drátu  6,0, oka 100/100 mm KH30</t>
  </si>
  <si>
    <t>t</t>
  </si>
  <si>
    <t>632477122R00</t>
  </si>
  <si>
    <t>Reprofil. polymercement.maltou,tl.do5mm+penetrace</t>
  </si>
  <si>
    <t>941955001R00</t>
  </si>
  <si>
    <t>Lešení lehké pomocné, výška podlahy do 1,2 m</t>
  </si>
  <si>
    <t>952901111R00</t>
  </si>
  <si>
    <t>Vyčištění budov o výšce podlaží do 4 m</t>
  </si>
  <si>
    <t>968061112R00</t>
  </si>
  <si>
    <t>Vyvěšení dřevěných okenních křídel pl. do 1,5 m2</t>
  </si>
  <si>
    <t>968062356R00</t>
  </si>
  <si>
    <t>Vybourání dřevěných rámů oken dvojitých pl. 4 m2</t>
  </si>
  <si>
    <t>968061125R00</t>
  </si>
  <si>
    <t>Vyvěšení dřevěných dveřních křídel pl. do 2 m2</t>
  </si>
  <si>
    <t>968072455R00</t>
  </si>
  <si>
    <t>Vybourání kovových dveřních zárubní pl. do 2 m2</t>
  </si>
  <si>
    <t>962052211R00</t>
  </si>
  <si>
    <t>Bourání zdiva železobetonového nadzákladového</t>
  </si>
  <si>
    <t>776511820R00</t>
  </si>
  <si>
    <t>Odstranění PVC a koberců lepených s podložkou</t>
  </si>
  <si>
    <t>776401800R00</t>
  </si>
  <si>
    <t>Demontáž soklíků nebo lišt, pryžových nebo z PVC</t>
  </si>
  <si>
    <t>776200820R00</t>
  </si>
  <si>
    <t>Odstranění PVC podlah lepených s podl. ze schodišť</t>
  </si>
  <si>
    <t>776200830R00</t>
  </si>
  <si>
    <t>Odstranění hran schodišťových stupňů</t>
  </si>
  <si>
    <t>965042141RT2</t>
  </si>
  <si>
    <t>Bourání mazanin betonových tl. 10 cm, nad 4 m2, ručně tl. mazaniny 8 - 10 cm</t>
  </si>
  <si>
    <t>113151110RX0</t>
  </si>
  <si>
    <t>Odstr.izolace proti vlhk.vodor. pásy frézovaním</t>
  </si>
  <si>
    <t>965042241RT2</t>
  </si>
  <si>
    <t>Bourání mazanin betonových tl. nad 10 cm, nad 4 m2, ručně tl. mazaniny 15 - 20 cm</t>
  </si>
  <si>
    <t>900      RT1</t>
  </si>
  <si>
    <t>HZS Práce v tarifní třídě 4, demontáž rozvodů TZB</t>
  </si>
  <si>
    <t>970241100R00</t>
  </si>
  <si>
    <t>Řezání prostého betonu hl. řezu 100 mm</t>
  </si>
  <si>
    <t>974042554R00</t>
  </si>
  <si>
    <t>Vysekání rýh betonová, monolitická dlažba 10x15 cm</t>
  </si>
  <si>
    <t>978011191R00</t>
  </si>
  <si>
    <t>Otlučení omítek vnitřních vápenných stropů do 100%</t>
  </si>
  <si>
    <t>978013191R00</t>
  </si>
  <si>
    <t>Otlučení omítek vnitřních stěn v rozsahu do 100 %</t>
  </si>
  <si>
    <t>976085411R00</t>
  </si>
  <si>
    <t>Vybourání kanal.rámů a poklopů plochy nad 0,6 m2</t>
  </si>
  <si>
    <t>970241200R00</t>
  </si>
  <si>
    <t>Řezání prostého betonu hl. řezu 200 mm</t>
  </si>
  <si>
    <t>972054491R00</t>
  </si>
  <si>
    <t>Vybourání otv. podlahy ŽB pl. 1 m2, tl. nad 8 cm</t>
  </si>
  <si>
    <t>976024311RC0</t>
  </si>
  <si>
    <t>Vybourání betonových odvor. žlabů u angl. dvorků</t>
  </si>
  <si>
    <t>979011221R00</t>
  </si>
  <si>
    <t>Svislá doprava suti a vybour. hmot za 1.PP nošením</t>
  </si>
  <si>
    <t>979082111R00</t>
  </si>
  <si>
    <t>Vnitrostaveništní doprava suti do 10 m</t>
  </si>
  <si>
    <t>979082121R00</t>
  </si>
  <si>
    <t>Příplatek k vnitrost. dopravě suti za dalších 5 m</t>
  </si>
  <si>
    <t>979087212R00</t>
  </si>
  <si>
    <t>Nakládání suti na dopravní prostředky</t>
  </si>
  <si>
    <t>979981101R00</t>
  </si>
  <si>
    <t>Kontejner, suť bez příměsí, odvoz a likvidace, 3 t</t>
  </si>
  <si>
    <t>999281105R00</t>
  </si>
  <si>
    <t>Přesun hmot pro opravy a údržbu do výšky 6 m</t>
  </si>
  <si>
    <t>711111001RT1</t>
  </si>
  <si>
    <t>Izolace proti vlhkosti vodor. nátěr ALP za studena, 1x nátěr - asfaltový lak ve specifikaci</t>
  </si>
  <si>
    <t>711112001RT1</t>
  </si>
  <si>
    <t>Izolace proti vlhkosti svis. nátěr ALP, za studena, 1x nátěr - asfaltový lak ALP ve specifikaci</t>
  </si>
  <si>
    <t>11163111R</t>
  </si>
  <si>
    <t>Lak asfaltový izolační ALP/9 PENETRAL</t>
  </si>
  <si>
    <t>kg</t>
  </si>
  <si>
    <t>POL3_0</t>
  </si>
  <si>
    <t>711141559RT1</t>
  </si>
  <si>
    <t>Izolace proti vlhk. vodorovná pásy přitavením, 1 vrstva - materiál ve specifikaci</t>
  </si>
  <si>
    <t>711141559RT2</t>
  </si>
  <si>
    <t>Izolace proti vlhk. vodorovná pásy přitavením, 2 vrstvy - materiál ve specifikaci</t>
  </si>
  <si>
    <t>711142559RT1</t>
  </si>
  <si>
    <t>Izolace proti vlhkosti svislá pásy přitavením, 1 vrstva - materiál ve specifikaci</t>
  </si>
  <si>
    <t>62852265R</t>
  </si>
  <si>
    <t>Pás modifikovaný asfalt 40 special mineral</t>
  </si>
  <si>
    <t>62852251R</t>
  </si>
  <si>
    <t>711152111R00</t>
  </si>
  <si>
    <t>Izolace proti vlhkosti svislá samolepicím pásem</t>
  </si>
  <si>
    <t>62852269R</t>
  </si>
  <si>
    <t>Pás modif. asfalt samolepící</t>
  </si>
  <si>
    <t>711745567R00</t>
  </si>
  <si>
    <t>Provedení obrácených a zpět. spojů, NAIP, rš 0,5 m</t>
  </si>
  <si>
    <t>711212000R00</t>
  </si>
  <si>
    <t>Penetrace podkladu pod hydroizolační nátěr,vč.dod.</t>
  </si>
  <si>
    <t>711212129R00</t>
  </si>
  <si>
    <t>Stěrka hydroizol.CEM. 2K ,tl.voda 2složk.</t>
  </si>
  <si>
    <t>711212621R00</t>
  </si>
  <si>
    <t xml:space="preserve">Těsnění prostupů těsnicí manžetou </t>
  </si>
  <si>
    <t>998711101R00</t>
  </si>
  <si>
    <t>Přesun hmot pro izolace proti vodě, výšky do 6 m</t>
  </si>
  <si>
    <t>712311101RT1</t>
  </si>
  <si>
    <t>Povlaková krytina střech do 10°, za studena ALP, 1 x nátěr - materiál ve specifikaci</t>
  </si>
  <si>
    <t>712811101RT1</t>
  </si>
  <si>
    <t>Samostatné vytažení izolace, za studena  ALP, 1x nátěr - materiál ve specifikaci</t>
  </si>
  <si>
    <t>712341559RT2</t>
  </si>
  <si>
    <t>Povlaková krytina střech do 10°, NAIP přitavením, 2 vrstvy - materiál ve specifikaci</t>
  </si>
  <si>
    <t>712841559RT2</t>
  </si>
  <si>
    <t>Samostatné vytažení izolace, pásy přitavením, 2 vrstvy - asf.pás ve specifikaci</t>
  </si>
  <si>
    <t>712391172RT2</t>
  </si>
  <si>
    <t>Povlaková krytina střech do 10°, ochran. textilie, 2 vrstvy - materiál ve specifikaci</t>
  </si>
  <si>
    <t>712831101RT2</t>
  </si>
  <si>
    <t>Samostatné vytažení izolace, pásy na sucho, 2 vrstvy - pásy ve specifikaci</t>
  </si>
  <si>
    <t>69370532R</t>
  </si>
  <si>
    <t>Geotextilie PP 1000 g/m2 do 6 m</t>
  </si>
  <si>
    <t>998712101R00</t>
  </si>
  <si>
    <t>Přesun hmot pro povlakové krytiny, výšky do 6 m</t>
  </si>
  <si>
    <t>713191221R00</t>
  </si>
  <si>
    <t>Dilatační pásek podél stěn vč.dodávky</t>
  </si>
  <si>
    <t>720a</t>
  </si>
  <si>
    <t>Napojení nových anglických dvorků na stáv. kanal.</t>
  </si>
  <si>
    <t>ks</t>
  </si>
  <si>
    <t>720b</t>
  </si>
  <si>
    <t>Napojení odvodnění suterénu do dešť. kanalizace</t>
  </si>
  <si>
    <t>724149101R00</t>
  </si>
  <si>
    <t>Montáž čerpadel stroj.ponorných do 40 l, bez potr.</t>
  </si>
  <si>
    <t>4261192101R</t>
  </si>
  <si>
    <t>Čerpadlo ponor. do vrtů a studní 1x220V</t>
  </si>
  <si>
    <t>998724101R00</t>
  </si>
  <si>
    <t>Přesun hmot pro strojní vybavení, výšky do 6 m</t>
  </si>
  <si>
    <t>766711001R00</t>
  </si>
  <si>
    <t>Montáž oken a balkonových dveří s vypěněním</t>
  </si>
  <si>
    <t>766601229R00</t>
  </si>
  <si>
    <t>Těsnění oken.spáry,parapet,PT folie+PP folie+páska</t>
  </si>
  <si>
    <t>Okno plastové dvoukřídlé 215 x 100 cm O+OS bílé</t>
  </si>
  <si>
    <t>766661122R00</t>
  </si>
  <si>
    <t>Montáž dveří do zárubně,otevíravých 1kř.nad 0,8 m</t>
  </si>
  <si>
    <t>61165403R</t>
  </si>
  <si>
    <t>Dveře vnitřní lamino CPL plné 1kř. 90x197, plná DTD</t>
  </si>
  <si>
    <t>Dveře vnitřní lamino CPL plné 1kř. 85x197, plná DTD</t>
  </si>
  <si>
    <t>61165405R</t>
  </si>
  <si>
    <t>Dveře vnitřní lamino CPL plné 1kř. 105x197, plná DTD</t>
  </si>
  <si>
    <t>766670021R00</t>
  </si>
  <si>
    <t>Montáž kliky a štítku</t>
  </si>
  <si>
    <t>54914622R</t>
  </si>
  <si>
    <t>Dveřní kování klíč Ti</t>
  </si>
  <si>
    <t>766669921R00</t>
  </si>
  <si>
    <t>Montáž zámku</t>
  </si>
  <si>
    <t>54926045R</t>
  </si>
  <si>
    <t>Zámek stavební vložkový typ 24026 (80 mm)  L/P</t>
  </si>
  <si>
    <t>998766101R00</t>
  </si>
  <si>
    <t>Přesun hmot pro truhlářské konstr., výšky do 6 m</t>
  </si>
  <si>
    <t>767995103R00</t>
  </si>
  <si>
    <t>Výroba a montáž kov. atypických konstr. do 20 kg</t>
  </si>
  <si>
    <t>13331512R</t>
  </si>
  <si>
    <t>Úhelník rovnoramenný L jakost S235  50x50x5 mm</t>
  </si>
  <si>
    <t>14587263R</t>
  </si>
  <si>
    <t>Profil čtvercový uzavř.svařovaný  S235  50 x 3 mm</t>
  </si>
  <si>
    <t>767995199RX0</t>
  </si>
  <si>
    <t>Příplatek za pozinkování konstrukce</t>
  </si>
  <si>
    <t>767590110R00</t>
  </si>
  <si>
    <t>Montáž podlahových roštů - svařováním</t>
  </si>
  <si>
    <t>55347146RX</t>
  </si>
  <si>
    <t>Rošt svařovaný 1000x1000/40x3 pozinkovaný</t>
  </si>
  <si>
    <t>998767101R00</t>
  </si>
  <si>
    <t>Přesun hmot pro zámečnické konstr., výšky do 6 m</t>
  </si>
  <si>
    <t>776101121R00</t>
  </si>
  <si>
    <t>Provedení penetrace podkladu pod.povlak.podlahy</t>
  </si>
  <si>
    <t>776422110R00</t>
  </si>
  <si>
    <t>Zakončení krytiny u stěny lepeným soklíkem</t>
  </si>
  <si>
    <t>776421100RU1</t>
  </si>
  <si>
    <t>Lepení podlahových soklíků z PVC a vinylu, včetně dodávky soklíku PVC</t>
  </si>
  <si>
    <t>776220110RT1</t>
  </si>
  <si>
    <t>Lepení podlah z PVC na stupnice rovné, pouze lepení - PVC ve specifikaci</t>
  </si>
  <si>
    <t>776220200RT1</t>
  </si>
  <si>
    <t>Lepení podlah z PVC na podstupnice, pouze lepení - PVC ve specifikaci</t>
  </si>
  <si>
    <t>776521100RT1</t>
  </si>
  <si>
    <t>Lepení povlak.podlah z pásů PVC na lepidlo, pouze položení - PVC ve specifikaci</t>
  </si>
  <si>
    <t>28412391R</t>
  </si>
  <si>
    <t>Podlahovina PVC tl. 2,0 mm, heterogenní, oblast použití 34-43, 2x23 m</t>
  </si>
  <si>
    <t>776521230RT1</t>
  </si>
  <si>
    <t>Položení sportovních podlah, pouze nalepení - podlaha ve specifikaci</t>
  </si>
  <si>
    <t>61194999RX</t>
  </si>
  <si>
    <t>Podlaha sportovní tl. 6 mm</t>
  </si>
  <si>
    <t>998776101R00</t>
  </si>
  <si>
    <t>Přesun hmot pro podlahy povlakové, výšky do 6 m</t>
  </si>
  <si>
    <t>777561020R00</t>
  </si>
  <si>
    <t>Vyrovnání podlahy stěrkou tloušťky 2 mm</t>
  </si>
  <si>
    <t>998777101R00</t>
  </si>
  <si>
    <t>Přesun hmot pro podlahy syntetické, výšky do 6 m</t>
  </si>
  <si>
    <t>783226100R00</t>
  </si>
  <si>
    <t>Nátěr syntetický kovových konstrukcí základní</t>
  </si>
  <si>
    <t>783222100R00</t>
  </si>
  <si>
    <t>Nátěr syntetický kovových konstrukcí dvojnásobný</t>
  </si>
  <si>
    <t>622471317RS7</t>
  </si>
  <si>
    <t>Nátěr nebo nástřik stěn složitost 1 - 2, hmota silikátová</t>
  </si>
  <si>
    <t>210</t>
  </si>
  <si>
    <t>Elektromontáže viz. samostatný list rozpočtu</t>
  </si>
  <si>
    <t>kpl</t>
  </si>
  <si>
    <t>240a</t>
  </si>
  <si>
    <t>Výměna izolace potrubí VZT</t>
  </si>
  <si>
    <t>240b</t>
  </si>
  <si>
    <t>Zaregulování stávající VZT</t>
  </si>
  <si>
    <t>240c</t>
  </si>
  <si>
    <t>Zprovoznění a zkouška stávající VZT</t>
  </si>
  <si>
    <t>240d</t>
  </si>
  <si>
    <t>Výměna mřížek stávající VZT</t>
  </si>
  <si>
    <t>004 11-1010.R</t>
  </si>
  <si>
    <t xml:space="preserve">Průzkumné práce </t>
  </si>
  <si>
    <t>Soubor</t>
  </si>
  <si>
    <t>POL99_0</t>
  </si>
  <si>
    <t>004 11-1020.R</t>
  </si>
  <si>
    <t xml:space="preserve">Vypracování projektové dokumentace </t>
  </si>
  <si>
    <t>005 12-1020.R</t>
  </si>
  <si>
    <t xml:space="preserve">Zařízení staveniště </t>
  </si>
  <si>
    <t>005 12-4010.R</t>
  </si>
  <si>
    <t>Koordinační činnost</t>
  </si>
  <si>
    <t>005 21-1030.R</t>
  </si>
  <si>
    <t xml:space="preserve">Dočasná dopravní opatření </t>
  </si>
  <si>
    <t>005 21-1040.R</t>
  </si>
  <si>
    <t xml:space="preserve">Užívání veřejných ploch a prostranství  </t>
  </si>
  <si>
    <t>005 24-1010.R</t>
  </si>
  <si>
    <t xml:space="preserve">Dokumentace skutečného provedení </t>
  </si>
  <si>
    <t/>
  </si>
  <si>
    <t>SUM</t>
  </si>
  <si>
    <t>POPUZIV</t>
  </si>
  <si>
    <t>END</t>
  </si>
  <si>
    <t>61143842RX</t>
  </si>
  <si>
    <t>ZŠ JIRÁSKOVA BENEŠOV-SANACE SKLEPNÍCH PROSTOR KOTELNY</t>
  </si>
  <si>
    <t>Výkaz výměr</t>
  </si>
  <si>
    <t>č.</t>
  </si>
  <si>
    <t>Popis položky</t>
  </si>
  <si>
    <t>Počet</t>
  </si>
  <si>
    <t>Dodávka</t>
  </si>
  <si>
    <t>Dodávka celkem</t>
  </si>
  <si>
    <t>Montáž</t>
  </si>
  <si>
    <t>Montáž celkem</t>
  </si>
  <si>
    <t>Vnitřní elektroinstalace</t>
  </si>
  <si>
    <t>Rozváděče</t>
  </si>
  <si>
    <t>Podružný rozváděč, In=40A, nástěnná plastová rozvodnice IP44, plné dveře, vč.přepěťové ochrany B+C, včetně náplně a zapojení</t>
  </si>
  <si>
    <t>Kabely</t>
  </si>
  <si>
    <t>CYKY-J 3x1,5</t>
  </si>
  <si>
    <t>CYKY-O 3x1,5</t>
  </si>
  <si>
    <t>CYKY-J 5x1,5</t>
  </si>
  <si>
    <t>CYKY-J 3x2,5</t>
  </si>
  <si>
    <t>CYA6</t>
  </si>
  <si>
    <t>Poznámka: součástí projektu není kabelový přívod z hlavní areálové rozvodny do podružného rozváděče</t>
  </si>
  <si>
    <t>Instalační přístroje, nosné a úložné konstrukce</t>
  </si>
  <si>
    <t>Vypínač ř.č. 1, IP44</t>
  </si>
  <si>
    <t>Vypínač ř.č. 6, IP44</t>
  </si>
  <si>
    <t>Zásuvka 230V/16A jednonásobná, IP44</t>
  </si>
  <si>
    <t>Instalační plastová trubka ohebná,  ø25 mm, včetně příchytek</t>
  </si>
  <si>
    <t>Instalační plastová trubka pevná,  ø25 mm, včetně příchytek</t>
  </si>
  <si>
    <t>Příchytky na uchycení kabeláže</t>
  </si>
  <si>
    <t>Krabice pod omítku, včetně usazení, spojovacích prvků</t>
  </si>
  <si>
    <t>Krabice na omítku, včetně usazení, spojovacích prvků</t>
  </si>
  <si>
    <t>WAGO SVORKA 4x2,5</t>
  </si>
  <si>
    <t>Drobný instalační materiál</t>
  </si>
  <si>
    <t>Pomocný materiál</t>
  </si>
  <si>
    <t>Osvětlení</t>
  </si>
  <si>
    <t>A1- Přisazené svítidlo, LED 59W, 5740lm, 840, IP65, IK09, PC reflektor, temperované sklo s ochranným filtrem</t>
  </si>
  <si>
    <t>B1 - Přisazené svítidlo, LED 30W, 2960lm, 840, IP64, IK09, opálový diffuser</t>
  </si>
  <si>
    <t>N1 - Nouzové přisazené svítidlo, LED 3W, STI 1h, IP65, široká čočka, čirý diffuser</t>
  </si>
  <si>
    <t>P1 - Nouzové přisazené svítidlo, LED 1.2W, STI 1h, IP65, čirý diffuser + piktogram</t>
  </si>
  <si>
    <t>RECYKLAČNÍ POPLATKY</t>
  </si>
  <si>
    <t>HZS</t>
  </si>
  <si>
    <t>Součinnost s ostatními profesemi</t>
  </si>
  <si>
    <t>Revize, prohlídky, zkoušky, zkušební provoz</t>
  </si>
  <si>
    <t>Zajištění pracoviště</t>
  </si>
  <si>
    <t>Doprava materiálu</t>
  </si>
  <si>
    <t>Likvidace odpadu</t>
  </si>
  <si>
    <t>Nepředvídatelné a pomocné výkony</t>
  </si>
  <si>
    <t>Podružný materiál</t>
  </si>
  <si>
    <t>Realizační dokumentace</t>
  </si>
  <si>
    <t>Dokumentace skutečného vyhotovení</t>
  </si>
  <si>
    <t>Montážní lešení</t>
  </si>
  <si>
    <t>Výkaz výměr je proveden jako orientační, zpracovatel dalších stupňů dokumentace, příp. nabízející firma jsou povinni výkaz výměr překontrolovat a rozpracovat do podrobnosti daného stupně, resp. dle požadavků zadavatele.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</si>
</sst>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\ &quot;Kč&quot;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9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Protection="0"/>
  </cellStyleXfs>
  <cellXfs count="30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7" fillId="2" borderId="6" xfId="0" applyNumberFormat="1" applyFont="1" applyFill="1" applyBorder="1" applyAlignment="1">
      <alignment horizontal="left" vertical="center"/>
    </xf>
    <xf numFmtId="0" fontId="7" fillId="2" borderId="6" xfId="0" applyFont="1" applyFill="1" applyBorder="1"/>
    <xf numFmtId="0" fontId="7" fillId="2" borderId="6" xfId="0" applyFont="1" applyFill="1" applyBorder="1" applyAlignment="1"/>
    <xf numFmtId="0" fontId="7" fillId="2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9" fontId="7" fillId="3" borderId="6" xfId="0" applyNumberFormat="1" applyFont="1" applyFill="1" applyBorder="1" applyAlignment="1" applyProtection="1">
      <alignment horizontal="right" vertical="center"/>
      <protection locked="0"/>
    </xf>
    <xf numFmtId="49" fontId="7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0" fontId="4" fillId="2" borderId="11" xfId="0" applyFont="1" applyFill="1" applyBorder="1" applyAlignment="1">
      <alignment horizontal="left" vertical="center" indent="1"/>
    </xf>
    <xf numFmtId="0" fontId="0" fillId="2" borderId="7" xfId="0" applyFill="1" applyBorder="1"/>
    <xf numFmtId="49" fontId="7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3" fillId="2" borderId="30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3" fillId="2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4" borderId="33" xfId="0" applyNumberFormat="1" applyFont="1" applyFill="1" applyBorder="1" applyAlignment="1">
      <alignment horizontal="center"/>
    </xf>
    <xf numFmtId="4" fontId="3" fillId="4" borderId="33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4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0" fillId="2" borderId="30" xfId="0" applyFill="1" applyBorder="1"/>
    <xf numFmtId="0" fontId="14" fillId="0" borderId="0" xfId="0" applyFont="1"/>
    <xf numFmtId="0" fontId="14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29" xfId="0" applyFill="1" applyBorder="1"/>
    <xf numFmtId="49" fontId="0" fillId="2" borderId="29" xfId="0" applyNumberFormat="1" applyFill="1" applyBorder="1"/>
    <xf numFmtId="0" fontId="14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4" fillId="0" borderId="28" xfId="0" applyFont="1" applyBorder="1" applyAlignment="1">
      <alignment vertical="top" shrinkToFit="1"/>
    </xf>
    <xf numFmtId="0" fontId="0" fillId="2" borderId="32" xfId="0" applyFill="1" applyBorder="1" applyAlignment="1">
      <alignment vertical="top" shrinkToFit="1"/>
    </xf>
    <xf numFmtId="164" fontId="14" fillId="0" borderId="27" xfId="0" applyNumberFormat="1" applyFont="1" applyBorder="1" applyAlignment="1">
      <alignment vertical="top" shrinkToFit="1"/>
    </xf>
    <xf numFmtId="164" fontId="0" fillId="2" borderId="33" xfId="0" applyNumberFormat="1" applyFill="1" applyBorder="1" applyAlignment="1">
      <alignment vertical="top" shrinkToFit="1"/>
    </xf>
    <xf numFmtId="4" fontId="14" fillId="3" borderId="27" xfId="0" applyNumberFormat="1" applyFont="1" applyFill="1" applyBorder="1" applyAlignment="1" applyProtection="1">
      <alignment vertical="top" shrinkToFit="1"/>
      <protection locked="0"/>
    </xf>
    <xf numFmtId="4" fontId="14" fillId="0" borderId="27" xfId="0" applyNumberFormat="1" applyFont="1" applyBorder="1" applyAlignment="1">
      <alignment vertical="top" shrinkToFit="1"/>
    </xf>
    <xf numFmtId="4" fontId="0" fillId="2" borderId="33" xfId="0" applyNumberFormat="1" applyFill="1" applyBorder="1" applyAlignment="1">
      <alignment vertical="top" shrinkToFit="1"/>
    </xf>
    <xf numFmtId="0" fontId="0" fillId="2" borderId="41" xfId="0" applyFill="1" applyBorder="1"/>
    <xf numFmtId="0" fontId="0" fillId="2" borderId="42" xfId="0" applyFill="1" applyBorder="1" applyAlignment="1">
      <alignment wrapText="1"/>
    </xf>
    <xf numFmtId="0" fontId="0" fillId="2" borderId="43" xfId="0" applyFill="1" applyBorder="1" applyAlignment="1">
      <alignment vertical="top"/>
    </xf>
    <xf numFmtId="49" fontId="0" fillId="2" borderId="43" xfId="0" applyNumberFormat="1" applyFill="1" applyBorder="1" applyAlignment="1">
      <alignment vertical="top"/>
    </xf>
    <xf numFmtId="49" fontId="0" fillId="2" borderId="40" xfId="0" applyNumberFormat="1" applyFill="1" applyBorder="1" applyAlignment="1">
      <alignment vertical="top"/>
    </xf>
    <xf numFmtId="0" fontId="0" fillId="2" borderId="44" xfId="0" applyFill="1" applyBorder="1" applyAlignment="1">
      <alignment vertical="top"/>
    </xf>
    <xf numFmtId="164" fontId="0" fillId="2" borderId="40" xfId="0" applyNumberFormat="1" applyFill="1" applyBorder="1" applyAlignment="1">
      <alignment vertical="top"/>
    </xf>
    <xf numFmtId="4" fontId="0" fillId="2" borderId="40" xfId="0" applyNumberFormat="1" applyFill="1" applyBorder="1" applyAlignment="1">
      <alignment vertical="top"/>
    </xf>
    <xf numFmtId="0" fontId="14" fillId="0" borderId="10" xfId="0" applyFont="1" applyBorder="1" applyAlignment="1">
      <alignment vertical="top"/>
    </xf>
    <xf numFmtId="0" fontId="14" fillId="0" borderId="10" xfId="0" applyNumberFormat="1" applyFont="1" applyBorder="1" applyAlignment="1">
      <alignment vertical="top"/>
    </xf>
    <xf numFmtId="0" fontId="14" fillId="0" borderId="32" xfId="0" applyFont="1" applyBorder="1" applyAlignment="1">
      <alignment vertical="top" shrinkToFit="1"/>
    </xf>
    <xf numFmtId="164" fontId="14" fillId="0" borderId="33" xfId="0" applyNumberFormat="1" applyFont="1" applyBorder="1" applyAlignment="1">
      <alignment vertical="top" shrinkToFit="1"/>
    </xf>
    <xf numFmtId="4" fontId="14" fillId="3" borderId="33" xfId="0" applyNumberFormat="1" applyFont="1" applyFill="1" applyBorder="1" applyAlignment="1" applyProtection="1">
      <alignment vertical="top" shrinkToFit="1"/>
      <protection locked="0"/>
    </xf>
    <xf numFmtId="4" fontId="14" fillId="0" borderId="33" xfId="0" applyNumberFormat="1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4" fillId="0" borderId="27" xfId="0" applyNumberFormat="1" applyFont="1" applyBorder="1" applyAlignment="1">
      <alignment horizontal="left" vertical="top" wrapText="1"/>
    </xf>
    <xf numFmtId="0" fontId="0" fillId="2" borderId="33" xfId="0" applyNumberFormat="1" applyFill="1" applyBorder="1" applyAlignment="1">
      <alignment horizontal="left" vertical="top" wrapText="1"/>
    </xf>
    <xf numFmtId="0" fontId="14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0" xfId="0" applyNumberFormat="1" applyAlignment="1">
      <alignment vertical="top"/>
    </xf>
    <xf numFmtId="0" fontId="0" fillId="0" borderId="0" xfId="2" applyFont="1" applyAlignment="1">
      <alignment horizontal="center"/>
    </xf>
    <xf numFmtId="0" fontId="0" fillId="0" borderId="0" xfId="2" applyFont="1" applyAlignment="1">
      <alignment wrapText="1"/>
    </xf>
    <xf numFmtId="0" fontId="16" fillId="0" borderId="0" xfId="2" applyFont="1" applyAlignment="1">
      <alignment horizontal="center"/>
    </xf>
    <xf numFmtId="165" fontId="0" fillId="0" borderId="0" xfId="2" applyNumberFormat="1" applyFont="1"/>
    <xf numFmtId="0" fontId="0" fillId="0" borderId="0" xfId="2" applyFont="1"/>
    <xf numFmtId="0" fontId="0" fillId="0" borderId="48" xfId="2" applyFont="1" applyBorder="1" applyAlignment="1">
      <alignment horizontal="center"/>
    </xf>
    <xf numFmtId="0" fontId="0" fillId="0" borderId="33" xfId="2" applyFont="1" applyBorder="1" applyAlignment="1">
      <alignment wrapText="1"/>
    </xf>
    <xf numFmtId="0" fontId="16" fillId="0" borderId="33" xfId="2" applyFont="1" applyBorder="1" applyAlignment="1">
      <alignment horizontal="center"/>
    </xf>
    <xf numFmtId="0" fontId="16" fillId="0" borderId="49" xfId="2" applyFont="1" applyBorder="1" applyAlignment="1">
      <alignment horizontal="center"/>
    </xf>
    <xf numFmtId="165" fontId="0" fillId="0" borderId="32" xfId="2" applyNumberFormat="1" applyFont="1" applyBorder="1"/>
    <xf numFmtId="165" fontId="0" fillId="0" borderId="33" xfId="2" applyNumberFormat="1" applyFont="1" applyBorder="1"/>
    <xf numFmtId="165" fontId="0" fillId="0" borderId="49" xfId="2" applyNumberFormat="1" applyFont="1" applyBorder="1"/>
    <xf numFmtId="0" fontId="0" fillId="6" borderId="50" xfId="2" applyFont="1" applyFill="1" applyBorder="1" applyAlignment="1">
      <alignment horizontal="center"/>
    </xf>
    <xf numFmtId="0" fontId="4" fillId="6" borderId="40" xfId="2" applyFont="1" applyFill="1" applyBorder="1" applyAlignment="1">
      <alignment wrapText="1"/>
    </xf>
    <xf numFmtId="0" fontId="16" fillId="6" borderId="40" xfId="2" applyFont="1" applyFill="1" applyBorder="1" applyAlignment="1">
      <alignment horizontal="center"/>
    </xf>
    <xf numFmtId="0" fontId="16" fillId="6" borderId="51" xfId="2" applyFont="1" applyFill="1" applyBorder="1" applyAlignment="1">
      <alignment horizontal="center"/>
    </xf>
    <xf numFmtId="0" fontId="4" fillId="6" borderId="51" xfId="2" applyFont="1" applyFill="1" applyBorder="1" applyAlignment="1">
      <alignment wrapText="1"/>
    </xf>
    <xf numFmtId="0" fontId="7" fillId="0" borderId="50" xfId="2" applyFont="1" applyBorder="1" applyAlignment="1">
      <alignment horizontal="center"/>
    </xf>
    <xf numFmtId="0" fontId="7" fillId="0" borderId="40" xfId="2" applyFont="1" applyBorder="1" applyAlignment="1">
      <alignment wrapText="1"/>
    </xf>
    <xf numFmtId="0" fontId="7" fillId="0" borderId="40" xfId="2" applyFont="1" applyBorder="1" applyAlignment="1">
      <alignment horizontal="center"/>
    </xf>
    <xf numFmtId="0" fontId="7" fillId="0" borderId="51" xfId="2" applyFont="1" applyBorder="1" applyAlignment="1">
      <alignment horizontal="center"/>
    </xf>
    <xf numFmtId="165" fontId="7" fillId="0" borderId="44" xfId="2" applyNumberFormat="1" applyFont="1" applyFill="1" applyBorder="1" applyAlignment="1">
      <alignment horizontal="center"/>
    </xf>
    <xf numFmtId="165" fontId="7" fillId="0" borderId="40" xfId="2" applyNumberFormat="1" applyFont="1" applyFill="1" applyBorder="1" applyAlignment="1">
      <alignment horizontal="center"/>
    </xf>
    <xf numFmtId="165" fontId="7" fillId="0" borderId="51" xfId="2" applyNumberFormat="1" applyFont="1" applyFill="1" applyBorder="1" applyAlignment="1">
      <alignment horizontal="center"/>
    </xf>
    <xf numFmtId="0" fontId="1" fillId="0" borderId="50" xfId="2" applyFont="1" applyFill="1" applyBorder="1" applyAlignment="1">
      <alignment horizontal="center"/>
    </xf>
    <xf numFmtId="0" fontId="0" fillId="0" borderId="40" xfId="2" applyFont="1" applyFill="1" applyBorder="1" applyAlignment="1">
      <alignment wrapText="1"/>
    </xf>
    <xf numFmtId="0" fontId="1" fillId="0" borderId="40" xfId="2" applyFont="1" applyFill="1" applyBorder="1" applyAlignment="1">
      <alignment horizontal="center" vertical="center"/>
    </xf>
    <xf numFmtId="0" fontId="1" fillId="0" borderId="51" xfId="2" applyFont="1" applyFill="1" applyBorder="1" applyAlignment="1">
      <alignment horizontal="center"/>
    </xf>
    <xf numFmtId="165" fontId="0" fillId="0" borderId="44" xfId="2" applyNumberFormat="1" applyFont="1" applyBorder="1" applyAlignment="1">
      <alignment vertical="center"/>
    </xf>
    <xf numFmtId="165" fontId="0" fillId="0" borderId="40" xfId="2" applyNumberFormat="1" applyFont="1" applyBorder="1" applyAlignment="1">
      <alignment vertical="center"/>
    </xf>
    <xf numFmtId="165" fontId="0" fillId="0" borderId="51" xfId="2" applyNumberFormat="1" applyFont="1" applyBorder="1" applyAlignment="1">
      <alignment vertical="center"/>
    </xf>
    <xf numFmtId="165" fontId="0" fillId="0" borderId="44" xfId="2" applyNumberFormat="1" applyFont="1" applyBorder="1"/>
    <xf numFmtId="165" fontId="0" fillId="0" borderId="40" xfId="2" applyNumberFormat="1" applyFont="1" applyBorder="1"/>
    <xf numFmtId="165" fontId="0" fillId="0" borderId="51" xfId="2" applyNumberFormat="1" applyFont="1" applyBorder="1"/>
    <xf numFmtId="0" fontId="1" fillId="5" borderId="50" xfId="2" applyFont="1" applyFill="1" applyBorder="1" applyAlignment="1">
      <alignment horizontal="center"/>
    </xf>
    <xf numFmtId="0" fontId="5" fillId="5" borderId="40" xfId="2" applyFont="1" applyFill="1" applyBorder="1" applyAlignment="1">
      <alignment wrapText="1"/>
    </xf>
    <xf numFmtId="0" fontId="1" fillId="5" borderId="40" xfId="2" applyFont="1" applyFill="1" applyBorder="1" applyAlignment="1">
      <alignment horizontal="center"/>
    </xf>
    <xf numFmtId="0" fontId="1" fillId="5" borderId="51" xfId="2" applyFont="1" applyFill="1" applyBorder="1" applyAlignment="1">
      <alignment horizontal="center"/>
    </xf>
    <xf numFmtId="0" fontId="5" fillId="5" borderId="51" xfId="2" applyFont="1" applyFill="1" applyBorder="1" applyAlignment="1">
      <alignment wrapText="1"/>
    </xf>
    <xf numFmtId="0" fontId="1" fillId="0" borderId="50" xfId="2" applyFont="1" applyFill="1" applyBorder="1" applyAlignment="1">
      <alignment horizontal="center" vertical="center"/>
    </xf>
    <xf numFmtId="0" fontId="17" fillId="0" borderId="51" xfId="2" applyNumberFormat="1" applyFont="1" applyFill="1" applyBorder="1" applyAlignment="1">
      <alignment horizontal="center" vertical="center"/>
    </xf>
    <xf numFmtId="0" fontId="0" fillId="0" borderId="40" xfId="2" applyFont="1" applyFill="1" applyBorder="1" applyAlignment="1">
      <alignment vertical="center" wrapText="1"/>
    </xf>
    <xf numFmtId="0" fontId="3" fillId="0" borderId="50" xfId="2" applyFont="1" applyBorder="1" applyAlignment="1">
      <alignment horizontal="center"/>
    </xf>
    <xf numFmtId="0" fontId="0" fillId="0" borderId="40" xfId="2" applyFont="1" applyBorder="1" applyAlignment="1">
      <alignment wrapText="1"/>
    </xf>
    <xf numFmtId="0" fontId="3" fillId="0" borderId="40" xfId="2" applyFont="1" applyBorder="1" applyAlignment="1">
      <alignment horizontal="center"/>
    </xf>
    <xf numFmtId="0" fontId="3" fillId="0" borderId="51" xfId="2" applyFont="1" applyBorder="1" applyAlignment="1">
      <alignment horizontal="center"/>
    </xf>
    <xf numFmtId="0" fontId="3" fillId="0" borderId="52" xfId="2" applyFont="1" applyFill="1" applyBorder="1" applyAlignment="1">
      <alignment horizontal="center"/>
    </xf>
    <xf numFmtId="0" fontId="18" fillId="0" borderId="42" xfId="2" applyFont="1" applyFill="1" applyBorder="1" applyAlignment="1">
      <alignment wrapText="1"/>
    </xf>
    <xf numFmtId="0" fontId="3" fillId="0" borderId="42" xfId="2" applyFont="1" applyBorder="1" applyAlignment="1">
      <alignment horizontal="center"/>
    </xf>
    <xf numFmtId="0" fontId="3" fillId="0" borderId="53" xfId="2" applyFont="1" applyBorder="1" applyAlignment="1">
      <alignment horizontal="center"/>
    </xf>
    <xf numFmtId="0" fontId="3" fillId="0" borderId="52" xfId="2" applyFont="1" applyFill="1" applyBorder="1" applyAlignment="1">
      <alignment vertical="center"/>
    </xf>
    <xf numFmtId="0" fontId="19" fillId="0" borderId="42" xfId="2" applyFont="1" applyFill="1" applyBorder="1" applyAlignment="1">
      <alignment vertical="center" wrapText="1"/>
    </xf>
    <xf numFmtId="0" fontId="3" fillId="0" borderId="42" xfId="2" applyFont="1" applyBorder="1" applyAlignment="1">
      <alignment vertical="center"/>
    </xf>
    <xf numFmtId="0" fontId="3" fillId="0" borderId="53" xfId="2" applyFont="1" applyBorder="1" applyAlignment="1">
      <alignment vertical="center"/>
    </xf>
    <xf numFmtId="0" fontId="4" fillId="7" borderId="54" xfId="2" applyFont="1" applyFill="1" applyBorder="1" applyAlignment="1">
      <alignment horizontal="center"/>
    </xf>
    <xf numFmtId="0" fontId="4" fillId="7" borderId="55" xfId="2" applyFont="1" applyFill="1" applyBorder="1" applyAlignment="1">
      <alignment wrapText="1"/>
    </xf>
    <xf numFmtId="0" fontId="4" fillId="7" borderId="55" xfId="2" applyFont="1" applyFill="1" applyBorder="1" applyAlignment="1">
      <alignment horizontal="center"/>
    </xf>
    <xf numFmtId="0" fontId="4" fillId="7" borderId="56" xfId="2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3" borderId="0" xfId="0" applyNumberFormat="1" applyFont="1" applyFill="1" applyBorder="1" applyAlignment="1" applyProtection="1">
      <alignment horizontal="left" vertical="center"/>
      <protection locked="0"/>
    </xf>
    <xf numFmtId="49" fontId="7" fillId="3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9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7" fillId="3" borderId="18" xfId="0" applyNumberFormat="1" applyFont="1" applyFill="1" applyBorder="1" applyAlignment="1" applyProtection="1">
      <alignment horizontal="left" vertical="center"/>
      <protection locked="0"/>
    </xf>
    <xf numFmtId="0" fontId="13" fillId="2" borderId="29" xfId="0" applyFont="1" applyFill="1" applyBorder="1" applyAlignment="1">
      <alignment horizontal="center" vertical="center" wrapText="1"/>
    </xf>
    <xf numFmtId="4" fontId="3" fillId="0" borderId="29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3" fillId="0" borderId="27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3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0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1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2" xfId="0" applyFill="1" applyBorder="1" applyAlignment="1" applyProtection="1">
      <alignment vertical="top" wrapText="1"/>
      <protection locked="0"/>
    </xf>
    <xf numFmtId="0" fontId="4" fillId="5" borderId="45" xfId="2" applyFont="1" applyFill="1" applyBorder="1" applyAlignment="1">
      <alignment horizontal="center"/>
    </xf>
    <xf numFmtId="0" fontId="4" fillId="5" borderId="46" xfId="2" applyFont="1" applyFill="1" applyBorder="1" applyAlignment="1">
      <alignment horizontal="center"/>
    </xf>
    <xf numFmtId="0" fontId="4" fillId="5" borderId="47" xfId="2" applyFont="1" applyFill="1" applyBorder="1" applyAlignment="1">
      <alignment horizontal="center"/>
    </xf>
    <xf numFmtId="0" fontId="4" fillId="5" borderId="17" xfId="2" applyFont="1" applyFill="1" applyBorder="1" applyAlignment="1">
      <alignment horizontal="center"/>
    </xf>
    <xf numFmtId="0" fontId="4" fillId="5" borderId="18" xfId="2" applyFont="1" applyFill="1" applyBorder="1" applyAlignment="1">
      <alignment horizontal="center"/>
    </xf>
    <xf numFmtId="0" fontId="4" fillId="5" borderId="19" xfId="2" applyFont="1" applyFill="1" applyBorder="1" applyAlignment="1">
      <alignment horizontal="center"/>
    </xf>
    <xf numFmtId="0" fontId="4" fillId="5" borderId="9" xfId="2" applyFont="1" applyFill="1" applyBorder="1" applyAlignment="1">
      <alignment horizontal="center"/>
    </xf>
    <xf numFmtId="0" fontId="4" fillId="5" borderId="6" xfId="2" applyFont="1" applyFill="1" applyBorder="1" applyAlignment="1">
      <alignment horizontal="center"/>
    </xf>
    <xf numFmtId="0" fontId="4" fillId="5" borderId="8" xfId="2" applyFont="1" applyFill="1" applyBorder="1" applyAlignment="1">
      <alignment horizontal="center"/>
    </xf>
    <xf numFmtId="165" fontId="7" fillId="0" borderId="43" xfId="2" applyNumberFormat="1" applyFont="1" applyBorder="1" applyAlignment="1">
      <alignment horizontal="right" vertical="center"/>
    </xf>
    <xf numFmtId="165" fontId="7" fillId="0" borderId="16" xfId="2" applyNumberFormat="1" applyFont="1" applyBorder="1" applyAlignment="1">
      <alignment horizontal="righ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I18" sqref="I18:J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31</v>
      </c>
      <c r="B1" s="223" t="s">
        <v>34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3"/>
      <c r="B2" s="79" t="s">
        <v>32</v>
      </c>
      <c r="C2" s="80"/>
      <c r="D2" s="244" t="s">
        <v>38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">
      <c r="A3" s="3"/>
      <c r="B3" s="81" t="s">
        <v>37</v>
      </c>
      <c r="C3" s="82"/>
      <c r="D3" s="241" t="s">
        <v>35</v>
      </c>
      <c r="E3" s="242"/>
      <c r="F3" s="242"/>
      <c r="G3" s="242"/>
      <c r="H3" s="242"/>
      <c r="I3" s="242"/>
      <c r="J3" s="243"/>
    </row>
    <row r="4" spans="1:15" x14ac:dyDescent="0.2">
      <c r="A4" s="3"/>
      <c r="B4" s="83" t="s">
        <v>36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3"/>
      <c r="B5" s="46" t="s">
        <v>19</v>
      </c>
      <c r="C5" s="4"/>
      <c r="D5" s="89" t="s">
        <v>39</v>
      </c>
      <c r="E5" s="25"/>
      <c r="F5" s="25"/>
      <c r="G5" s="25"/>
      <c r="H5" s="27" t="s">
        <v>28</v>
      </c>
      <c r="I5" s="89" t="s">
        <v>43</v>
      </c>
      <c r="J5" s="10"/>
    </row>
    <row r="6" spans="1:15" ht="15.75" customHeight="1" x14ac:dyDescent="0.2">
      <c r="A6" s="3"/>
      <c r="B6" s="40"/>
      <c r="C6" s="25"/>
      <c r="D6" s="89" t="s">
        <v>40</v>
      </c>
      <c r="E6" s="25"/>
      <c r="F6" s="25"/>
      <c r="G6" s="25"/>
      <c r="H6" s="27" t="s">
        <v>29</v>
      </c>
      <c r="I6" s="89" t="s">
        <v>44</v>
      </c>
      <c r="J6" s="10"/>
    </row>
    <row r="7" spans="1:15" ht="15.75" customHeight="1" x14ac:dyDescent="0.2">
      <c r="A7" s="3"/>
      <c r="B7" s="41"/>
      <c r="C7" s="90" t="s">
        <v>42</v>
      </c>
      <c r="D7" s="78" t="s">
        <v>41</v>
      </c>
      <c r="E7" s="33"/>
      <c r="F7" s="33"/>
      <c r="G7" s="33"/>
      <c r="H7" s="35"/>
      <c r="I7" s="33"/>
      <c r="J7" s="50"/>
    </row>
    <row r="8" spans="1:15" x14ac:dyDescent="0.2">
      <c r="A8" s="3"/>
      <c r="B8" s="46" t="s">
        <v>17</v>
      </c>
      <c r="C8" s="4"/>
      <c r="D8" s="34" t="s">
        <v>45</v>
      </c>
      <c r="E8" s="4"/>
      <c r="F8" s="4"/>
      <c r="G8" s="44"/>
      <c r="H8" s="27" t="s">
        <v>28</v>
      </c>
      <c r="I8" s="32" t="s">
        <v>49</v>
      </c>
      <c r="J8" s="10"/>
    </row>
    <row r="9" spans="1:15" x14ac:dyDescent="0.2">
      <c r="A9" s="3"/>
      <c r="B9" s="3"/>
      <c r="C9" s="4"/>
      <c r="D9" s="34" t="s">
        <v>46</v>
      </c>
      <c r="E9" s="4"/>
      <c r="F9" s="4"/>
      <c r="G9" s="44"/>
      <c r="H9" s="27" t="s">
        <v>29</v>
      </c>
      <c r="I9" s="32" t="s">
        <v>50</v>
      </c>
      <c r="J9" s="10"/>
    </row>
    <row r="10" spans="1:15" x14ac:dyDescent="0.2">
      <c r="A10" s="3"/>
      <c r="B10" s="51"/>
      <c r="C10" s="26" t="s">
        <v>48</v>
      </c>
      <c r="D10" s="45" t="s">
        <v>47</v>
      </c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16</v>
      </c>
      <c r="C11" s="4"/>
      <c r="D11" s="249"/>
      <c r="E11" s="249"/>
      <c r="F11" s="249"/>
      <c r="G11" s="249"/>
      <c r="H11" s="27" t="s">
        <v>28</v>
      </c>
      <c r="I11" s="92"/>
      <c r="J11" s="10"/>
    </row>
    <row r="12" spans="1:15" ht="15.75" customHeight="1" x14ac:dyDescent="0.2">
      <c r="A12" s="3"/>
      <c r="B12" s="40"/>
      <c r="C12" s="25"/>
      <c r="D12" s="239"/>
      <c r="E12" s="239"/>
      <c r="F12" s="239"/>
      <c r="G12" s="239"/>
      <c r="H12" s="27" t="s">
        <v>29</v>
      </c>
      <c r="I12" s="92"/>
      <c r="J12" s="10"/>
    </row>
    <row r="13" spans="1:15" ht="15.75" customHeight="1" x14ac:dyDescent="0.2">
      <c r="A13" s="3"/>
      <c r="B13" s="41"/>
      <c r="C13" s="91"/>
      <c r="D13" s="240"/>
      <c r="E13" s="240"/>
      <c r="F13" s="240"/>
      <c r="G13" s="240"/>
      <c r="H13" s="28"/>
      <c r="I13" s="33"/>
      <c r="J13" s="50"/>
    </row>
    <row r="14" spans="1:15" x14ac:dyDescent="0.2">
      <c r="A14" s="3"/>
      <c r="B14" s="65" t="s">
        <v>18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26</v>
      </c>
      <c r="C15" s="71"/>
      <c r="D15" s="52"/>
      <c r="E15" s="248"/>
      <c r="F15" s="248"/>
      <c r="G15" s="236"/>
      <c r="H15" s="236"/>
      <c r="I15" s="236" t="s">
        <v>25</v>
      </c>
      <c r="J15" s="237"/>
    </row>
    <row r="16" spans="1:15" ht="23.25" customHeight="1" x14ac:dyDescent="0.2">
      <c r="A16" s="119" t="s">
        <v>20</v>
      </c>
      <c r="B16" s="120" t="s">
        <v>20</v>
      </c>
      <c r="C16" s="57"/>
      <c r="D16" s="58"/>
      <c r="E16" s="232"/>
      <c r="F16" s="238"/>
      <c r="G16" s="232"/>
      <c r="H16" s="238"/>
      <c r="I16" s="232">
        <f>SUMIF(F42:F65,A16,I42:I65)+SUMIF(F42:F65,"PSU",I42:I65)</f>
        <v>6844072.1500000004</v>
      </c>
      <c r="J16" s="233"/>
    </row>
    <row r="17" spans="1:10" ht="23.25" customHeight="1" x14ac:dyDescent="0.2">
      <c r="A17" s="119" t="s">
        <v>21</v>
      </c>
      <c r="B17" s="120" t="s">
        <v>21</v>
      </c>
      <c r="C17" s="57"/>
      <c r="D17" s="58"/>
      <c r="E17" s="232"/>
      <c r="F17" s="238"/>
      <c r="G17" s="232"/>
      <c r="H17" s="238"/>
      <c r="I17" s="232">
        <f>SUMIF(F42:F65,A17,I42:I65)</f>
        <v>1382321.64</v>
      </c>
      <c r="J17" s="233"/>
    </row>
    <row r="18" spans="1:10" ht="23.25" customHeight="1" x14ac:dyDescent="0.2">
      <c r="A18" s="119" t="s">
        <v>22</v>
      </c>
      <c r="B18" s="120" t="s">
        <v>22</v>
      </c>
      <c r="C18" s="57"/>
      <c r="D18" s="58"/>
      <c r="E18" s="232"/>
      <c r="F18" s="238"/>
      <c r="G18" s="232"/>
      <c r="H18" s="238"/>
      <c r="I18" s="232">
        <f>SUMIF(F42:F65,A18,I42:I65)</f>
        <v>395657.78</v>
      </c>
      <c r="J18" s="233"/>
    </row>
    <row r="19" spans="1:10" ht="23.25" customHeight="1" x14ac:dyDescent="0.2">
      <c r="A19" s="119" t="s">
        <v>100</v>
      </c>
      <c r="B19" s="120" t="s">
        <v>23</v>
      </c>
      <c r="C19" s="57"/>
      <c r="D19" s="58"/>
      <c r="E19" s="232"/>
      <c r="F19" s="238"/>
      <c r="G19" s="232"/>
      <c r="H19" s="238"/>
      <c r="I19" s="232">
        <f>SUMIF(F42:F65,A19,I42:I65)</f>
        <v>671500</v>
      </c>
      <c r="J19" s="233"/>
    </row>
    <row r="20" spans="1:10" ht="23.25" customHeight="1" x14ac:dyDescent="0.2">
      <c r="A20" s="119" t="s">
        <v>101</v>
      </c>
      <c r="B20" s="120" t="s">
        <v>24</v>
      </c>
      <c r="C20" s="57"/>
      <c r="D20" s="58"/>
      <c r="E20" s="232"/>
      <c r="F20" s="238"/>
      <c r="G20" s="232"/>
      <c r="H20" s="238"/>
      <c r="I20" s="232">
        <f>SUMIF(F42:F65,A20,I42:I65)</f>
        <v>0</v>
      </c>
      <c r="J20" s="233"/>
    </row>
    <row r="21" spans="1:10" ht="23.25" customHeight="1" x14ac:dyDescent="0.2">
      <c r="A21" s="3"/>
      <c r="B21" s="73" t="s">
        <v>25</v>
      </c>
      <c r="C21" s="74"/>
      <c r="D21" s="75"/>
      <c r="E21" s="234"/>
      <c r="F21" s="235"/>
      <c r="G21" s="234"/>
      <c r="H21" s="235"/>
      <c r="I21" s="234">
        <f>SUM(I16:J20)</f>
        <v>9293551.5700000003</v>
      </c>
      <c r="J21" s="247"/>
    </row>
    <row r="22" spans="1:10" ht="33" customHeight="1" x14ac:dyDescent="0.2">
      <c r="A22" s="3"/>
      <c r="B22" s="64" t="s">
        <v>27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/>
      <c r="B23" s="56" t="s">
        <v>11</v>
      </c>
      <c r="C23" s="57"/>
      <c r="D23" s="58"/>
      <c r="E23" s="59">
        <v>15</v>
      </c>
      <c r="F23" s="60" t="s">
        <v>0</v>
      </c>
      <c r="G23" s="230">
        <v>0</v>
      </c>
      <c r="H23" s="231"/>
      <c r="I23" s="231"/>
      <c r="J23" s="61" t="str">
        <f t="shared" ref="J23:J27" si="0">Mena</f>
        <v>CZK</v>
      </c>
    </row>
    <row r="24" spans="1:10" ht="23.25" customHeight="1" x14ac:dyDescent="0.2">
      <c r="A24" s="3"/>
      <c r="B24" s="56" t="s">
        <v>12</v>
      </c>
      <c r="C24" s="57"/>
      <c r="D24" s="58"/>
      <c r="E24" s="59">
        <f>SazbaDPH1</f>
        <v>15</v>
      </c>
      <c r="F24" s="60" t="s">
        <v>0</v>
      </c>
      <c r="G24" s="255">
        <f>ZakladDPHSni*SazbaDPH1/100</f>
        <v>0</v>
      </c>
      <c r="H24" s="256"/>
      <c r="I24" s="256"/>
      <c r="J24" s="61" t="str">
        <f t="shared" si="0"/>
        <v>CZK</v>
      </c>
    </row>
    <row r="25" spans="1:10" ht="23.25" customHeight="1" x14ac:dyDescent="0.2">
      <c r="A25" s="3"/>
      <c r="B25" s="56" t="s">
        <v>13</v>
      </c>
      <c r="C25" s="57"/>
      <c r="D25" s="58"/>
      <c r="E25" s="59">
        <v>21</v>
      </c>
      <c r="F25" s="60" t="s">
        <v>0</v>
      </c>
      <c r="G25" s="230">
        <f>I21</f>
        <v>9293551.5700000003</v>
      </c>
      <c r="H25" s="231"/>
      <c r="I25" s="231"/>
      <c r="J25" s="61" t="str">
        <f t="shared" si="0"/>
        <v>CZK</v>
      </c>
    </row>
    <row r="26" spans="1:10" ht="23.25" customHeight="1" x14ac:dyDescent="0.2">
      <c r="A26" s="3"/>
      <c r="B26" s="48" t="s">
        <v>14</v>
      </c>
      <c r="C26" s="21"/>
      <c r="D26" s="17"/>
      <c r="E26" s="42">
        <f>SazbaDPH2</f>
        <v>21</v>
      </c>
      <c r="F26" s="43" t="s">
        <v>0</v>
      </c>
      <c r="G26" s="226">
        <f>ZakladDPHZakl*SazbaDPH2/100</f>
        <v>1951645.8296999999</v>
      </c>
      <c r="H26" s="227"/>
      <c r="I26" s="227"/>
      <c r="J26" s="55" t="str">
        <f t="shared" si="0"/>
        <v>CZK</v>
      </c>
    </row>
    <row r="27" spans="1:10" ht="23.25" customHeight="1" thickBot="1" x14ac:dyDescent="0.25">
      <c r="A27" s="3"/>
      <c r="B27" s="47" t="s">
        <v>4</v>
      </c>
      <c r="C27" s="19"/>
      <c r="D27" s="22"/>
      <c r="E27" s="19"/>
      <c r="F27" s="20"/>
      <c r="G27" s="228">
        <v>0</v>
      </c>
      <c r="H27" s="228"/>
      <c r="I27" s="228"/>
      <c r="J27" s="62" t="str">
        <f t="shared" si="0"/>
        <v>CZK</v>
      </c>
    </row>
    <row r="28" spans="1:10" ht="27.75" customHeight="1" thickBot="1" x14ac:dyDescent="0.25">
      <c r="A28" s="3"/>
      <c r="B28" s="95" t="s">
        <v>30</v>
      </c>
      <c r="C28" s="96"/>
      <c r="D28" s="96"/>
      <c r="E28" s="96"/>
      <c r="F28" s="96"/>
      <c r="G28" s="229">
        <f>ZakladDPHSni+DPHSni+ZakladDPHZakl+DPHZakl+Zaokrouhleni</f>
        <v>11245197.399700001</v>
      </c>
      <c r="H28" s="229"/>
      <c r="I28" s="229"/>
      <c r="J28" s="97" t="s">
        <v>51</v>
      </c>
    </row>
    <row r="29" spans="1:10" ht="12.75" customHeight="1" x14ac:dyDescent="0.2">
      <c r="A29" s="3"/>
      <c r="B29" s="3"/>
      <c r="C29" s="4"/>
      <c r="D29" s="4"/>
      <c r="E29" s="4"/>
      <c r="F29" s="4"/>
      <c r="G29" s="44"/>
      <c r="H29" s="4"/>
      <c r="I29" s="44"/>
      <c r="J29" s="11"/>
    </row>
    <row r="30" spans="1:10" ht="30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18.75" customHeight="1" x14ac:dyDescent="0.2">
      <c r="A31" s="3"/>
      <c r="B31" s="23"/>
      <c r="C31" s="18" t="s">
        <v>10</v>
      </c>
      <c r="D31" s="38"/>
      <c r="E31" s="38"/>
      <c r="F31" s="18" t="s">
        <v>9</v>
      </c>
      <c r="G31" s="38"/>
      <c r="H31" s="39">
        <f ca="1">TODAY()</f>
        <v>43272</v>
      </c>
      <c r="I31" s="38"/>
      <c r="J31" s="11"/>
    </row>
    <row r="32" spans="1:10" ht="47.25" customHeight="1" x14ac:dyDescent="0.2">
      <c r="A32" s="3"/>
      <c r="B32" s="3"/>
      <c r="C32" s="4"/>
      <c r="D32" s="4"/>
      <c r="E32" s="4"/>
      <c r="F32" s="4"/>
      <c r="G32" s="44"/>
      <c r="H32" s="4"/>
      <c r="I32" s="44"/>
      <c r="J32" s="11"/>
    </row>
    <row r="33" spans="1:10" s="36" customFormat="1" ht="18.75" customHeight="1" x14ac:dyDescent="0.2">
      <c r="A33" s="29"/>
      <c r="B33" s="29"/>
      <c r="C33" s="30"/>
      <c r="D33" s="24"/>
      <c r="E33" s="24"/>
      <c r="F33" s="30"/>
      <c r="G33" s="31"/>
      <c r="H33" s="24"/>
      <c r="I33" s="31"/>
      <c r="J33" s="37"/>
    </row>
    <row r="34" spans="1:10" ht="12.75" customHeight="1" x14ac:dyDescent="0.2">
      <c r="A34" s="3"/>
      <c r="B34" s="3"/>
      <c r="C34" s="4"/>
      <c r="D34" s="254" t="s">
        <v>2</v>
      </c>
      <c r="E34" s="254"/>
      <c r="F34" s="4"/>
      <c r="G34" s="44"/>
      <c r="H34" s="12" t="s">
        <v>3</v>
      </c>
      <c r="I34" s="44"/>
      <c r="J34" s="11"/>
    </row>
    <row r="35" spans="1:10" ht="13.5" customHeight="1" thickBot="1" x14ac:dyDescent="0.25">
      <c r="A35" s="13"/>
      <c r="B35" s="13"/>
      <c r="C35" s="14"/>
      <c r="D35" s="14"/>
      <c r="E35" s="14"/>
      <c r="F35" s="14"/>
      <c r="G35" s="15"/>
      <c r="H35" s="14"/>
      <c r="I35" s="15"/>
      <c r="J35" s="16"/>
    </row>
    <row r="39" spans="1:10" ht="15.75" x14ac:dyDescent="0.25">
      <c r="B39" s="98" t="s">
        <v>52</v>
      </c>
    </row>
    <row r="41" spans="1:10" ht="25.5" customHeight="1" x14ac:dyDescent="0.2">
      <c r="A41" s="99"/>
      <c r="B41" s="103" t="s">
        <v>15</v>
      </c>
      <c r="C41" s="103" t="s">
        <v>5</v>
      </c>
      <c r="D41" s="104"/>
      <c r="E41" s="104"/>
      <c r="F41" s="107" t="s">
        <v>53</v>
      </c>
      <c r="G41" s="107"/>
      <c r="H41" s="107"/>
      <c r="I41" s="250" t="s">
        <v>25</v>
      </c>
      <c r="J41" s="250"/>
    </row>
    <row r="42" spans="1:10" ht="25.5" customHeight="1" x14ac:dyDescent="0.2">
      <c r="A42" s="100"/>
      <c r="B42" s="108" t="s">
        <v>54</v>
      </c>
      <c r="C42" s="252" t="s">
        <v>55</v>
      </c>
      <c r="D42" s="253"/>
      <c r="E42" s="253"/>
      <c r="F42" s="110" t="s">
        <v>20</v>
      </c>
      <c r="G42" s="111"/>
      <c r="H42" s="111"/>
      <c r="I42" s="251">
        <f>'Rozpočet Pol'!G6</f>
        <v>771637.5</v>
      </c>
      <c r="J42" s="251"/>
    </row>
    <row r="43" spans="1:10" ht="25.5" customHeight="1" x14ac:dyDescent="0.2">
      <c r="A43" s="100"/>
      <c r="B43" s="102" t="s">
        <v>56</v>
      </c>
      <c r="C43" s="258" t="s">
        <v>57</v>
      </c>
      <c r="D43" s="259"/>
      <c r="E43" s="259"/>
      <c r="F43" s="112" t="s">
        <v>20</v>
      </c>
      <c r="G43" s="113"/>
      <c r="H43" s="113"/>
      <c r="I43" s="257">
        <f>'Rozpočet Pol'!G18</f>
        <v>3894885</v>
      </c>
      <c r="J43" s="257"/>
    </row>
    <row r="44" spans="1:10" ht="25.5" customHeight="1" x14ac:dyDescent="0.2">
      <c r="A44" s="100"/>
      <c r="B44" s="102" t="s">
        <v>58</v>
      </c>
      <c r="C44" s="258" t="s">
        <v>59</v>
      </c>
      <c r="D44" s="259"/>
      <c r="E44" s="259"/>
      <c r="F44" s="112" t="s">
        <v>20</v>
      </c>
      <c r="G44" s="113"/>
      <c r="H44" s="113"/>
      <c r="I44" s="257">
        <f>'Rozpočet Pol'!G27</f>
        <v>44956.17</v>
      </c>
      <c r="J44" s="257"/>
    </row>
    <row r="45" spans="1:10" ht="25.5" customHeight="1" x14ac:dyDescent="0.2">
      <c r="A45" s="100"/>
      <c r="B45" s="102" t="s">
        <v>60</v>
      </c>
      <c r="C45" s="258" t="s">
        <v>61</v>
      </c>
      <c r="D45" s="259"/>
      <c r="E45" s="259"/>
      <c r="F45" s="112" t="s">
        <v>20</v>
      </c>
      <c r="G45" s="113"/>
      <c r="H45" s="113"/>
      <c r="I45" s="257">
        <f>'Rozpočet Pol'!G30</f>
        <v>1147032.73</v>
      </c>
      <c r="J45" s="257"/>
    </row>
    <row r="46" spans="1:10" ht="25.5" customHeight="1" x14ac:dyDescent="0.2">
      <c r="A46" s="100"/>
      <c r="B46" s="102" t="s">
        <v>62</v>
      </c>
      <c r="C46" s="258" t="s">
        <v>63</v>
      </c>
      <c r="D46" s="259"/>
      <c r="E46" s="259"/>
      <c r="F46" s="112" t="s">
        <v>20</v>
      </c>
      <c r="G46" s="113"/>
      <c r="H46" s="113"/>
      <c r="I46" s="257">
        <f>'Rozpočet Pol'!G35</f>
        <v>313570.93000000005</v>
      </c>
      <c r="J46" s="257"/>
    </row>
    <row r="47" spans="1:10" ht="25.5" customHeight="1" x14ac:dyDescent="0.2">
      <c r="A47" s="100"/>
      <c r="B47" s="102" t="s">
        <v>64</v>
      </c>
      <c r="C47" s="258" t="s">
        <v>65</v>
      </c>
      <c r="D47" s="259"/>
      <c r="E47" s="259"/>
      <c r="F47" s="112" t="s">
        <v>20</v>
      </c>
      <c r="G47" s="113"/>
      <c r="H47" s="113"/>
      <c r="I47" s="257">
        <f>'Rozpočet Pol'!G43</f>
        <v>23543.919999999998</v>
      </c>
      <c r="J47" s="257"/>
    </row>
    <row r="48" spans="1:10" ht="25.5" customHeight="1" x14ac:dyDescent="0.2">
      <c r="A48" s="100"/>
      <c r="B48" s="102" t="s">
        <v>66</v>
      </c>
      <c r="C48" s="258" t="s">
        <v>67</v>
      </c>
      <c r="D48" s="259"/>
      <c r="E48" s="259"/>
      <c r="F48" s="112" t="s">
        <v>20</v>
      </c>
      <c r="G48" s="113"/>
      <c r="H48" s="113"/>
      <c r="I48" s="257">
        <f>'Rozpočet Pol'!G45</f>
        <v>24698.99</v>
      </c>
      <c r="J48" s="257"/>
    </row>
    <row r="49" spans="1:10" ht="25.5" customHeight="1" x14ac:dyDescent="0.2">
      <c r="A49" s="100"/>
      <c r="B49" s="102" t="s">
        <v>68</v>
      </c>
      <c r="C49" s="258" t="s">
        <v>69</v>
      </c>
      <c r="D49" s="259"/>
      <c r="E49" s="259"/>
      <c r="F49" s="112" t="s">
        <v>20</v>
      </c>
      <c r="G49" s="113"/>
      <c r="H49" s="113"/>
      <c r="I49" s="257">
        <f>'Rozpočet Pol'!G47</f>
        <v>150287.60999999999</v>
      </c>
      <c r="J49" s="257"/>
    </row>
    <row r="50" spans="1:10" ht="25.5" customHeight="1" x14ac:dyDescent="0.2">
      <c r="A50" s="100"/>
      <c r="B50" s="102" t="s">
        <v>70</v>
      </c>
      <c r="C50" s="258" t="s">
        <v>71</v>
      </c>
      <c r="D50" s="259"/>
      <c r="E50" s="259"/>
      <c r="F50" s="112" t="s">
        <v>20</v>
      </c>
      <c r="G50" s="113"/>
      <c r="H50" s="113"/>
      <c r="I50" s="257">
        <f>'Rozpočet Pol'!G61</f>
        <v>424324.54000000004</v>
      </c>
      <c r="J50" s="257"/>
    </row>
    <row r="51" spans="1:10" ht="25.5" customHeight="1" x14ac:dyDescent="0.2">
      <c r="A51" s="100"/>
      <c r="B51" s="102" t="s">
        <v>72</v>
      </c>
      <c r="C51" s="258" t="s">
        <v>73</v>
      </c>
      <c r="D51" s="259"/>
      <c r="E51" s="259"/>
      <c r="F51" s="112" t="s">
        <v>20</v>
      </c>
      <c r="G51" s="113"/>
      <c r="H51" s="113"/>
      <c r="I51" s="257">
        <f>'Rozpočet Pol'!G75</f>
        <v>49134.76</v>
      </c>
      <c r="J51" s="257"/>
    </row>
    <row r="52" spans="1:10" ht="25.5" customHeight="1" x14ac:dyDescent="0.2">
      <c r="A52" s="100"/>
      <c r="B52" s="102" t="s">
        <v>74</v>
      </c>
      <c r="C52" s="258" t="s">
        <v>75</v>
      </c>
      <c r="D52" s="259"/>
      <c r="E52" s="259"/>
      <c r="F52" s="112" t="s">
        <v>21</v>
      </c>
      <c r="G52" s="113"/>
      <c r="H52" s="113"/>
      <c r="I52" s="257">
        <f>'Rozpočet Pol'!G77</f>
        <v>188066.13</v>
      </c>
      <c r="J52" s="257"/>
    </row>
    <row r="53" spans="1:10" ht="25.5" customHeight="1" x14ac:dyDescent="0.2">
      <c r="A53" s="100"/>
      <c r="B53" s="102" t="s">
        <v>76</v>
      </c>
      <c r="C53" s="258" t="s">
        <v>77</v>
      </c>
      <c r="D53" s="259"/>
      <c r="E53" s="259"/>
      <c r="F53" s="112" t="s">
        <v>21</v>
      </c>
      <c r="G53" s="113"/>
      <c r="H53" s="113"/>
      <c r="I53" s="257">
        <f>'Rozpočet Pol'!G93</f>
        <v>165955.82999999999</v>
      </c>
      <c r="J53" s="257"/>
    </row>
    <row r="54" spans="1:10" ht="25.5" customHeight="1" x14ac:dyDescent="0.2">
      <c r="A54" s="100"/>
      <c r="B54" s="102" t="s">
        <v>78</v>
      </c>
      <c r="C54" s="258" t="s">
        <v>79</v>
      </c>
      <c r="D54" s="259"/>
      <c r="E54" s="259"/>
      <c r="F54" s="112" t="s">
        <v>21</v>
      </c>
      <c r="G54" s="113"/>
      <c r="H54" s="113"/>
      <c r="I54" s="257">
        <f>'Rozpočet Pol'!G105</f>
        <v>2592</v>
      </c>
      <c r="J54" s="257"/>
    </row>
    <row r="55" spans="1:10" ht="25.5" customHeight="1" x14ac:dyDescent="0.2">
      <c r="A55" s="100"/>
      <c r="B55" s="102" t="s">
        <v>80</v>
      </c>
      <c r="C55" s="258" t="s">
        <v>81</v>
      </c>
      <c r="D55" s="259"/>
      <c r="E55" s="259"/>
      <c r="F55" s="112" t="s">
        <v>21</v>
      </c>
      <c r="G55" s="113"/>
      <c r="H55" s="113"/>
      <c r="I55" s="257">
        <f>'Rozpočet Pol'!G107</f>
        <v>24000</v>
      </c>
      <c r="J55" s="257"/>
    </row>
    <row r="56" spans="1:10" ht="25.5" customHeight="1" x14ac:dyDescent="0.2">
      <c r="A56" s="100"/>
      <c r="B56" s="102" t="s">
        <v>82</v>
      </c>
      <c r="C56" s="258" t="s">
        <v>83</v>
      </c>
      <c r="D56" s="259"/>
      <c r="E56" s="259"/>
      <c r="F56" s="112" t="s">
        <v>21</v>
      </c>
      <c r="G56" s="113"/>
      <c r="H56" s="113"/>
      <c r="I56" s="257">
        <f>'Rozpočet Pol'!G110</f>
        <v>79984.539999999994</v>
      </c>
      <c r="J56" s="257"/>
    </row>
    <row r="57" spans="1:10" ht="25.5" customHeight="1" x14ac:dyDescent="0.2">
      <c r="A57" s="100"/>
      <c r="B57" s="102" t="s">
        <v>84</v>
      </c>
      <c r="C57" s="258" t="s">
        <v>85</v>
      </c>
      <c r="D57" s="259"/>
      <c r="E57" s="259"/>
      <c r="F57" s="112" t="s">
        <v>21</v>
      </c>
      <c r="G57" s="113"/>
      <c r="H57" s="113"/>
      <c r="I57" s="257">
        <f>'Rozpočet Pol'!G114</f>
        <v>59853.619999999995</v>
      </c>
      <c r="J57" s="257"/>
    </row>
    <row r="58" spans="1:10" ht="25.5" customHeight="1" x14ac:dyDescent="0.2">
      <c r="A58" s="100"/>
      <c r="B58" s="102" t="s">
        <v>86</v>
      </c>
      <c r="C58" s="258" t="s">
        <v>87</v>
      </c>
      <c r="D58" s="259"/>
      <c r="E58" s="259"/>
      <c r="F58" s="112" t="s">
        <v>21</v>
      </c>
      <c r="G58" s="113"/>
      <c r="H58" s="113"/>
      <c r="I58" s="257">
        <f>'Rozpočet Pol'!G127</f>
        <v>436613.15</v>
      </c>
      <c r="J58" s="257"/>
    </row>
    <row r="59" spans="1:10" ht="25.5" customHeight="1" x14ac:dyDescent="0.2">
      <c r="A59" s="100"/>
      <c r="B59" s="102" t="s">
        <v>88</v>
      </c>
      <c r="C59" s="258" t="s">
        <v>89</v>
      </c>
      <c r="D59" s="259"/>
      <c r="E59" s="259"/>
      <c r="F59" s="112" t="s">
        <v>21</v>
      </c>
      <c r="G59" s="113"/>
      <c r="H59" s="113"/>
      <c r="I59" s="257">
        <f>'Rozpočet Pol'!G135</f>
        <v>201939.22999999998</v>
      </c>
      <c r="J59" s="257"/>
    </row>
    <row r="60" spans="1:10" ht="25.5" customHeight="1" x14ac:dyDescent="0.2">
      <c r="A60" s="100"/>
      <c r="B60" s="102" t="s">
        <v>90</v>
      </c>
      <c r="C60" s="258" t="s">
        <v>91</v>
      </c>
      <c r="D60" s="259"/>
      <c r="E60" s="259"/>
      <c r="F60" s="112" t="s">
        <v>21</v>
      </c>
      <c r="G60" s="113"/>
      <c r="H60" s="113"/>
      <c r="I60" s="257">
        <f>'Rozpočet Pol'!G146</f>
        <v>35700.639999999999</v>
      </c>
      <c r="J60" s="257"/>
    </row>
    <row r="61" spans="1:10" ht="25.5" customHeight="1" x14ac:dyDescent="0.2">
      <c r="A61" s="100"/>
      <c r="B61" s="102" t="s">
        <v>92</v>
      </c>
      <c r="C61" s="258" t="s">
        <v>93</v>
      </c>
      <c r="D61" s="259"/>
      <c r="E61" s="259"/>
      <c r="F61" s="112" t="s">
        <v>21</v>
      </c>
      <c r="G61" s="113"/>
      <c r="H61" s="113"/>
      <c r="I61" s="257">
        <f>'Rozpočet Pol'!G149</f>
        <v>4877.5</v>
      </c>
      <c r="J61" s="257"/>
    </row>
    <row r="62" spans="1:10" ht="25.5" customHeight="1" x14ac:dyDescent="0.2">
      <c r="A62" s="100"/>
      <c r="B62" s="102" t="s">
        <v>94</v>
      </c>
      <c r="C62" s="258" t="s">
        <v>95</v>
      </c>
      <c r="D62" s="259"/>
      <c r="E62" s="259"/>
      <c r="F62" s="112" t="s">
        <v>21</v>
      </c>
      <c r="G62" s="113"/>
      <c r="H62" s="113"/>
      <c r="I62" s="257">
        <f>'Rozpočet Pol'!G152</f>
        <v>182739</v>
      </c>
      <c r="J62" s="257"/>
    </row>
    <row r="63" spans="1:10" ht="25.5" customHeight="1" x14ac:dyDescent="0.2">
      <c r="A63" s="100"/>
      <c r="B63" s="102" t="s">
        <v>96</v>
      </c>
      <c r="C63" s="258" t="s">
        <v>97</v>
      </c>
      <c r="D63" s="259"/>
      <c r="E63" s="259"/>
      <c r="F63" s="112" t="s">
        <v>22</v>
      </c>
      <c r="G63" s="113"/>
      <c r="H63" s="113"/>
      <c r="I63" s="257">
        <f>'Rozpočet Pol'!G154</f>
        <v>351857.78</v>
      </c>
      <c r="J63" s="257"/>
    </row>
    <row r="64" spans="1:10" ht="25.5" customHeight="1" x14ac:dyDescent="0.2">
      <c r="A64" s="100"/>
      <c r="B64" s="102" t="s">
        <v>98</v>
      </c>
      <c r="C64" s="258" t="s">
        <v>99</v>
      </c>
      <c r="D64" s="259"/>
      <c r="E64" s="259"/>
      <c r="F64" s="112" t="s">
        <v>22</v>
      </c>
      <c r="G64" s="113"/>
      <c r="H64" s="113"/>
      <c r="I64" s="257">
        <f>'Rozpočet Pol'!G156</f>
        <v>43800</v>
      </c>
      <c r="J64" s="257"/>
    </row>
    <row r="65" spans="1:10" ht="25.5" customHeight="1" x14ac:dyDescent="0.2">
      <c r="A65" s="100"/>
      <c r="B65" s="109" t="s">
        <v>100</v>
      </c>
      <c r="C65" s="261" t="s">
        <v>23</v>
      </c>
      <c r="D65" s="262"/>
      <c r="E65" s="262"/>
      <c r="F65" s="114" t="s">
        <v>100</v>
      </c>
      <c r="G65" s="115"/>
      <c r="H65" s="115"/>
      <c r="I65" s="260">
        <f>'Rozpočet Pol'!G161</f>
        <v>671500</v>
      </c>
      <c r="J65" s="260"/>
    </row>
    <row r="66" spans="1:10" ht="25.5" customHeight="1" x14ac:dyDescent="0.2">
      <c r="A66" s="101"/>
      <c r="B66" s="105" t="s">
        <v>1</v>
      </c>
      <c r="C66" s="105"/>
      <c r="D66" s="106"/>
      <c r="E66" s="106"/>
      <c r="F66" s="116"/>
      <c r="G66" s="117"/>
      <c r="H66" s="117"/>
      <c r="I66" s="263">
        <f>SUM(I42:I65)</f>
        <v>9293551.5700000003</v>
      </c>
      <c r="J66" s="263"/>
    </row>
    <row r="67" spans="1:10" x14ac:dyDescent="0.2">
      <c r="F67" s="118"/>
      <c r="G67" s="94"/>
      <c r="H67" s="118"/>
      <c r="I67" s="94"/>
      <c r="J67" s="94"/>
    </row>
    <row r="68" spans="1:10" x14ac:dyDescent="0.2">
      <c r="F68" s="118"/>
      <c r="G68" s="94"/>
      <c r="H68" s="118"/>
      <c r="I68" s="94"/>
      <c r="J68" s="94"/>
    </row>
    <row r="69" spans="1:10" x14ac:dyDescent="0.2">
      <c r="F69" s="118"/>
      <c r="G69" s="94"/>
      <c r="H69" s="118"/>
      <c r="I69" s="94"/>
      <c r="J6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I61:J61"/>
    <mergeCell ref="C61:E61"/>
    <mergeCell ref="I65:J65"/>
    <mergeCell ref="C65:E65"/>
    <mergeCell ref="I66:J66"/>
    <mergeCell ref="I62:J62"/>
    <mergeCell ref="C62:E62"/>
    <mergeCell ref="I63:J63"/>
    <mergeCell ref="C63:E63"/>
    <mergeCell ref="I64:J64"/>
    <mergeCell ref="C64:E64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I46:J46"/>
    <mergeCell ref="C46:E46"/>
    <mergeCell ref="I47:J47"/>
    <mergeCell ref="C47:E47"/>
    <mergeCell ref="I48:J48"/>
    <mergeCell ref="C48:E48"/>
    <mergeCell ref="I43:J43"/>
    <mergeCell ref="C43:E43"/>
    <mergeCell ref="I44:J44"/>
    <mergeCell ref="C44:E44"/>
    <mergeCell ref="I45:J45"/>
    <mergeCell ref="C45:E45"/>
    <mergeCell ref="E15:F15"/>
    <mergeCell ref="D11:G11"/>
    <mergeCell ref="I41:J41"/>
    <mergeCell ref="I42:J42"/>
    <mergeCell ref="C42:E42"/>
    <mergeCell ref="E17:F17"/>
    <mergeCell ref="G16:H16"/>
    <mergeCell ref="G17:H17"/>
    <mergeCell ref="G18:H18"/>
    <mergeCell ref="I17:J17"/>
    <mergeCell ref="I18:J18"/>
    <mergeCell ref="E18:F1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8:I28"/>
    <mergeCell ref="G25:I25"/>
    <mergeCell ref="I16:J16"/>
    <mergeCell ref="I19:J19"/>
    <mergeCell ref="E21:F21"/>
    <mergeCell ref="G21:H21"/>
    <mergeCell ref="G15:H15"/>
    <mergeCell ref="I15:J15"/>
    <mergeCell ref="E16:F16"/>
    <mergeCell ref="D12:G12"/>
    <mergeCell ref="D13:G13"/>
    <mergeCell ref="D3:J3"/>
    <mergeCell ref="D2:J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64" t="s">
        <v>6</v>
      </c>
      <c r="B1" s="264"/>
      <c r="C1" s="265"/>
      <c r="D1" s="264"/>
      <c r="E1" s="264"/>
      <c r="F1" s="264"/>
      <c r="G1" s="264"/>
    </row>
    <row r="2" spans="1:7" ht="24.95" customHeight="1" x14ac:dyDescent="0.2">
      <c r="A2" s="77" t="s">
        <v>33</v>
      </c>
      <c r="B2" s="76"/>
      <c r="C2" s="266"/>
      <c r="D2" s="266"/>
      <c r="E2" s="266"/>
      <c r="F2" s="266"/>
      <c r="G2" s="267"/>
    </row>
    <row r="3" spans="1:7" ht="24.95" hidden="1" customHeight="1" x14ac:dyDescent="0.2">
      <c r="A3" s="77" t="s">
        <v>7</v>
      </c>
      <c r="B3" s="76"/>
      <c r="C3" s="266"/>
      <c r="D3" s="266"/>
      <c r="E3" s="266"/>
      <c r="F3" s="266"/>
      <c r="G3" s="267"/>
    </row>
    <row r="4" spans="1:7" ht="24.95" hidden="1" customHeight="1" x14ac:dyDescent="0.2">
      <c r="A4" s="77" t="s">
        <v>8</v>
      </c>
      <c r="B4" s="76"/>
      <c r="C4" s="266"/>
      <c r="D4" s="266"/>
      <c r="E4" s="266"/>
      <c r="F4" s="266"/>
      <c r="G4" s="267"/>
    </row>
    <row r="5" spans="1:7" hidden="1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X180"/>
  <sheetViews>
    <sheetView zoomScaleNormal="100" workbookViewId="0">
      <selection activeCell="F156" sqref="F15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0" width="8.7109375" bestFit="1" customWidth="1"/>
    <col min="11" max="11" width="9" bestFit="1" customWidth="1"/>
    <col min="19" max="29" width="0" hidden="1" customWidth="1"/>
  </cols>
  <sheetData>
    <row r="1" spans="1:5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U1" t="s">
        <v>103</v>
      </c>
    </row>
    <row r="2" spans="1:50" ht="24.95" customHeight="1" x14ac:dyDescent="0.2">
      <c r="A2" s="123" t="s">
        <v>102</v>
      </c>
      <c r="B2" s="121"/>
      <c r="C2" s="269" t="s">
        <v>38</v>
      </c>
      <c r="D2" s="270"/>
      <c r="E2" s="270"/>
      <c r="F2" s="270"/>
      <c r="G2" s="271"/>
      <c r="U2" t="s">
        <v>104</v>
      </c>
    </row>
    <row r="3" spans="1:50" ht="24.95" customHeight="1" x14ac:dyDescent="0.2">
      <c r="A3" s="124" t="s">
        <v>7</v>
      </c>
      <c r="B3" s="122"/>
      <c r="C3" s="272" t="s">
        <v>35</v>
      </c>
      <c r="D3" s="273"/>
      <c r="E3" s="273"/>
      <c r="F3" s="273"/>
      <c r="G3" s="274"/>
      <c r="U3" t="s">
        <v>105</v>
      </c>
    </row>
    <row r="5" spans="1:50" ht="38.25" x14ac:dyDescent="0.2">
      <c r="A5" s="129" t="s">
        <v>106</v>
      </c>
      <c r="B5" s="130" t="s">
        <v>107</v>
      </c>
      <c r="C5" s="130" t="s">
        <v>108</v>
      </c>
      <c r="D5" s="129" t="s">
        <v>109</v>
      </c>
      <c r="E5" s="129" t="s">
        <v>110</v>
      </c>
      <c r="F5" s="125" t="s">
        <v>111</v>
      </c>
      <c r="G5" s="140" t="s">
        <v>25</v>
      </c>
      <c r="H5" s="141" t="s">
        <v>112</v>
      </c>
      <c r="I5" s="141" t="s">
        <v>113</v>
      </c>
      <c r="J5" s="141" t="s">
        <v>114</v>
      </c>
      <c r="K5" s="141" t="s">
        <v>115</v>
      </c>
    </row>
    <row r="6" spans="1:50" x14ac:dyDescent="0.2">
      <c r="A6" s="142" t="s">
        <v>116</v>
      </c>
      <c r="B6" s="143" t="s">
        <v>54</v>
      </c>
      <c r="C6" s="144" t="s">
        <v>55</v>
      </c>
      <c r="D6" s="145"/>
      <c r="E6" s="146"/>
      <c r="F6" s="147"/>
      <c r="G6" s="147">
        <f>SUM(G7:G17)</f>
        <v>771637.5</v>
      </c>
      <c r="H6" s="147"/>
      <c r="I6" s="147">
        <f>SUM(I7:I17)</f>
        <v>0</v>
      </c>
      <c r="J6" s="147"/>
      <c r="K6" s="147">
        <f>SUM(K7:K17)</f>
        <v>0</v>
      </c>
      <c r="U6" t="s">
        <v>117</v>
      </c>
    </row>
    <row r="7" spans="1:50" outlineLevel="1" x14ac:dyDescent="0.2">
      <c r="A7" s="127">
        <v>1</v>
      </c>
      <c r="B7" s="131" t="s">
        <v>118</v>
      </c>
      <c r="C7" s="158" t="s">
        <v>119</v>
      </c>
      <c r="D7" s="133" t="s">
        <v>120</v>
      </c>
      <c r="E7" s="135">
        <v>225</v>
      </c>
      <c r="F7" s="137">
        <v>1057</v>
      </c>
      <c r="G7" s="138">
        <f t="shared" ref="G7:G17" si="0">ROUND(E7*F7,2)</f>
        <v>237825</v>
      </c>
      <c r="H7" s="138">
        <v>0</v>
      </c>
      <c r="I7" s="138">
        <f t="shared" ref="I7:I17" si="1">ROUND(E7*H7,5)</f>
        <v>0</v>
      </c>
      <c r="J7" s="138">
        <v>0</v>
      </c>
      <c r="K7" s="138">
        <f t="shared" ref="K7:K17" si="2">ROUND(E7*J7,5)</f>
        <v>0</v>
      </c>
      <c r="L7" s="126"/>
      <c r="M7" s="126"/>
      <c r="N7" s="126"/>
      <c r="O7" s="126"/>
      <c r="P7" s="126"/>
      <c r="Q7" s="126"/>
      <c r="R7" s="126"/>
      <c r="S7" s="126"/>
      <c r="T7" s="126"/>
      <c r="U7" s="126" t="s">
        <v>121</v>
      </c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</row>
    <row r="8" spans="1:50" ht="22.5" outlineLevel="1" x14ac:dyDescent="0.2">
      <c r="A8" s="127">
        <v>2</v>
      </c>
      <c r="B8" s="131" t="s">
        <v>122</v>
      </c>
      <c r="C8" s="158" t="s">
        <v>123</v>
      </c>
      <c r="D8" s="133" t="s">
        <v>120</v>
      </c>
      <c r="E8" s="135">
        <v>225</v>
      </c>
      <c r="F8" s="137">
        <v>204</v>
      </c>
      <c r="G8" s="138">
        <f t="shared" si="0"/>
        <v>45900</v>
      </c>
      <c r="H8" s="138">
        <v>0</v>
      </c>
      <c r="I8" s="138">
        <f t="shared" si="1"/>
        <v>0</v>
      </c>
      <c r="J8" s="138">
        <v>0</v>
      </c>
      <c r="K8" s="138">
        <f t="shared" si="2"/>
        <v>0</v>
      </c>
      <c r="L8" s="126"/>
      <c r="M8" s="126"/>
      <c r="N8" s="126"/>
      <c r="O8" s="126"/>
      <c r="P8" s="126"/>
      <c r="Q8" s="126"/>
      <c r="R8" s="126"/>
      <c r="S8" s="126"/>
      <c r="T8" s="126"/>
      <c r="U8" s="126" t="s">
        <v>121</v>
      </c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</row>
    <row r="9" spans="1:50" outlineLevel="1" x14ac:dyDescent="0.2">
      <c r="A9" s="127">
        <v>3</v>
      </c>
      <c r="B9" s="131" t="s">
        <v>124</v>
      </c>
      <c r="C9" s="158" t="s">
        <v>125</v>
      </c>
      <c r="D9" s="133" t="s">
        <v>120</v>
      </c>
      <c r="E9" s="135">
        <v>225</v>
      </c>
      <c r="F9" s="137">
        <v>180.5</v>
      </c>
      <c r="G9" s="138">
        <f t="shared" si="0"/>
        <v>40612.5</v>
      </c>
      <c r="H9" s="138">
        <v>0</v>
      </c>
      <c r="I9" s="138">
        <f t="shared" si="1"/>
        <v>0</v>
      </c>
      <c r="J9" s="138">
        <v>0</v>
      </c>
      <c r="K9" s="138">
        <f t="shared" si="2"/>
        <v>0</v>
      </c>
      <c r="L9" s="126"/>
      <c r="M9" s="126"/>
      <c r="N9" s="126"/>
      <c r="O9" s="126"/>
      <c r="P9" s="126"/>
      <c r="Q9" s="126"/>
      <c r="R9" s="126"/>
      <c r="S9" s="126"/>
      <c r="T9" s="126"/>
      <c r="U9" s="126" t="s">
        <v>121</v>
      </c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</row>
    <row r="10" spans="1:50" outlineLevel="1" x14ac:dyDescent="0.2">
      <c r="A10" s="127">
        <v>4</v>
      </c>
      <c r="B10" s="131" t="s">
        <v>126</v>
      </c>
      <c r="C10" s="158" t="s">
        <v>127</v>
      </c>
      <c r="D10" s="133" t="s">
        <v>120</v>
      </c>
      <c r="E10" s="135">
        <v>225</v>
      </c>
      <c r="F10" s="137">
        <v>592</v>
      </c>
      <c r="G10" s="138">
        <f t="shared" si="0"/>
        <v>133200</v>
      </c>
      <c r="H10" s="138">
        <v>0</v>
      </c>
      <c r="I10" s="138">
        <f t="shared" si="1"/>
        <v>0</v>
      </c>
      <c r="J10" s="138">
        <v>0</v>
      </c>
      <c r="K10" s="138">
        <f t="shared" si="2"/>
        <v>0</v>
      </c>
      <c r="L10" s="126"/>
      <c r="M10" s="126"/>
      <c r="N10" s="126"/>
      <c r="O10" s="126"/>
      <c r="P10" s="126"/>
      <c r="Q10" s="126"/>
      <c r="R10" s="126"/>
      <c r="S10" s="126"/>
      <c r="T10" s="126"/>
      <c r="U10" s="126" t="s">
        <v>121</v>
      </c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</row>
    <row r="11" spans="1:50" ht="22.5" outlineLevel="1" x14ac:dyDescent="0.2">
      <c r="A11" s="127">
        <v>5</v>
      </c>
      <c r="B11" s="131" t="s">
        <v>128</v>
      </c>
      <c r="C11" s="158" t="s">
        <v>129</v>
      </c>
      <c r="D11" s="133" t="s">
        <v>120</v>
      </c>
      <c r="E11" s="135">
        <v>225</v>
      </c>
      <c r="F11" s="137">
        <v>261</v>
      </c>
      <c r="G11" s="138">
        <f t="shared" si="0"/>
        <v>58725</v>
      </c>
      <c r="H11" s="138">
        <v>0</v>
      </c>
      <c r="I11" s="138">
        <f t="shared" si="1"/>
        <v>0</v>
      </c>
      <c r="J11" s="138">
        <v>0</v>
      </c>
      <c r="K11" s="138">
        <f t="shared" si="2"/>
        <v>0</v>
      </c>
      <c r="L11" s="126"/>
      <c r="M11" s="126"/>
      <c r="N11" s="126"/>
      <c r="O11" s="126"/>
      <c r="P11" s="126"/>
      <c r="Q11" s="126"/>
      <c r="R11" s="126"/>
      <c r="S11" s="126"/>
      <c r="T11" s="126"/>
      <c r="U11" s="126" t="s">
        <v>121</v>
      </c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</row>
    <row r="12" spans="1:50" outlineLevel="1" x14ac:dyDescent="0.2">
      <c r="A12" s="127">
        <v>6</v>
      </c>
      <c r="B12" s="131" t="s">
        <v>130</v>
      </c>
      <c r="C12" s="158" t="s">
        <v>131</v>
      </c>
      <c r="D12" s="133" t="s">
        <v>120</v>
      </c>
      <c r="E12" s="135">
        <v>225</v>
      </c>
      <c r="F12" s="137">
        <v>63</v>
      </c>
      <c r="G12" s="138">
        <f t="shared" si="0"/>
        <v>14175</v>
      </c>
      <c r="H12" s="138">
        <v>0</v>
      </c>
      <c r="I12" s="138">
        <f t="shared" si="1"/>
        <v>0</v>
      </c>
      <c r="J12" s="138">
        <v>0</v>
      </c>
      <c r="K12" s="138">
        <f t="shared" si="2"/>
        <v>0</v>
      </c>
      <c r="L12" s="126"/>
      <c r="M12" s="126"/>
      <c r="N12" s="126"/>
      <c r="O12" s="126"/>
      <c r="P12" s="126"/>
      <c r="Q12" s="126"/>
      <c r="R12" s="126"/>
      <c r="S12" s="126"/>
      <c r="T12" s="126"/>
      <c r="U12" s="126" t="s">
        <v>121</v>
      </c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</row>
    <row r="13" spans="1:50" ht="22.5" outlineLevel="1" x14ac:dyDescent="0.2">
      <c r="A13" s="127">
        <v>7</v>
      </c>
      <c r="B13" s="131" t="s">
        <v>128</v>
      </c>
      <c r="C13" s="158" t="s">
        <v>129</v>
      </c>
      <c r="D13" s="133" t="s">
        <v>120</v>
      </c>
      <c r="E13" s="135">
        <v>225</v>
      </c>
      <c r="F13" s="137">
        <v>261</v>
      </c>
      <c r="G13" s="138">
        <f t="shared" si="0"/>
        <v>58725</v>
      </c>
      <c r="H13" s="138">
        <v>0</v>
      </c>
      <c r="I13" s="138">
        <f t="shared" si="1"/>
        <v>0</v>
      </c>
      <c r="J13" s="138">
        <v>0</v>
      </c>
      <c r="K13" s="138">
        <f t="shared" si="2"/>
        <v>0</v>
      </c>
      <c r="L13" s="126"/>
      <c r="M13" s="126"/>
      <c r="N13" s="126"/>
      <c r="O13" s="126"/>
      <c r="P13" s="126"/>
      <c r="Q13" s="126"/>
      <c r="R13" s="126"/>
      <c r="S13" s="126"/>
      <c r="T13" s="126"/>
      <c r="U13" s="126" t="s">
        <v>121</v>
      </c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</row>
    <row r="14" spans="1:50" outlineLevel="1" x14ac:dyDescent="0.2">
      <c r="A14" s="127">
        <v>8</v>
      </c>
      <c r="B14" s="131" t="s">
        <v>132</v>
      </c>
      <c r="C14" s="158" t="s">
        <v>133</v>
      </c>
      <c r="D14" s="133" t="s">
        <v>120</v>
      </c>
      <c r="E14" s="135">
        <v>225</v>
      </c>
      <c r="F14" s="137">
        <v>15.5</v>
      </c>
      <c r="G14" s="138">
        <f t="shared" si="0"/>
        <v>3487.5</v>
      </c>
      <c r="H14" s="138">
        <v>0</v>
      </c>
      <c r="I14" s="138">
        <f t="shared" si="1"/>
        <v>0</v>
      </c>
      <c r="J14" s="138">
        <v>0</v>
      </c>
      <c r="K14" s="138">
        <f t="shared" si="2"/>
        <v>0</v>
      </c>
      <c r="L14" s="126"/>
      <c r="M14" s="126"/>
      <c r="N14" s="126"/>
      <c r="O14" s="126"/>
      <c r="P14" s="126"/>
      <c r="Q14" s="126"/>
      <c r="R14" s="126"/>
      <c r="S14" s="126"/>
      <c r="T14" s="126"/>
      <c r="U14" s="126" t="s">
        <v>121</v>
      </c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</row>
    <row r="15" spans="1:50" ht="22.5" outlineLevel="1" x14ac:dyDescent="0.2">
      <c r="A15" s="127">
        <v>9</v>
      </c>
      <c r="B15" s="131" t="s">
        <v>122</v>
      </c>
      <c r="C15" s="158" t="s">
        <v>123</v>
      </c>
      <c r="D15" s="133" t="s">
        <v>120</v>
      </c>
      <c r="E15" s="135">
        <v>225</v>
      </c>
      <c r="F15" s="137">
        <v>204</v>
      </c>
      <c r="G15" s="138">
        <f t="shared" si="0"/>
        <v>45900</v>
      </c>
      <c r="H15" s="138">
        <v>0</v>
      </c>
      <c r="I15" s="138">
        <f t="shared" si="1"/>
        <v>0</v>
      </c>
      <c r="J15" s="138">
        <v>0</v>
      </c>
      <c r="K15" s="138">
        <f t="shared" si="2"/>
        <v>0</v>
      </c>
      <c r="L15" s="126"/>
      <c r="M15" s="126"/>
      <c r="N15" s="126"/>
      <c r="O15" s="126"/>
      <c r="P15" s="126"/>
      <c r="Q15" s="126"/>
      <c r="R15" s="126"/>
      <c r="S15" s="126"/>
      <c r="T15" s="126"/>
      <c r="U15" s="126" t="s">
        <v>121</v>
      </c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</row>
    <row r="16" spans="1:50" outlineLevel="1" x14ac:dyDescent="0.2">
      <c r="A16" s="127">
        <v>10</v>
      </c>
      <c r="B16" s="131" t="s">
        <v>124</v>
      </c>
      <c r="C16" s="158" t="s">
        <v>125</v>
      </c>
      <c r="D16" s="133" t="s">
        <v>120</v>
      </c>
      <c r="E16" s="135">
        <v>225</v>
      </c>
      <c r="F16" s="137">
        <v>180.5</v>
      </c>
      <c r="G16" s="138">
        <f t="shared" si="0"/>
        <v>40612.5</v>
      </c>
      <c r="H16" s="138">
        <v>0</v>
      </c>
      <c r="I16" s="138">
        <f t="shared" si="1"/>
        <v>0</v>
      </c>
      <c r="J16" s="138">
        <v>0</v>
      </c>
      <c r="K16" s="138">
        <f t="shared" si="2"/>
        <v>0</v>
      </c>
      <c r="L16" s="126"/>
      <c r="M16" s="126"/>
      <c r="N16" s="126"/>
      <c r="O16" s="126"/>
      <c r="P16" s="126"/>
      <c r="Q16" s="126"/>
      <c r="R16" s="126"/>
      <c r="S16" s="126"/>
      <c r="T16" s="126"/>
      <c r="U16" s="126" t="s">
        <v>121</v>
      </c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</row>
    <row r="17" spans="1:50" outlineLevel="1" x14ac:dyDescent="0.2">
      <c r="A17" s="127">
        <v>11</v>
      </c>
      <c r="B17" s="131" t="s">
        <v>134</v>
      </c>
      <c r="C17" s="158" t="s">
        <v>135</v>
      </c>
      <c r="D17" s="133" t="s">
        <v>120</v>
      </c>
      <c r="E17" s="135">
        <v>225</v>
      </c>
      <c r="F17" s="137">
        <v>411</v>
      </c>
      <c r="G17" s="138">
        <f t="shared" si="0"/>
        <v>92475</v>
      </c>
      <c r="H17" s="138">
        <v>0</v>
      </c>
      <c r="I17" s="138">
        <f t="shared" si="1"/>
        <v>0</v>
      </c>
      <c r="J17" s="138">
        <v>0</v>
      </c>
      <c r="K17" s="138">
        <f t="shared" si="2"/>
        <v>0</v>
      </c>
      <c r="L17" s="126"/>
      <c r="M17" s="126"/>
      <c r="N17" s="126"/>
      <c r="O17" s="126"/>
      <c r="P17" s="126"/>
      <c r="Q17" s="126"/>
      <c r="R17" s="126"/>
      <c r="S17" s="126"/>
      <c r="T17" s="126"/>
      <c r="U17" s="126" t="s">
        <v>121</v>
      </c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</row>
    <row r="18" spans="1:50" x14ac:dyDescent="0.2">
      <c r="A18" s="128" t="s">
        <v>116</v>
      </c>
      <c r="B18" s="132" t="s">
        <v>56</v>
      </c>
      <c r="C18" s="159" t="s">
        <v>57</v>
      </c>
      <c r="D18" s="134"/>
      <c r="E18" s="136"/>
      <c r="F18" s="139"/>
      <c r="G18" s="139">
        <f>SUM(G19:G26)</f>
        <v>3894885</v>
      </c>
      <c r="H18" s="139"/>
      <c r="I18" s="139">
        <f>SUM(I19:I26)</f>
        <v>19.808199999999999</v>
      </c>
      <c r="J18" s="139"/>
      <c r="K18" s="139">
        <f>SUM(K19:K26)</f>
        <v>6.36</v>
      </c>
      <c r="U18" t="s">
        <v>117</v>
      </c>
    </row>
    <row r="19" spans="1:50" outlineLevel="1" x14ac:dyDescent="0.2">
      <c r="A19" s="127">
        <v>12</v>
      </c>
      <c r="B19" s="131" t="s">
        <v>136</v>
      </c>
      <c r="C19" s="158" t="s">
        <v>137</v>
      </c>
      <c r="D19" s="133" t="s">
        <v>138</v>
      </c>
      <c r="E19" s="135">
        <v>530</v>
      </c>
      <c r="F19" s="137">
        <v>142.5</v>
      </c>
      <c r="G19" s="138">
        <f t="shared" ref="G19:G26" si="3">ROUND(E19*F19,2)</f>
        <v>75525</v>
      </c>
      <c r="H19" s="138">
        <v>0</v>
      </c>
      <c r="I19" s="138">
        <f t="shared" ref="I19:I26" si="4">ROUND(E19*H19,5)</f>
        <v>0</v>
      </c>
      <c r="J19" s="138">
        <v>0</v>
      </c>
      <c r="K19" s="138">
        <f t="shared" ref="K19:K26" si="5">ROUND(E19*J19,5)</f>
        <v>0</v>
      </c>
      <c r="L19" s="126"/>
      <c r="M19" s="126"/>
      <c r="N19" s="126"/>
      <c r="O19" s="126"/>
      <c r="P19" s="126"/>
      <c r="Q19" s="126"/>
      <c r="R19" s="126"/>
      <c r="S19" s="126"/>
      <c r="T19" s="126"/>
      <c r="U19" s="126" t="s">
        <v>121</v>
      </c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</row>
    <row r="20" spans="1:50" outlineLevel="1" x14ac:dyDescent="0.2">
      <c r="A20" s="127">
        <v>13</v>
      </c>
      <c r="B20" s="131" t="s">
        <v>139</v>
      </c>
      <c r="C20" s="158" t="s">
        <v>140</v>
      </c>
      <c r="D20" s="133" t="s">
        <v>138</v>
      </c>
      <c r="E20" s="135">
        <v>530</v>
      </c>
      <c r="F20" s="137">
        <v>189</v>
      </c>
      <c r="G20" s="138">
        <f t="shared" si="3"/>
        <v>100170</v>
      </c>
      <c r="H20" s="138">
        <v>0</v>
      </c>
      <c r="I20" s="138">
        <f t="shared" si="4"/>
        <v>0</v>
      </c>
      <c r="J20" s="138">
        <v>0</v>
      </c>
      <c r="K20" s="138">
        <f t="shared" si="5"/>
        <v>0</v>
      </c>
      <c r="L20" s="126"/>
      <c r="M20" s="126"/>
      <c r="N20" s="126"/>
      <c r="O20" s="126"/>
      <c r="P20" s="126"/>
      <c r="Q20" s="126"/>
      <c r="R20" s="126"/>
      <c r="S20" s="126"/>
      <c r="T20" s="126"/>
      <c r="U20" s="126" t="s">
        <v>121</v>
      </c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</row>
    <row r="21" spans="1:50" outlineLevel="1" x14ac:dyDescent="0.2">
      <c r="A21" s="127">
        <v>14</v>
      </c>
      <c r="B21" s="131" t="s">
        <v>141</v>
      </c>
      <c r="C21" s="158" t="s">
        <v>142</v>
      </c>
      <c r="D21" s="133" t="s">
        <v>138</v>
      </c>
      <c r="E21" s="135">
        <v>530</v>
      </c>
      <c r="F21" s="137">
        <v>283</v>
      </c>
      <c r="G21" s="138">
        <f t="shared" si="3"/>
        <v>149990</v>
      </c>
      <c r="H21" s="138">
        <v>0</v>
      </c>
      <c r="I21" s="138">
        <f t="shared" si="4"/>
        <v>0</v>
      </c>
      <c r="J21" s="138">
        <v>1.2E-2</v>
      </c>
      <c r="K21" s="138">
        <f t="shared" si="5"/>
        <v>6.36</v>
      </c>
      <c r="L21" s="126"/>
      <c r="M21" s="126"/>
      <c r="N21" s="126"/>
      <c r="O21" s="126"/>
      <c r="P21" s="126"/>
      <c r="Q21" s="126"/>
      <c r="R21" s="126"/>
      <c r="S21" s="126"/>
      <c r="T21" s="126"/>
      <c r="U21" s="126" t="s">
        <v>121</v>
      </c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</row>
    <row r="22" spans="1:50" outlineLevel="1" x14ac:dyDescent="0.2">
      <c r="A22" s="127">
        <v>15</v>
      </c>
      <c r="B22" s="131" t="s">
        <v>143</v>
      </c>
      <c r="C22" s="158" t="s">
        <v>144</v>
      </c>
      <c r="D22" s="133" t="s">
        <v>138</v>
      </c>
      <c r="E22" s="135">
        <v>283</v>
      </c>
      <c r="F22" s="137">
        <v>9950</v>
      </c>
      <c r="G22" s="138">
        <f t="shared" si="3"/>
        <v>2815850</v>
      </c>
      <c r="H22" s="138">
        <v>2.2700000000000001E-2</v>
      </c>
      <c r="I22" s="138">
        <f t="shared" si="4"/>
        <v>6.4241000000000001</v>
      </c>
      <c r="J22" s="138">
        <v>0</v>
      </c>
      <c r="K22" s="138">
        <f t="shared" si="5"/>
        <v>0</v>
      </c>
      <c r="L22" s="126"/>
      <c r="M22" s="126"/>
      <c r="N22" s="126"/>
      <c r="O22" s="126"/>
      <c r="P22" s="126"/>
      <c r="Q22" s="126"/>
      <c r="R22" s="126"/>
      <c r="S22" s="126"/>
      <c r="T22" s="126"/>
      <c r="U22" s="126" t="s">
        <v>121</v>
      </c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</row>
    <row r="23" spans="1:50" outlineLevel="1" x14ac:dyDescent="0.2">
      <c r="A23" s="127">
        <v>16</v>
      </c>
      <c r="B23" s="131" t="s">
        <v>145</v>
      </c>
      <c r="C23" s="158" t="s">
        <v>146</v>
      </c>
      <c r="D23" s="133" t="s">
        <v>138</v>
      </c>
      <c r="E23" s="135">
        <v>90</v>
      </c>
      <c r="F23" s="137">
        <v>3500</v>
      </c>
      <c r="G23" s="138">
        <f t="shared" si="3"/>
        <v>315000</v>
      </c>
      <c r="H23" s="138">
        <v>2.2700000000000001E-2</v>
      </c>
      <c r="I23" s="138">
        <f t="shared" si="4"/>
        <v>2.0430000000000001</v>
      </c>
      <c r="J23" s="138">
        <v>0</v>
      </c>
      <c r="K23" s="138">
        <f t="shared" si="5"/>
        <v>0</v>
      </c>
      <c r="L23" s="126"/>
      <c r="M23" s="126"/>
      <c r="N23" s="126"/>
      <c r="O23" s="126"/>
      <c r="P23" s="126"/>
      <c r="Q23" s="126"/>
      <c r="R23" s="126"/>
      <c r="S23" s="126"/>
      <c r="T23" s="126"/>
      <c r="U23" s="126" t="s">
        <v>121</v>
      </c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</row>
    <row r="24" spans="1:50" outlineLevel="1" x14ac:dyDescent="0.2">
      <c r="A24" s="127">
        <v>17</v>
      </c>
      <c r="B24" s="131" t="s">
        <v>147</v>
      </c>
      <c r="C24" s="158" t="s">
        <v>148</v>
      </c>
      <c r="D24" s="133" t="s">
        <v>138</v>
      </c>
      <c r="E24" s="135">
        <v>292</v>
      </c>
      <c r="F24" s="137">
        <v>650</v>
      </c>
      <c r="G24" s="138">
        <f t="shared" si="3"/>
        <v>189800</v>
      </c>
      <c r="H24" s="138">
        <v>2.2700000000000001E-2</v>
      </c>
      <c r="I24" s="138">
        <f t="shared" si="4"/>
        <v>6.6284000000000001</v>
      </c>
      <c r="J24" s="138">
        <v>0</v>
      </c>
      <c r="K24" s="138">
        <f t="shared" si="5"/>
        <v>0</v>
      </c>
      <c r="L24" s="126"/>
      <c r="M24" s="126"/>
      <c r="N24" s="126"/>
      <c r="O24" s="126"/>
      <c r="P24" s="126"/>
      <c r="Q24" s="126"/>
      <c r="R24" s="126"/>
      <c r="S24" s="126"/>
      <c r="T24" s="126"/>
      <c r="U24" s="126" t="s">
        <v>121</v>
      </c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</row>
    <row r="25" spans="1:50" outlineLevel="1" x14ac:dyDescent="0.2">
      <c r="A25" s="127">
        <v>18</v>
      </c>
      <c r="B25" s="131" t="s">
        <v>149</v>
      </c>
      <c r="C25" s="158" t="s">
        <v>150</v>
      </c>
      <c r="D25" s="133" t="s">
        <v>151</v>
      </c>
      <c r="E25" s="135">
        <v>2</v>
      </c>
      <c r="F25" s="137">
        <v>21900</v>
      </c>
      <c r="G25" s="138">
        <f t="shared" si="3"/>
        <v>43800</v>
      </c>
      <c r="H25" s="138">
        <v>2.3563499999999999</v>
      </c>
      <c r="I25" s="138">
        <f t="shared" si="4"/>
        <v>4.7126999999999999</v>
      </c>
      <c r="J25" s="138">
        <v>0</v>
      </c>
      <c r="K25" s="138">
        <f t="shared" si="5"/>
        <v>0</v>
      </c>
      <c r="L25" s="126"/>
      <c r="M25" s="126"/>
      <c r="N25" s="126"/>
      <c r="O25" s="126"/>
      <c r="P25" s="126"/>
      <c r="Q25" s="126"/>
      <c r="R25" s="126"/>
      <c r="S25" s="126"/>
      <c r="T25" s="126"/>
      <c r="U25" s="126" t="s">
        <v>152</v>
      </c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</row>
    <row r="26" spans="1:50" outlineLevel="1" x14ac:dyDescent="0.2">
      <c r="A26" s="127">
        <v>19</v>
      </c>
      <c r="B26" s="131" t="s">
        <v>153</v>
      </c>
      <c r="C26" s="158" t="s">
        <v>154</v>
      </c>
      <c r="D26" s="133" t="s">
        <v>155</v>
      </c>
      <c r="E26" s="135">
        <v>450</v>
      </c>
      <c r="F26" s="137">
        <v>455</v>
      </c>
      <c r="G26" s="138">
        <f t="shared" si="3"/>
        <v>204750</v>
      </c>
      <c r="H26" s="138">
        <v>0</v>
      </c>
      <c r="I26" s="138">
        <f t="shared" si="4"/>
        <v>0</v>
      </c>
      <c r="J26" s="138">
        <v>0</v>
      </c>
      <c r="K26" s="138">
        <f t="shared" si="5"/>
        <v>0</v>
      </c>
      <c r="L26" s="126"/>
      <c r="M26" s="126"/>
      <c r="N26" s="126"/>
      <c r="O26" s="126"/>
      <c r="P26" s="126"/>
      <c r="Q26" s="126"/>
      <c r="R26" s="126"/>
      <c r="S26" s="126"/>
      <c r="T26" s="126"/>
      <c r="U26" s="126" t="s">
        <v>121</v>
      </c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</row>
    <row r="27" spans="1:50" x14ac:dyDescent="0.2">
      <c r="A27" s="128" t="s">
        <v>116</v>
      </c>
      <c r="B27" s="132" t="s">
        <v>58</v>
      </c>
      <c r="C27" s="159" t="s">
        <v>59</v>
      </c>
      <c r="D27" s="134"/>
      <c r="E27" s="136"/>
      <c r="F27" s="139"/>
      <c r="G27" s="139">
        <f>SUM(G28:G29)</f>
        <v>44956.17</v>
      </c>
      <c r="H27" s="139"/>
      <c r="I27" s="139">
        <f>SUM(I28:I29)</f>
        <v>23.087590000000002</v>
      </c>
      <c r="J27" s="139"/>
      <c r="K27" s="139">
        <f>SUM(K28:K29)</f>
        <v>0</v>
      </c>
      <c r="U27" t="s">
        <v>117</v>
      </c>
    </row>
    <row r="28" spans="1:50" ht="22.5" outlineLevel="1" x14ac:dyDescent="0.2">
      <c r="A28" s="127">
        <v>20</v>
      </c>
      <c r="B28" s="131" t="s">
        <v>156</v>
      </c>
      <c r="C28" s="158" t="s">
        <v>157</v>
      </c>
      <c r="D28" s="133" t="s">
        <v>138</v>
      </c>
      <c r="E28" s="135">
        <v>60.719999999999992</v>
      </c>
      <c r="F28" s="137">
        <v>713</v>
      </c>
      <c r="G28" s="138">
        <f>ROUND(E28*F28,2)</f>
        <v>43293.36</v>
      </c>
      <c r="H28" s="138">
        <v>0.37564999999999998</v>
      </c>
      <c r="I28" s="138">
        <f>ROUND(E28*H28,5)</f>
        <v>22.809470000000001</v>
      </c>
      <c r="J28" s="138">
        <v>0</v>
      </c>
      <c r="K28" s="138">
        <f>ROUND(E28*J28,5)</f>
        <v>0</v>
      </c>
      <c r="L28" s="126"/>
      <c r="M28" s="126"/>
      <c r="N28" s="126"/>
      <c r="O28" s="126"/>
      <c r="P28" s="126"/>
      <c r="Q28" s="126"/>
      <c r="R28" s="126"/>
      <c r="S28" s="126"/>
      <c r="T28" s="126"/>
      <c r="U28" s="126" t="s">
        <v>121</v>
      </c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</row>
    <row r="29" spans="1:50" outlineLevel="1" x14ac:dyDescent="0.2">
      <c r="A29" s="127">
        <v>21</v>
      </c>
      <c r="B29" s="131" t="s">
        <v>158</v>
      </c>
      <c r="C29" s="158" t="s">
        <v>159</v>
      </c>
      <c r="D29" s="133" t="s">
        <v>120</v>
      </c>
      <c r="E29" s="135">
        <v>0.36305999999999999</v>
      </c>
      <c r="F29" s="137">
        <v>4580</v>
      </c>
      <c r="G29" s="138">
        <f>ROUND(E29*F29,2)</f>
        <v>1662.81</v>
      </c>
      <c r="H29" s="138">
        <v>0.76605000000000001</v>
      </c>
      <c r="I29" s="138">
        <f>ROUND(E29*H29,5)</f>
        <v>0.27811999999999998</v>
      </c>
      <c r="J29" s="138">
        <v>0</v>
      </c>
      <c r="K29" s="138">
        <f>ROUND(E29*J29,5)</f>
        <v>0</v>
      </c>
      <c r="L29" s="126"/>
      <c r="M29" s="126"/>
      <c r="N29" s="126"/>
      <c r="O29" s="126"/>
      <c r="P29" s="126"/>
      <c r="Q29" s="126"/>
      <c r="R29" s="126"/>
      <c r="S29" s="126"/>
      <c r="T29" s="126"/>
      <c r="U29" s="126" t="s">
        <v>121</v>
      </c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</row>
    <row r="30" spans="1:50" x14ac:dyDescent="0.2">
      <c r="A30" s="128" t="s">
        <v>116</v>
      </c>
      <c r="B30" s="132" t="s">
        <v>60</v>
      </c>
      <c r="C30" s="159" t="s">
        <v>61</v>
      </c>
      <c r="D30" s="134"/>
      <c r="E30" s="136"/>
      <c r="F30" s="139"/>
      <c r="G30" s="139">
        <f>SUM(G31:G34)</f>
        <v>1147032.73</v>
      </c>
      <c r="H30" s="139"/>
      <c r="I30" s="139">
        <f>SUM(I31:I34)</f>
        <v>32.462980000000002</v>
      </c>
      <c r="J30" s="139"/>
      <c r="K30" s="139">
        <f>SUM(K31:K34)</f>
        <v>0</v>
      </c>
      <c r="U30" t="s">
        <v>117</v>
      </c>
    </row>
    <row r="31" spans="1:50" outlineLevel="1" x14ac:dyDescent="0.2">
      <c r="A31" s="127">
        <v>22</v>
      </c>
      <c r="B31" s="131" t="s">
        <v>160</v>
      </c>
      <c r="C31" s="158" t="s">
        <v>161</v>
      </c>
      <c r="D31" s="133" t="s">
        <v>138</v>
      </c>
      <c r="E31" s="135">
        <v>6.45</v>
      </c>
      <c r="F31" s="137">
        <v>41.2</v>
      </c>
      <c r="G31" s="138">
        <f>ROUND(E31*F31,2)</f>
        <v>265.74</v>
      </c>
      <c r="H31" s="138">
        <v>4.0000000000000003E-5</v>
      </c>
      <c r="I31" s="138">
        <f>ROUND(E31*H31,5)</f>
        <v>2.5999999999999998E-4</v>
      </c>
      <c r="J31" s="138">
        <v>0</v>
      </c>
      <c r="K31" s="138">
        <f>ROUND(E31*J31,5)</f>
        <v>0</v>
      </c>
      <c r="L31" s="126"/>
      <c r="M31" s="126"/>
      <c r="N31" s="126"/>
      <c r="O31" s="126"/>
      <c r="P31" s="126"/>
      <c r="Q31" s="126"/>
      <c r="R31" s="126"/>
      <c r="S31" s="126"/>
      <c r="T31" s="126"/>
      <c r="U31" s="126" t="s">
        <v>121</v>
      </c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</row>
    <row r="32" spans="1:50" outlineLevel="1" x14ac:dyDescent="0.2">
      <c r="A32" s="127">
        <v>23</v>
      </c>
      <c r="B32" s="131" t="s">
        <v>162</v>
      </c>
      <c r="C32" s="158" t="s">
        <v>163</v>
      </c>
      <c r="D32" s="133" t="s">
        <v>138</v>
      </c>
      <c r="E32" s="135">
        <v>530</v>
      </c>
      <c r="F32" s="137">
        <v>1825</v>
      </c>
      <c r="G32" s="138">
        <f>ROUND(E32*F32,2)</f>
        <v>967250</v>
      </c>
      <c r="H32" s="138">
        <v>2.5700000000000001E-2</v>
      </c>
      <c r="I32" s="138">
        <f>ROUND(E32*H32,5)</f>
        <v>13.621</v>
      </c>
      <c r="J32" s="138">
        <v>0</v>
      </c>
      <c r="K32" s="138">
        <f>ROUND(E32*J32,5)</f>
        <v>0</v>
      </c>
      <c r="L32" s="126"/>
      <c r="M32" s="126"/>
      <c r="N32" s="126"/>
      <c r="O32" s="126"/>
      <c r="P32" s="126"/>
      <c r="Q32" s="126"/>
      <c r="R32" s="126"/>
      <c r="S32" s="126"/>
      <c r="T32" s="126"/>
      <c r="U32" s="126" t="s">
        <v>152</v>
      </c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  <c r="AX32" s="126"/>
    </row>
    <row r="33" spans="1:50" outlineLevel="1" x14ac:dyDescent="0.2">
      <c r="A33" s="127">
        <v>24</v>
      </c>
      <c r="B33" s="131" t="s">
        <v>164</v>
      </c>
      <c r="C33" s="158" t="s">
        <v>165</v>
      </c>
      <c r="D33" s="133" t="s">
        <v>138</v>
      </c>
      <c r="E33" s="135">
        <v>334.01418000000001</v>
      </c>
      <c r="F33" s="137">
        <v>522</v>
      </c>
      <c r="G33" s="138">
        <f>ROUND(E33*F33,2)</f>
        <v>174355.4</v>
      </c>
      <c r="H33" s="138">
        <v>5.62E-2</v>
      </c>
      <c r="I33" s="138">
        <f>ROUND(E33*H33,5)</f>
        <v>18.771599999999999</v>
      </c>
      <c r="J33" s="138">
        <v>0</v>
      </c>
      <c r="K33" s="138">
        <f>ROUND(E33*J33,5)</f>
        <v>0</v>
      </c>
      <c r="L33" s="126"/>
      <c r="M33" s="126"/>
      <c r="N33" s="126"/>
      <c r="O33" s="126"/>
      <c r="P33" s="126"/>
      <c r="Q33" s="126"/>
      <c r="R33" s="126"/>
      <c r="S33" s="126"/>
      <c r="T33" s="126"/>
      <c r="U33" s="126" t="s">
        <v>121</v>
      </c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</row>
    <row r="34" spans="1:50" outlineLevel="1" x14ac:dyDescent="0.2">
      <c r="A34" s="127">
        <v>25</v>
      </c>
      <c r="B34" s="131" t="s">
        <v>166</v>
      </c>
      <c r="C34" s="158" t="s">
        <v>167</v>
      </c>
      <c r="D34" s="133" t="s">
        <v>168</v>
      </c>
      <c r="E34" s="135">
        <v>18.899999999999999</v>
      </c>
      <c r="F34" s="137">
        <v>273.10000000000002</v>
      </c>
      <c r="G34" s="138">
        <f>ROUND(E34*F34,2)</f>
        <v>5161.59</v>
      </c>
      <c r="H34" s="138">
        <v>3.7100000000000002E-3</v>
      </c>
      <c r="I34" s="138">
        <f>ROUND(E34*H34,5)</f>
        <v>7.0120000000000002E-2</v>
      </c>
      <c r="J34" s="138">
        <v>0</v>
      </c>
      <c r="K34" s="138">
        <f>ROUND(E34*J34,5)</f>
        <v>0</v>
      </c>
      <c r="L34" s="126"/>
      <c r="M34" s="126"/>
      <c r="N34" s="126"/>
      <c r="O34" s="126"/>
      <c r="P34" s="126"/>
      <c r="Q34" s="126"/>
      <c r="R34" s="126"/>
      <c r="S34" s="126"/>
      <c r="T34" s="126"/>
      <c r="U34" s="126" t="s">
        <v>152</v>
      </c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</row>
    <row r="35" spans="1:50" x14ac:dyDescent="0.2">
      <c r="A35" s="128" t="s">
        <v>116</v>
      </c>
      <c r="B35" s="132" t="s">
        <v>62</v>
      </c>
      <c r="C35" s="159" t="s">
        <v>63</v>
      </c>
      <c r="D35" s="134"/>
      <c r="E35" s="136"/>
      <c r="F35" s="139"/>
      <c r="G35" s="139">
        <f>SUM(G36:G42)</f>
        <v>313570.93000000005</v>
      </c>
      <c r="H35" s="139"/>
      <c r="I35" s="139">
        <f>SUM(I36:I42)</f>
        <v>79.068819999999988</v>
      </c>
      <c r="J35" s="139"/>
      <c r="K35" s="139">
        <f>SUM(K36:K42)</f>
        <v>0</v>
      </c>
      <c r="U35" t="s">
        <v>117</v>
      </c>
    </row>
    <row r="36" spans="1:50" outlineLevel="1" x14ac:dyDescent="0.2">
      <c r="A36" s="127">
        <v>26</v>
      </c>
      <c r="B36" s="131" t="s">
        <v>169</v>
      </c>
      <c r="C36" s="158" t="s">
        <v>170</v>
      </c>
      <c r="D36" s="133" t="s">
        <v>120</v>
      </c>
      <c r="E36" s="135">
        <v>8.2540000000000013</v>
      </c>
      <c r="F36" s="137">
        <v>3635</v>
      </c>
      <c r="G36" s="138">
        <f t="shared" ref="G36:G42" si="6">ROUND(E36*F36,2)</f>
        <v>30003.29</v>
      </c>
      <c r="H36" s="138">
        <v>2.5</v>
      </c>
      <c r="I36" s="138">
        <f t="shared" ref="I36:I42" si="7">ROUND(E36*H36,5)</f>
        <v>20.635000000000002</v>
      </c>
      <c r="J36" s="138">
        <v>0</v>
      </c>
      <c r="K36" s="138">
        <f t="shared" ref="K36:K42" si="8">ROUND(E36*J36,5)</f>
        <v>0</v>
      </c>
      <c r="L36" s="126"/>
      <c r="M36" s="126"/>
      <c r="N36" s="126"/>
      <c r="O36" s="126"/>
      <c r="P36" s="126"/>
      <c r="Q36" s="126"/>
      <c r="R36" s="126"/>
      <c r="S36" s="126"/>
      <c r="T36" s="126"/>
      <c r="U36" s="126" t="s">
        <v>121</v>
      </c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  <c r="AX36" s="126"/>
    </row>
    <row r="37" spans="1:50" outlineLevel="1" x14ac:dyDescent="0.2">
      <c r="A37" s="127">
        <v>27</v>
      </c>
      <c r="B37" s="131" t="s">
        <v>171</v>
      </c>
      <c r="C37" s="158" t="s">
        <v>172</v>
      </c>
      <c r="D37" s="133" t="s">
        <v>138</v>
      </c>
      <c r="E37" s="135">
        <v>259.13</v>
      </c>
      <c r="F37" s="137">
        <v>665</v>
      </c>
      <c r="G37" s="138">
        <f t="shared" si="6"/>
        <v>172321.45</v>
      </c>
      <c r="H37" s="138">
        <v>4.265E-2</v>
      </c>
      <c r="I37" s="138">
        <f t="shared" si="7"/>
        <v>11.05189</v>
      </c>
      <c r="J37" s="138">
        <v>0</v>
      </c>
      <c r="K37" s="138">
        <f t="shared" si="8"/>
        <v>0</v>
      </c>
      <c r="L37" s="126"/>
      <c r="M37" s="126"/>
      <c r="N37" s="126"/>
      <c r="O37" s="126"/>
      <c r="P37" s="126"/>
      <c r="Q37" s="126"/>
      <c r="R37" s="126"/>
      <c r="S37" s="126"/>
      <c r="T37" s="126"/>
      <c r="U37" s="126" t="s">
        <v>121</v>
      </c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</row>
    <row r="38" spans="1:50" outlineLevel="1" x14ac:dyDescent="0.2">
      <c r="A38" s="127">
        <v>28</v>
      </c>
      <c r="B38" s="131" t="s">
        <v>173</v>
      </c>
      <c r="C38" s="158" t="s">
        <v>174</v>
      </c>
      <c r="D38" s="133" t="s">
        <v>120</v>
      </c>
      <c r="E38" s="135">
        <v>18.133500000000002</v>
      </c>
      <c r="F38" s="137">
        <v>3060</v>
      </c>
      <c r="G38" s="138">
        <f t="shared" si="6"/>
        <v>55488.51</v>
      </c>
      <c r="H38" s="138">
        <v>2.5249999999999999</v>
      </c>
      <c r="I38" s="138">
        <f t="shared" si="7"/>
        <v>45.787089999999999</v>
      </c>
      <c r="J38" s="138">
        <v>0</v>
      </c>
      <c r="K38" s="138">
        <f t="shared" si="8"/>
        <v>0</v>
      </c>
      <c r="L38" s="126"/>
      <c r="M38" s="126"/>
      <c r="N38" s="126"/>
      <c r="O38" s="126"/>
      <c r="P38" s="126"/>
      <c r="Q38" s="126"/>
      <c r="R38" s="126"/>
      <c r="S38" s="126"/>
      <c r="T38" s="126"/>
      <c r="U38" s="126" t="s">
        <v>121</v>
      </c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26"/>
      <c r="AV38" s="126"/>
      <c r="AW38" s="126"/>
      <c r="AX38" s="126"/>
    </row>
    <row r="39" spans="1:50" outlineLevel="1" x14ac:dyDescent="0.2">
      <c r="A39" s="127">
        <v>29</v>
      </c>
      <c r="B39" s="131" t="s">
        <v>175</v>
      </c>
      <c r="C39" s="158" t="s">
        <v>176</v>
      </c>
      <c r="D39" s="133" t="s">
        <v>120</v>
      </c>
      <c r="E39" s="135">
        <v>18.133500000000002</v>
      </c>
      <c r="F39" s="137">
        <v>271</v>
      </c>
      <c r="G39" s="138">
        <f t="shared" si="6"/>
        <v>4914.18</v>
      </c>
      <c r="H39" s="138">
        <v>0</v>
      </c>
      <c r="I39" s="138">
        <f t="shared" si="7"/>
        <v>0</v>
      </c>
      <c r="J39" s="138">
        <v>0</v>
      </c>
      <c r="K39" s="138">
        <f t="shared" si="8"/>
        <v>0</v>
      </c>
      <c r="L39" s="126"/>
      <c r="M39" s="126"/>
      <c r="N39" s="126"/>
      <c r="O39" s="126"/>
      <c r="P39" s="126"/>
      <c r="Q39" s="126"/>
      <c r="R39" s="126"/>
      <c r="S39" s="126"/>
      <c r="T39" s="126"/>
      <c r="U39" s="126" t="s">
        <v>121</v>
      </c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126"/>
      <c r="AS39" s="126"/>
      <c r="AT39" s="126"/>
      <c r="AU39" s="126"/>
      <c r="AV39" s="126"/>
      <c r="AW39" s="126"/>
      <c r="AX39" s="126"/>
    </row>
    <row r="40" spans="1:50" outlineLevel="1" x14ac:dyDescent="0.2">
      <c r="A40" s="127">
        <v>30</v>
      </c>
      <c r="B40" s="131" t="s">
        <v>177</v>
      </c>
      <c r="C40" s="158" t="s">
        <v>178</v>
      </c>
      <c r="D40" s="133" t="s">
        <v>120</v>
      </c>
      <c r="E40" s="135">
        <v>18.133500000000002</v>
      </c>
      <c r="F40" s="137">
        <v>82.3</v>
      </c>
      <c r="G40" s="138">
        <f t="shared" si="6"/>
        <v>1492.39</v>
      </c>
      <c r="H40" s="138">
        <v>0</v>
      </c>
      <c r="I40" s="138">
        <f t="shared" si="7"/>
        <v>0</v>
      </c>
      <c r="J40" s="138">
        <v>0</v>
      </c>
      <c r="K40" s="138">
        <f t="shared" si="8"/>
        <v>0</v>
      </c>
      <c r="L40" s="126"/>
      <c r="M40" s="126"/>
      <c r="N40" s="126"/>
      <c r="O40" s="126"/>
      <c r="P40" s="126"/>
      <c r="Q40" s="126"/>
      <c r="R40" s="126"/>
      <c r="S40" s="126"/>
      <c r="T40" s="126"/>
      <c r="U40" s="126" t="s">
        <v>121</v>
      </c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6"/>
      <c r="AT40" s="126"/>
      <c r="AU40" s="126"/>
      <c r="AV40" s="126"/>
      <c r="AW40" s="126"/>
      <c r="AX40" s="126"/>
    </row>
    <row r="41" spans="1:50" ht="22.5" outlineLevel="1" x14ac:dyDescent="0.2">
      <c r="A41" s="127">
        <v>31</v>
      </c>
      <c r="B41" s="131" t="s">
        <v>179</v>
      </c>
      <c r="C41" s="158" t="s">
        <v>180</v>
      </c>
      <c r="D41" s="133" t="s">
        <v>181</v>
      </c>
      <c r="E41" s="135">
        <v>1.3487057999999998</v>
      </c>
      <c r="F41" s="137">
        <v>32660</v>
      </c>
      <c r="G41" s="138">
        <f t="shared" si="6"/>
        <v>44048.73</v>
      </c>
      <c r="H41" s="138">
        <v>1.0662499999999999</v>
      </c>
      <c r="I41" s="138">
        <f t="shared" si="7"/>
        <v>1.4380599999999999</v>
      </c>
      <c r="J41" s="138">
        <v>0</v>
      </c>
      <c r="K41" s="138">
        <f t="shared" si="8"/>
        <v>0</v>
      </c>
      <c r="L41" s="126"/>
      <c r="M41" s="126"/>
      <c r="N41" s="126"/>
      <c r="O41" s="126"/>
      <c r="P41" s="126"/>
      <c r="Q41" s="126"/>
      <c r="R41" s="126"/>
      <c r="S41" s="126"/>
      <c r="T41" s="126"/>
      <c r="U41" s="126" t="s">
        <v>121</v>
      </c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  <c r="AX41" s="126"/>
    </row>
    <row r="42" spans="1:50" outlineLevel="1" x14ac:dyDescent="0.2">
      <c r="A42" s="127">
        <v>32</v>
      </c>
      <c r="B42" s="131" t="s">
        <v>182</v>
      </c>
      <c r="C42" s="158" t="s">
        <v>183</v>
      </c>
      <c r="D42" s="133" t="s">
        <v>138</v>
      </c>
      <c r="E42" s="135">
        <v>14.330749999999997</v>
      </c>
      <c r="F42" s="137">
        <v>370</v>
      </c>
      <c r="G42" s="138">
        <f t="shared" si="6"/>
        <v>5302.38</v>
      </c>
      <c r="H42" s="138">
        <v>1.094E-2</v>
      </c>
      <c r="I42" s="138">
        <f t="shared" si="7"/>
        <v>0.15678</v>
      </c>
      <c r="J42" s="138">
        <v>0</v>
      </c>
      <c r="K42" s="138">
        <f t="shared" si="8"/>
        <v>0</v>
      </c>
      <c r="L42" s="126"/>
      <c r="M42" s="126"/>
      <c r="N42" s="126"/>
      <c r="O42" s="126"/>
      <c r="P42" s="126"/>
      <c r="Q42" s="126"/>
      <c r="R42" s="126"/>
      <c r="S42" s="126"/>
      <c r="T42" s="126"/>
      <c r="U42" s="126" t="s">
        <v>121</v>
      </c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  <c r="AW42" s="126"/>
      <c r="AX42" s="126"/>
    </row>
    <row r="43" spans="1:50" x14ac:dyDescent="0.2">
      <c r="A43" s="128" t="s">
        <v>116</v>
      </c>
      <c r="B43" s="132" t="s">
        <v>64</v>
      </c>
      <c r="C43" s="159" t="s">
        <v>65</v>
      </c>
      <c r="D43" s="134"/>
      <c r="E43" s="136"/>
      <c r="F43" s="139"/>
      <c r="G43" s="139">
        <f>SUM(G44:G44)</f>
        <v>23543.919999999998</v>
      </c>
      <c r="H43" s="139"/>
      <c r="I43" s="139">
        <f>SUM(I44:I44)</f>
        <v>0.29737000000000002</v>
      </c>
      <c r="J43" s="139"/>
      <c r="K43" s="139">
        <f>SUM(K44:K44)</f>
        <v>0</v>
      </c>
      <c r="U43" t="s">
        <v>117</v>
      </c>
    </row>
    <row r="44" spans="1:50" outlineLevel="1" x14ac:dyDescent="0.2">
      <c r="A44" s="127">
        <v>33</v>
      </c>
      <c r="B44" s="131" t="s">
        <v>184</v>
      </c>
      <c r="C44" s="158" t="s">
        <v>185</v>
      </c>
      <c r="D44" s="133" t="s">
        <v>138</v>
      </c>
      <c r="E44" s="135">
        <v>245.76114000000001</v>
      </c>
      <c r="F44" s="137">
        <v>95.8</v>
      </c>
      <c r="G44" s="138">
        <f>ROUND(E44*F44,2)</f>
        <v>23543.919999999998</v>
      </c>
      <c r="H44" s="138">
        <v>1.2099999999999999E-3</v>
      </c>
      <c r="I44" s="138">
        <f>ROUND(E44*H44,5)</f>
        <v>0.29737000000000002</v>
      </c>
      <c r="J44" s="138">
        <v>0</v>
      </c>
      <c r="K44" s="138">
        <f>ROUND(E44*J44,5)</f>
        <v>0</v>
      </c>
      <c r="L44" s="126"/>
      <c r="M44" s="126"/>
      <c r="N44" s="126"/>
      <c r="O44" s="126"/>
      <c r="P44" s="126"/>
      <c r="Q44" s="126"/>
      <c r="R44" s="126"/>
      <c r="S44" s="126"/>
      <c r="T44" s="126"/>
      <c r="U44" s="126" t="s">
        <v>121</v>
      </c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  <c r="AW44" s="126"/>
      <c r="AX44" s="126"/>
    </row>
    <row r="45" spans="1:50" x14ac:dyDescent="0.2">
      <c r="A45" s="128" t="s">
        <v>116</v>
      </c>
      <c r="B45" s="132" t="s">
        <v>66</v>
      </c>
      <c r="C45" s="159" t="s">
        <v>67</v>
      </c>
      <c r="D45" s="134"/>
      <c r="E45" s="136"/>
      <c r="F45" s="139"/>
      <c r="G45" s="139">
        <f>SUM(G46:G46)</f>
        <v>24698.99</v>
      </c>
      <c r="H45" s="139"/>
      <c r="I45" s="139">
        <f>SUM(I46:I46)</f>
        <v>9.8300000000000002E-3</v>
      </c>
      <c r="J45" s="139"/>
      <c r="K45" s="139">
        <f>SUM(K46:K46)</f>
        <v>0</v>
      </c>
      <c r="U45" t="s">
        <v>117</v>
      </c>
    </row>
    <row r="46" spans="1:50" outlineLevel="1" x14ac:dyDescent="0.2">
      <c r="A46" s="127">
        <v>34</v>
      </c>
      <c r="B46" s="131" t="s">
        <v>186</v>
      </c>
      <c r="C46" s="158" t="s">
        <v>187</v>
      </c>
      <c r="D46" s="133" t="s">
        <v>138</v>
      </c>
      <c r="E46" s="135">
        <v>245.76114000000001</v>
      </c>
      <c r="F46" s="137">
        <v>100.5</v>
      </c>
      <c r="G46" s="138">
        <f>ROUND(E46*F46,2)</f>
        <v>24698.99</v>
      </c>
      <c r="H46" s="138">
        <v>4.0000000000000003E-5</v>
      </c>
      <c r="I46" s="138">
        <f>ROUND(E46*H46,5)</f>
        <v>9.8300000000000002E-3</v>
      </c>
      <c r="J46" s="138">
        <v>0</v>
      </c>
      <c r="K46" s="138">
        <f>ROUND(E46*J46,5)</f>
        <v>0</v>
      </c>
      <c r="L46" s="126"/>
      <c r="M46" s="126"/>
      <c r="N46" s="126"/>
      <c r="O46" s="126"/>
      <c r="P46" s="126"/>
      <c r="Q46" s="126"/>
      <c r="R46" s="126"/>
      <c r="S46" s="126"/>
      <c r="T46" s="126"/>
      <c r="U46" s="126" t="s">
        <v>121</v>
      </c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  <c r="AW46" s="126"/>
      <c r="AX46" s="126"/>
    </row>
    <row r="47" spans="1:50" x14ac:dyDescent="0.2">
      <c r="A47" s="128" t="s">
        <v>116</v>
      </c>
      <c r="B47" s="132" t="s">
        <v>68</v>
      </c>
      <c r="C47" s="159" t="s">
        <v>69</v>
      </c>
      <c r="D47" s="134"/>
      <c r="E47" s="136"/>
      <c r="F47" s="139"/>
      <c r="G47" s="139">
        <f>SUM(G48:G60)</f>
        <v>150287.60999999999</v>
      </c>
      <c r="H47" s="139"/>
      <c r="I47" s="139">
        <f>SUM(I48:I60)</f>
        <v>2.035E-2</v>
      </c>
      <c r="J47" s="139"/>
      <c r="K47" s="139">
        <f>SUM(K48:K60)</f>
        <v>70.119830000000007</v>
      </c>
      <c r="U47" t="s">
        <v>117</v>
      </c>
    </row>
    <row r="48" spans="1:50" outlineLevel="1" x14ac:dyDescent="0.2">
      <c r="A48" s="127">
        <v>35</v>
      </c>
      <c r="B48" s="131" t="s">
        <v>188</v>
      </c>
      <c r="C48" s="158" t="s">
        <v>189</v>
      </c>
      <c r="D48" s="133" t="s">
        <v>151</v>
      </c>
      <c r="E48" s="135">
        <v>6</v>
      </c>
      <c r="F48" s="137">
        <v>8.1999999999999993</v>
      </c>
      <c r="G48" s="138">
        <f t="shared" ref="G48:G60" si="9">ROUND(E48*F48,2)</f>
        <v>49.2</v>
      </c>
      <c r="H48" s="138">
        <v>0</v>
      </c>
      <c r="I48" s="138">
        <f t="shared" ref="I48:I60" si="10">ROUND(E48*H48,5)</f>
        <v>0</v>
      </c>
      <c r="J48" s="138">
        <v>0</v>
      </c>
      <c r="K48" s="138">
        <f t="shared" ref="K48:K60" si="11">ROUND(E48*J48,5)</f>
        <v>0</v>
      </c>
      <c r="L48" s="126"/>
      <c r="M48" s="126"/>
      <c r="N48" s="126"/>
      <c r="O48" s="126"/>
      <c r="P48" s="126"/>
      <c r="Q48" s="126"/>
      <c r="R48" s="126"/>
      <c r="S48" s="126"/>
      <c r="T48" s="126"/>
      <c r="U48" s="126" t="s">
        <v>121</v>
      </c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</row>
    <row r="49" spans="1:50" outlineLevel="1" x14ac:dyDescent="0.2">
      <c r="A49" s="127">
        <v>36</v>
      </c>
      <c r="B49" s="131" t="s">
        <v>190</v>
      </c>
      <c r="C49" s="158" t="s">
        <v>191</v>
      </c>
      <c r="D49" s="133" t="s">
        <v>138</v>
      </c>
      <c r="E49" s="135">
        <v>6.45</v>
      </c>
      <c r="F49" s="137">
        <v>167</v>
      </c>
      <c r="G49" s="138">
        <f t="shared" si="9"/>
        <v>1077.1500000000001</v>
      </c>
      <c r="H49" s="138">
        <v>9.2000000000000003E-4</v>
      </c>
      <c r="I49" s="138">
        <f t="shared" si="10"/>
        <v>5.9300000000000004E-3</v>
      </c>
      <c r="J49" s="138">
        <v>5.3999999999999999E-2</v>
      </c>
      <c r="K49" s="138">
        <f t="shared" si="11"/>
        <v>0.3483</v>
      </c>
      <c r="L49" s="126"/>
      <c r="M49" s="126"/>
      <c r="N49" s="126"/>
      <c r="O49" s="126"/>
      <c r="P49" s="126"/>
      <c r="Q49" s="126"/>
      <c r="R49" s="126"/>
      <c r="S49" s="126"/>
      <c r="T49" s="126"/>
      <c r="U49" s="126" t="s">
        <v>121</v>
      </c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</row>
    <row r="50" spans="1:50" outlineLevel="1" x14ac:dyDescent="0.2">
      <c r="A50" s="127">
        <v>37</v>
      </c>
      <c r="B50" s="131" t="s">
        <v>192</v>
      </c>
      <c r="C50" s="158" t="s">
        <v>193</v>
      </c>
      <c r="D50" s="133" t="s">
        <v>151</v>
      </c>
      <c r="E50" s="135">
        <v>6</v>
      </c>
      <c r="F50" s="137">
        <v>13.7</v>
      </c>
      <c r="G50" s="138">
        <f t="shared" si="9"/>
        <v>82.2</v>
      </c>
      <c r="H50" s="138">
        <v>0</v>
      </c>
      <c r="I50" s="138">
        <f t="shared" si="10"/>
        <v>0</v>
      </c>
      <c r="J50" s="138">
        <v>0</v>
      </c>
      <c r="K50" s="138">
        <f t="shared" si="11"/>
        <v>0</v>
      </c>
      <c r="L50" s="126"/>
      <c r="M50" s="126"/>
      <c r="N50" s="126"/>
      <c r="O50" s="126"/>
      <c r="P50" s="126"/>
      <c r="Q50" s="126"/>
      <c r="R50" s="126"/>
      <c r="S50" s="126"/>
      <c r="T50" s="126"/>
      <c r="U50" s="126" t="s">
        <v>121</v>
      </c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</row>
    <row r="51" spans="1:50" outlineLevel="1" x14ac:dyDescent="0.2">
      <c r="A51" s="127">
        <v>38</v>
      </c>
      <c r="B51" s="131" t="s">
        <v>194</v>
      </c>
      <c r="C51" s="158" t="s">
        <v>195</v>
      </c>
      <c r="D51" s="133" t="s">
        <v>138</v>
      </c>
      <c r="E51" s="135">
        <v>2.4203999999999999</v>
      </c>
      <c r="F51" s="137">
        <v>318.5</v>
      </c>
      <c r="G51" s="138">
        <f t="shared" si="9"/>
        <v>770.9</v>
      </c>
      <c r="H51" s="138">
        <v>1.17E-3</v>
      </c>
      <c r="I51" s="138">
        <f t="shared" si="10"/>
        <v>2.8300000000000001E-3</v>
      </c>
      <c r="J51" s="138">
        <v>7.5999999999999998E-2</v>
      </c>
      <c r="K51" s="138">
        <f t="shared" si="11"/>
        <v>0.18395</v>
      </c>
      <c r="L51" s="126"/>
      <c r="M51" s="126"/>
      <c r="N51" s="126"/>
      <c r="O51" s="126"/>
      <c r="P51" s="126"/>
      <c r="Q51" s="126"/>
      <c r="R51" s="126"/>
      <c r="S51" s="126"/>
      <c r="T51" s="126"/>
      <c r="U51" s="126" t="s">
        <v>121</v>
      </c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</row>
    <row r="52" spans="1:50" outlineLevel="1" x14ac:dyDescent="0.2">
      <c r="A52" s="127">
        <v>39</v>
      </c>
      <c r="B52" s="131" t="s">
        <v>196</v>
      </c>
      <c r="C52" s="158" t="s">
        <v>197</v>
      </c>
      <c r="D52" s="133" t="s">
        <v>120</v>
      </c>
      <c r="E52" s="135">
        <v>7.8829200000000004</v>
      </c>
      <c r="F52" s="137">
        <v>3805</v>
      </c>
      <c r="G52" s="138">
        <f t="shared" si="9"/>
        <v>29994.51</v>
      </c>
      <c r="H52" s="138">
        <v>1.47E-3</v>
      </c>
      <c r="I52" s="138">
        <f t="shared" si="10"/>
        <v>1.159E-2</v>
      </c>
      <c r="J52" s="138">
        <v>2.4</v>
      </c>
      <c r="K52" s="138">
        <f t="shared" si="11"/>
        <v>18.91901</v>
      </c>
      <c r="L52" s="126"/>
      <c r="M52" s="126"/>
      <c r="N52" s="126"/>
      <c r="O52" s="126"/>
      <c r="P52" s="126"/>
      <c r="Q52" s="126"/>
      <c r="R52" s="126"/>
      <c r="S52" s="126"/>
      <c r="T52" s="126"/>
      <c r="U52" s="126" t="s">
        <v>121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</row>
    <row r="53" spans="1:50" outlineLevel="1" x14ac:dyDescent="0.2">
      <c r="A53" s="127">
        <v>40</v>
      </c>
      <c r="B53" s="131" t="s">
        <v>198</v>
      </c>
      <c r="C53" s="158" t="s">
        <v>199</v>
      </c>
      <c r="D53" s="133" t="s">
        <v>138</v>
      </c>
      <c r="E53" s="135">
        <v>245.76114000000001</v>
      </c>
      <c r="F53" s="137">
        <v>84.5</v>
      </c>
      <c r="G53" s="138">
        <f t="shared" si="9"/>
        <v>20766.82</v>
      </c>
      <c r="H53" s="138">
        <v>0</v>
      </c>
      <c r="I53" s="138">
        <f t="shared" si="10"/>
        <v>0</v>
      </c>
      <c r="J53" s="138">
        <v>1E-3</v>
      </c>
      <c r="K53" s="138">
        <f t="shared" si="11"/>
        <v>0.24576000000000001</v>
      </c>
      <c r="L53" s="126"/>
      <c r="M53" s="126"/>
      <c r="N53" s="126"/>
      <c r="O53" s="126"/>
      <c r="P53" s="126"/>
      <c r="Q53" s="126"/>
      <c r="R53" s="126"/>
      <c r="S53" s="126"/>
      <c r="T53" s="126"/>
      <c r="U53" s="126" t="s">
        <v>121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</row>
    <row r="54" spans="1:50" outlineLevel="1" x14ac:dyDescent="0.2">
      <c r="A54" s="127">
        <v>41</v>
      </c>
      <c r="B54" s="131" t="s">
        <v>200</v>
      </c>
      <c r="C54" s="158" t="s">
        <v>201</v>
      </c>
      <c r="D54" s="133" t="s">
        <v>168</v>
      </c>
      <c r="E54" s="135">
        <v>152.37899999999999</v>
      </c>
      <c r="F54" s="137">
        <v>11.6</v>
      </c>
      <c r="G54" s="138">
        <f t="shared" si="9"/>
        <v>1767.6</v>
      </c>
      <c r="H54" s="138">
        <v>0</v>
      </c>
      <c r="I54" s="138">
        <f t="shared" si="10"/>
        <v>0</v>
      </c>
      <c r="J54" s="138">
        <v>0</v>
      </c>
      <c r="K54" s="138">
        <f t="shared" si="11"/>
        <v>0</v>
      </c>
      <c r="L54" s="126"/>
      <c r="M54" s="126"/>
      <c r="N54" s="126"/>
      <c r="O54" s="126"/>
      <c r="P54" s="126"/>
      <c r="Q54" s="126"/>
      <c r="R54" s="126"/>
      <c r="S54" s="126"/>
      <c r="T54" s="126"/>
      <c r="U54" s="126" t="s">
        <v>121</v>
      </c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</row>
    <row r="55" spans="1:50" outlineLevel="1" x14ac:dyDescent="0.2">
      <c r="A55" s="127">
        <v>42</v>
      </c>
      <c r="B55" s="131" t="s">
        <v>202</v>
      </c>
      <c r="C55" s="158" t="s">
        <v>203</v>
      </c>
      <c r="D55" s="133" t="s">
        <v>168</v>
      </c>
      <c r="E55" s="135">
        <v>10.64</v>
      </c>
      <c r="F55" s="137">
        <v>34.799999999999997</v>
      </c>
      <c r="G55" s="138">
        <f t="shared" si="9"/>
        <v>370.27</v>
      </c>
      <c r="H55" s="138">
        <v>0</v>
      </c>
      <c r="I55" s="138">
        <f t="shared" si="10"/>
        <v>0</v>
      </c>
      <c r="J55" s="138">
        <v>5.0000000000000001E-4</v>
      </c>
      <c r="K55" s="138">
        <f t="shared" si="11"/>
        <v>5.3200000000000001E-3</v>
      </c>
      <c r="L55" s="126"/>
      <c r="M55" s="126"/>
      <c r="N55" s="126"/>
      <c r="O55" s="126"/>
      <c r="P55" s="126"/>
      <c r="Q55" s="126"/>
      <c r="R55" s="126"/>
      <c r="S55" s="126"/>
      <c r="T55" s="126"/>
      <c r="U55" s="126" t="s">
        <v>121</v>
      </c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</row>
    <row r="56" spans="1:50" outlineLevel="1" x14ac:dyDescent="0.2">
      <c r="A56" s="127">
        <v>43</v>
      </c>
      <c r="B56" s="131" t="s">
        <v>204</v>
      </c>
      <c r="C56" s="158" t="s">
        <v>205</v>
      </c>
      <c r="D56" s="133" t="s">
        <v>168</v>
      </c>
      <c r="E56" s="135">
        <v>10.64</v>
      </c>
      <c r="F56" s="137">
        <v>13.3</v>
      </c>
      <c r="G56" s="138">
        <f t="shared" si="9"/>
        <v>141.51</v>
      </c>
      <c r="H56" s="138">
        <v>0</v>
      </c>
      <c r="I56" s="138">
        <f t="shared" si="10"/>
        <v>0</v>
      </c>
      <c r="J56" s="138">
        <v>2.9999999999999997E-4</v>
      </c>
      <c r="K56" s="138">
        <f t="shared" si="11"/>
        <v>3.1900000000000001E-3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 t="s">
        <v>121</v>
      </c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</row>
    <row r="57" spans="1:50" ht="22.5" outlineLevel="1" x14ac:dyDescent="0.2">
      <c r="A57" s="127">
        <v>44</v>
      </c>
      <c r="B57" s="131" t="s">
        <v>206</v>
      </c>
      <c r="C57" s="158" t="s">
        <v>207</v>
      </c>
      <c r="D57" s="133" t="s">
        <v>120</v>
      </c>
      <c r="E57" s="135">
        <v>14.04</v>
      </c>
      <c r="F57" s="137">
        <v>2910</v>
      </c>
      <c r="G57" s="138">
        <f t="shared" si="9"/>
        <v>40856.400000000001</v>
      </c>
      <c r="H57" s="138">
        <v>0</v>
      </c>
      <c r="I57" s="138">
        <f t="shared" si="10"/>
        <v>0</v>
      </c>
      <c r="J57" s="138">
        <v>2.2000000000000002</v>
      </c>
      <c r="K57" s="138">
        <f t="shared" si="11"/>
        <v>30.888000000000002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 t="s">
        <v>121</v>
      </c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</row>
    <row r="58" spans="1:50" outlineLevel="1" x14ac:dyDescent="0.2">
      <c r="A58" s="127">
        <v>45</v>
      </c>
      <c r="B58" s="131" t="s">
        <v>208</v>
      </c>
      <c r="C58" s="158" t="s">
        <v>209</v>
      </c>
      <c r="D58" s="133" t="s">
        <v>138</v>
      </c>
      <c r="E58" s="135">
        <v>140.4</v>
      </c>
      <c r="F58" s="137">
        <v>119.5</v>
      </c>
      <c r="G58" s="138">
        <f t="shared" si="9"/>
        <v>16777.8</v>
      </c>
      <c r="H58" s="138">
        <v>0</v>
      </c>
      <c r="I58" s="138">
        <f t="shared" si="10"/>
        <v>0</v>
      </c>
      <c r="J58" s="138">
        <v>9.7400000000000004E-3</v>
      </c>
      <c r="K58" s="138">
        <f t="shared" si="11"/>
        <v>1.3674999999999999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 t="s">
        <v>121</v>
      </c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  <c r="AX58" s="126"/>
    </row>
    <row r="59" spans="1:50" ht="22.5" outlineLevel="1" x14ac:dyDescent="0.2">
      <c r="A59" s="127">
        <v>46</v>
      </c>
      <c r="B59" s="131" t="s">
        <v>210</v>
      </c>
      <c r="C59" s="158" t="s">
        <v>211</v>
      </c>
      <c r="D59" s="133" t="s">
        <v>120</v>
      </c>
      <c r="E59" s="135">
        <v>8.2540000000000013</v>
      </c>
      <c r="F59" s="137">
        <v>2375</v>
      </c>
      <c r="G59" s="138">
        <f t="shared" si="9"/>
        <v>19603.25</v>
      </c>
      <c r="H59" s="138">
        <v>0</v>
      </c>
      <c r="I59" s="138">
        <f t="shared" si="10"/>
        <v>0</v>
      </c>
      <c r="J59" s="138">
        <v>2.2000000000000002</v>
      </c>
      <c r="K59" s="138">
        <f t="shared" si="11"/>
        <v>18.158799999999999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 t="s">
        <v>121</v>
      </c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</row>
    <row r="60" spans="1:50" outlineLevel="1" x14ac:dyDescent="0.2">
      <c r="A60" s="127">
        <v>47</v>
      </c>
      <c r="B60" s="131" t="s">
        <v>212</v>
      </c>
      <c r="C60" s="158" t="s">
        <v>213</v>
      </c>
      <c r="D60" s="133" t="s">
        <v>155</v>
      </c>
      <c r="E60" s="135">
        <v>60</v>
      </c>
      <c r="F60" s="137">
        <v>300.5</v>
      </c>
      <c r="G60" s="138">
        <f t="shared" si="9"/>
        <v>18030</v>
      </c>
      <c r="H60" s="138">
        <v>0</v>
      </c>
      <c r="I60" s="138">
        <f t="shared" si="10"/>
        <v>0</v>
      </c>
      <c r="J60" s="138">
        <v>0</v>
      </c>
      <c r="K60" s="138">
        <f t="shared" si="11"/>
        <v>0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 t="s">
        <v>121</v>
      </c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  <c r="AW60" s="126"/>
      <c r="AX60" s="126"/>
    </row>
    <row r="61" spans="1:50" x14ac:dyDescent="0.2">
      <c r="A61" s="128" t="s">
        <v>116</v>
      </c>
      <c r="B61" s="132" t="s">
        <v>70</v>
      </c>
      <c r="C61" s="159" t="s">
        <v>71</v>
      </c>
      <c r="D61" s="134"/>
      <c r="E61" s="136"/>
      <c r="F61" s="139"/>
      <c r="G61" s="139">
        <f>SUM(G62:G74)</f>
        <v>424324.54000000004</v>
      </c>
      <c r="H61" s="139"/>
      <c r="I61" s="139">
        <f>SUM(I62:I74)</f>
        <v>0</v>
      </c>
      <c r="J61" s="139"/>
      <c r="K61" s="139">
        <f>SUM(K62:K74)</f>
        <v>45.613140000000008</v>
      </c>
      <c r="U61" t="s">
        <v>117</v>
      </c>
    </row>
    <row r="62" spans="1:50" outlineLevel="1" x14ac:dyDescent="0.2">
      <c r="A62" s="127">
        <v>48</v>
      </c>
      <c r="B62" s="131" t="s">
        <v>214</v>
      </c>
      <c r="C62" s="158" t="s">
        <v>215</v>
      </c>
      <c r="D62" s="133" t="s">
        <v>168</v>
      </c>
      <c r="E62" s="135">
        <v>81.89</v>
      </c>
      <c r="F62" s="137">
        <v>497.5</v>
      </c>
      <c r="G62" s="138">
        <f t="shared" ref="G62:G74" si="12">ROUND(E62*F62,2)</f>
        <v>40740.28</v>
      </c>
      <c r="H62" s="138">
        <v>0</v>
      </c>
      <c r="I62" s="138">
        <f t="shared" ref="I62:I74" si="13">ROUND(E62*H62,5)</f>
        <v>0</v>
      </c>
      <c r="J62" s="138">
        <v>4.6000000000000001E-4</v>
      </c>
      <c r="K62" s="138">
        <f t="shared" ref="K62:K74" si="14">ROUND(E62*J62,5)</f>
        <v>3.7670000000000002E-2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 t="s">
        <v>121</v>
      </c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  <c r="AS62" s="126"/>
      <c r="AT62" s="126"/>
      <c r="AU62" s="126"/>
      <c r="AV62" s="126"/>
      <c r="AW62" s="126"/>
      <c r="AX62" s="126"/>
    </row>
    <row r="63" spans="1:50" ht="22.5" outlineLevel="1" x14ac:dyDescent="0.2">
      <c r="A63" s="127">
        <v>49</v>
      </c>
      <c r="B63" s="131" t="s">
        <v>216</v>
      </c>
      <c r="C63" s="158" t="s">
        <v>217</v>
      </c>
      <c r="D63" s="133" t="s">
        <v>168</v>
      </c>
      <c r="E63" s="135">
        <v>40.944999999999993</v>
      </c>
      <c r="F63" s="137">
        <v>253.5</v>
      </c>
      <c r="G63" s="138">
        <f t="shared" si="12"/>
        <v>10379.56</v>
      </c>
      <c r="H63" s="138">
        <v>0</v>
      </c>
      <c r="I63" s="138">
        <f t="shared" si="13"/>
        <v>0</v>
      </c>
      <c r="J63" s="138">
        <v>3.3000000000000002E-2</v>
      </c>
      <c r="K63" s="138">
        <f t="shared" si="14"/>
        <v>1.3511899999999999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 t="s">
        <v>121</v>
      </c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6"/>
      <c r="AL63" s="126"/>
      <c r="AM63" s="126"/>
      <c r="AN63" s="126"/>
      <c r="AO63" s="126"/>
      <c r="AP63" s="126"/>
      <c r="AQ63" s="126"/>
      <c r="AR63" s="126"/>
      <c r="AS63" s="126"/>
      <c r="AT63" s="126"/>
      <c r="AU63" s="126"/>
      <c r="AV63" s="126"/>
      <c r="AW63" s="126"/>
      <c r="AX63" s="126"/>
    </row>
    <row r="64" spans="1:50" outlineLevel="1" x14ac:dyDescent="0.2">
      <c r="A64" s="127">
        <v>50</v>
      </c>
      <c r="B64" s="131" t="s">
        <v>218</v>
      </c>
      <c r="C64" s="158" t="s">
        <v>219</v>
      </c>
      <c r="D64" s="133" t="s">
        <v>138</v>
      </c>
      <c r="E64" s="135">
        <v>334.01418000000001</v>
      </c>
      <c r="F64" s="137">
        <v>90</v>
      </c>
      <c r="G64" s="138">
        <f t="shared" si="12"/>
        <v>30061.279999999999</v>
      </c>
      <c r="H64" s="138">
        <v>0</v>
      </c>
      <c r="I64" s="138">
        <f t="shared" si="13"/>
        <v>0</v>
      </c>
      <c r="J64" s="138">
        <v>0.05</v>
      </c>
      <c r="K64" s="138">
        <f t="shared" si="14"/>
        <v>16.700710000000001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 t="s">
        <v>121</v>
      </c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  <c r="AS64" s="126"/>
      <c r="AT64" s="126"/>
      <c r="AU64" s="126"/>
      <c r="AV64" s="126"/>
      <c r="AW64" s="126"/>
      <c r="AX64" s="126"/>
    </row>
    <row r="65" spans="1:50" outlineLevel="1" x14ac:dyDescent="0.2">
      <c r="A65" s="127">
        <v>51</v>
      </c>
      <c r="B65" s="131" t="s">
        <v>220</v>
      </c>
      <c r="C65" s="158" t="s">
        <v>221</v>
      </c>
      <c r="D65" s="133" t="s">
        <v>138</v>
      </c>
      <c r="E65" s="135">
        <v>530</v>
      </c>
      <c r="F65" s="137">
        <v>70.900000000000006</v>
      </c>
      <c r="G65" s="138">
        <f t="shared" si="12"/>
        <v>37577</v>
      </c>
      <c r="H65" s="138">
        <v>0</v>
      </c>
      <c r="I65" s="138">
        <f t="shared" si="13"/>
        <v>0</v>
      </c>
      <c r="J65" s="138">
        <v>4.5999999999999999E-2</v>
      </c>
      <c r="K65" s="138">
        <f t="shared" si="14"/>
        <v>24.38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 t="s">
        <v>121</v>
      </c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  <c r="AL65" s="126"/>
      <c r="AM65" s="126"/>
      <c r="AN65" s="126"/>
      <c r="AO65" s="126"/>
      <c r="AP65" s="126"/>
      <c r="AQ65" s="126"/>
      <c r="AR65" s="126"/>
      <c r="AS65" s="126"/>
      <c r="AT65" s="126"/>
      <c r="AU65" s="126"/>
      <c r="AV65" s="126"/>
      <c r="AW65" s="126"/>
      <c r="AX65" s="126"/>
    </row>
    <row r="66" spans="1:50" outlineLevel="1" x14ac:dyDescent="0.2">
      <c r="A66" s="127">
        <v>52</v>
      </c>
      <c r="B66" s="131" t="s">
        <v>222</v>
      </c>
      <c r="C66" s="158" t="s">
        <v>223</v>
      </c>
      <c r="D66" s="133" t="s">
        <v>151</v>
      </c>
      <c r="E66" s="135">
        <v>4</v>
      </c>
      <c r="F66" s="137">
        <v>84.6</v>
      </c>
      <c r="G66" s="138">
        <f t="shared" si="12"/>
        <v>338.4</v>
      </c>
      <c r="H66" s="138">
        <v>0</v>
      </c>
      <c r="I66" s="138">
        <f t="shared" si="13"/>
        <v>0</v>
      </c>
      <c r="J66" s="138">
        <v>5.3999999999999999E-2</v>
      </c>
      <c r="K66" s="138">
        <f t="shared" si="14"/>
        <v>0.216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 t="s">
        <v>121</v>
      </c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  <c r="AX66" s="126"/>
    </row>
    <row r="67" spans="1:50" outlineLevel="1" x14ac:dyDescent="0.2">
      <c r="A67" s="127">
        <v>53</v>
      </c>
      <c r="B67" s="131" t="s">
        <v>224</v>
      </c>
      <c r="C67" s="158" t="s">
        <v>225</v>
      </c>
      <c r="D67" s="133" t="s">
        <v>168</v>
      </c>
      <c r="E67" s="135">
        <v>82.54</v>
      </c>
      <c r="F67" s="137">
        <v>1013</v>
      </c>
      <c r="G67" s="138">
        <f t="shared" si="12"/>
        <v>83613.02</v>
      </c>
      <c r="H67" s="138">
        <v>0</v>
      </c>
      <c r="I67" s="138">
        <f t="shared" si="13"/>
        <v>0</v>
      </c>
      <c r="J67" s="138">
        <v>4.6000000000000001E-4</v>
      </c>
      <c r="K67" s="138">
        <f t="shared" si="14"/>
        <v>3.7969999999999997E-2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 t="s">
        <v>121</v>
      </c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  <c r="AS67" s="126"/>
      <c r="AT67" s="126"/>
      <c r="AU67" s="126"/>
      <c r="AV67" s="126"/>
      <c r="AW67" s="126"/>
      <c r="AX67" s="126"/>
    </row>
    <row r="68" spans="1:50" outlineLevel="1" x14ac:dyDescent="0.2">
      <c r="A68" s="127">
        <v>54</v>
      </c>
      <c r="B68" s="131" t="s">
        <v>226</v>
      </c>
      <c r="C68" s="158" t="s">
        <v>227</v>
      </c>
      <c r="D68" s="133" t="s">
        <v>120</v>
      </c>
      <c r="E68" s="135">
        <v>0.7</v>
      </c>
      <c r="F68" s="137">
        <v>7950</v>
      </c>
      <c r="G68" s="138">
        <f t="shared" si="12"/>
        <v>5565</v>
      </c>
      <c r="H68" s="138">
        <v>0</v>
      </c>
      <c r="I68" s="138">
        <f t="shared" si="13"/>
        <v>0</v>
      </c>
      <c r="J68" s="138">
        <v>2.4</v>
      </c>
      <c r="K68" s="138">
        <f t="shared" si="14"/>
        <v>1.68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 t="s">
        <v>121</v>
      </c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  <c r="AS68" s="126"/>
      <c r="AT68" s="126"/>
      <c r="AU68" s="126"/>
      <c r="AV68" s="126"/>
      <c r="AW68" s="126"/>
      <c r="AX68" s="126"/>
    </row>
    <row r="69" spans="1:50" outlineLevel="1" x14ac:dyDescent="0.2">
      <c r="A69" s="127">
        <v>55</v>
      </c>
      <c r="B69" s="131" t="s">
        <v>228</v>
      </c>
      <c r="C69" s="158" t="s">
        <v>229</v>
      </c>
      <c r="D69" s="133" t="s">
        <v>168</v>
      </c>
      <c r="E69" s="135">
        <v>10.8</v>
      </c>
      <c r="F69" s="137">
        <v>122.5</v>
      </c>
      <c r="G69" s="138">
        <f t="shared" si="12"/>
        <v>1323</v>
      </c>
      <c r="H69" s="138">
        <v>0</v>
      </c>
      <c r="I69" s="138">
        <f t="shared" si="13"/>
        <v>0</v>
      </c>
      <c r="J69" s="138">
        <v>0.112</v>
      </c>
      <c r="K69" s="138">
        <f t="shared" si="14"/>
        <v>1.2096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 t="s">
        <v>121</v>
      </c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  <c r="AW69" s="126"/>
      <c r="AX69" s="126"/>
    </row>
    <row r="70" spans="1:50" outlineLevel="1" x14ac:dyDescent="0.2">
      <c r="A70" s="127">
        <v>56</v>
      </c>
      <c r="B70" s="131" t="s">
        <v>230</v>
      </c>
      <c r="C70" s="158" t="s">
        <v>231</v>
      </c>
      <c r="D70" s="133" t="s">
        <v>181</v>
      </c>
      <c r="E70" s="135">
        <v>115.6</v>
      </c>
      <c r="F70" s="137">
        <v>564</v>
      </c>
      <c r="G70" s="138">
        <f t="shared" si="12"/>
        <v>65198.400000000001</v>
      </c>
      <c r="H70" s="138">
        <v>0</v>
      </c>
      <c r="I70" s="138">
        <f t="shared" si="13"/>
        <v>0</v>
      </c>
      <c r="J70" s="138">
        <v>0</v>
      </c>
      <c r="K70" s="138">
        <f t="shared" si="14"/>
        <v>0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 t="s">
        <v>121</v>
      </c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26"/>
      <c r="AT70" s="126"/>
      <c r="AU70" s="126"/>
      <c r="AV70" s="126"/>
      <c r="AW70" s="126"/>
      <c r="AX70" s="126"/>
    </row>
    <row r="71" spans="1:50" outlineLevel="1" x14ac:dyDescent="0.2">
      <c r="A71" s="127">
        <v>57</v>
      </c>
      <c r="B71" s="131" t="s">
        <v>232</v>
      </c>
      <c r="C71" s="158" t="s">
        <v>233</v>
      </c>
      <c r="D71" s="133" t="s">
        <v>181</v>
      </c>
      <c r="E71" s="135">
        <v>115.6</v>
      </c>
      <c r="F71" s="137">
        <v>257</v>
      </c>
      <c r="G71" s="138">
        <f t="shared" si="12"/>
        <v>29709.200000000001</v>
      </c>
      <c r="H71" s="138">
        <v>0</v>
      </c>
      <c r="I71" s="138">
        <f t="shared" si="13"/>
        <v>0</v>
      </c>
      <c r="J71" s="138">
        <v>0</v>
      </c>
      <c r="K71" s="138">
        <f t="shared" si="14"/>
        <v>0</v>
      </c>
      <c r="L71" s="126"/>
      <c r="M71" s="126"/>
      <c r="N71" s="126"/>
      <c r="O71" s="126"/>
      <c r="P71" s="126"/>
      <c r="Q71" s="126"/>
      <c r="R71" s="126"/>
      <c r="S71" s="126"/>
      <c r="T71" s="126"/>
      <c r="U71" s="126" t="s">
        <v>121</v>
      </c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  <c r="AS71" s="126"/>
      <c r="AT71" s="126"/>
      <c r="AU71" s="126"/>
      <c r="AV71" s="126"/>
      <c r="AW71" s="126"/>
      <c r="AX71" s="126"/>
    </row>
    <row r="72" spans="1:50" outlineLevel="1" x14ac:dyDescent="0.2">
      <c r="A72" s="127">
        <v>58</v>
      </c>
      <c r="B72" s="131" t="s">
        <v>234</v>
      </c>
      <c r="C72" s="158" t="s">
        <v>235</v>
      </c>
      <c r="D72" s="133" t="s">
        <v>181</v>
      </c>
      <c r="E72" s="135">
        <v>1156</v>
      </c>
      <c r="F72" s="137">
        <v>28.6</v>
      </c>
      <c r="G72" s="138">
        <f t="shared" si="12"/>
        <v>33061.599999999999</v>
      </c>
      <c r="H72" s="138">
        <v>0</v>
      </c>
      <c r="I72" s="138">
        <f t="shared" si="13"/>
        <v>0</v>
      </c>
      <c r="J72" s="138">
        <v>0</v>
      </c>
      <c r="K72" s="138">
        <f t="shared" si="14"/>
        <v>0</v>
      </c>
      <c r="L72" s="126"/>
      <c r="M72" s="126"/>
      <c r="N72" s="126"/>
      <c r="O72" s="126"/>
      <c r="P72" s="126"/>
      <c r="Q72" s="126"/>
      <c r="R72" s="126"/>
      <c r="S72" s="126"/>
      <c r="T72" s="126"/>
      <c r="U72" s="126" t="s">
        <v>121</v>
      </c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  <c r="AX72" s="126"/>
    </row>
    <row r="73" spans="1:50" outlineLevel="1" x14ac:dyDescent="0.2">
      <c r="A73" s="127">
        <v>59</v>
      </c>
      <c r="B73" s="131" t="s">
        <v>236</v>
      </c>
      <c r="C73" s="158" t="s">
        <v>237</v>
      </c>
      <c r="D73" s="133" t="s">
        <v>181</v>
      </c>
      <c r="E73" s="135">
        <v>115.6</v>
      </c>
      <c r="F73" s="137">
        <v>124.5</v>
      </c>
      <c r="G73" s="138">
        <f t="shared" si="12"/>
        <v>14392.2</v>
      </c>
      <c r="H73" s="138">
        <v>0</v>
      </c>
      <c r="I73" s="138">
        <f t="shared" si="13"/>
        <v>0</v>
      </c>
      <c r="J73" s="138">
        <v>0</v>
      </c>
      <c r="K73" s="138">
        <f t="shared" si="14"/>
        <v>0</v>
      </c>
      <c r="L73" s="126"/>
      <c r="M73" s="126"/>
      <c r="N73" s="126"/>
      <c r="O73" s="126"/>
      <c r="P73" s="126"/>
      <c r="Q73" s="126"/>
      <c r="R73" s="126"/>
      <c r="S73" s="126"/>
      <c r="T73" s="126"/>
      <c r="U73" s="126" t="s">
        <v>121</v>
      </c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/>
      <c r="AS73" s="126"/>
      <c r="AT73" s="126"/>
      <c r="AU73" s="126"/>
      <c r="AV73" s="126"/>
      <c r="AW73" s="126"/>
      <c r="AX73" s="126"/>
    </row>
    <row r="74" spans="1:50" outlineLevel="1" x14ac:dyDescent="0.2">
      <c r="A74" s="127">
        <v>60</v>
      </c>
      <c r="B74" s="131" t="s">
        <v>238</v>
      </c>
      <c r="C74" s="158" t="s">
        <v>239</v>
      </c>
      <c r="D74" s="133" t="s">
        <v>181</v>
      </c>
      <c r="E74" s="135">
        <v>115.6</v>
      </c>
      <c r="F74" s="137">
        <v>626</v>
      </c>
      <c r="G74" s="138">
        <f t="shared" si="12"/>
        <v>72365.600000000006</v>
      </c>
      <c r="H74" s="138">
        <v>0</v>
      </c>
      <c r="I74" s="138">
        <f t="shared" si="13"/>
        <v>0</v>
      </c>
      <c r="J74" s="138">
        <v>0</v>
      </c>
      <c r="K74" s="138">
        <f t="shared" si="14"/>
        <v>0</v>
      </c>
      <c r="L74" s="126"/>
      <c r="M74" s="126"/>
      <c r="N74" s="126"/>
      <c r="O74" s="126"/>
      <c r="P74" s="126"/>
      <c r="Q74" s="126"/>
      <c r="R74" s="126"/>
      <c r="S74" s="126"/>
      <c r="T74" s="126"/>
      <c r="U74" s="126" t="s">
        <v>121</v>
      </c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  <c r="AS74" s="126"/>
      <c r="AT74" s="126"/>
      <c r="AU74" s="126"/>
      <c r="AV74" s="126"/>
      <c r="AW74" s="126"/>
      <c r="AX74" s="126"/>
    </row>
    <row r="75" spans="1:50" x14ac:dyDescent="0.2">
      <c r="A75" s="128" t="s">
        <v>116</v>
      </c>
      <c r="B75" s="132" t="s">
        <v>72</v>
      </c>
      <c r="C75" s="159" t="s">
        <v>73</v>
      </c>
      <c r="D75" s="134"/>
      <c r="E75" s="136"/>
      <c r="F75" s="139"/>
      <c r="G75" s="139">
        <f>SUM(G76:G76)</f>
        <v>49134.76</v>
      </c>
      <c r="H75" s="139"/>
      <c r="I75" s="139">
        <f>SUM(I76:I76)</f>
        <v>0</v>
      </c>
      <c r="J75" s="139"/>
      <c r="K75" s="139">
        <f>SUM(K76:K76)</f>
        <v>0</v>
      </c>
      <c r="U75" t="s">
        <v>117</v>
      </c>
    </row>
    <row r="76" spans="1:50" outlineLevel="1" x14ac:dyDescent="0.2">
      <c r="A76" s="127">
        <v>61</v>
      </c>
      <c r="B76" s="131" t="s">
        <v>240</v>
      </c>
      <c r="C76" s="158" t="s">
        <v>241</v>
      </c>
      <c r="D76" s="133" t="s">
        <v>181</v>
      </c>
      <c r="E76" s="135">
        <f>I61+I47+I45+I43+I35+I30+I27+I18+I6</f>
        <v>154.75513999999998</v>
      </c>
      <c r="F76" s="137">
        <v>317.5</v>
      </c>
      <c r="G76" s="138">
        <f>ROUND(E76*F76,2)</f>
        <v>49134.76</v>
      </c>
      <c r="H76" s="138">
        <v>0</v>
      </c>
      <c r="I76" s="138">
        <f>ROUND(E76*H76,5)</f>
        <v>0</v>
      </c>
      <c r="J76" s="138">
        <v>0</v>
      </c>
      <c r="K76" s="138">
        <f>ROUND(E76*J76,5)</f>
        <v>0</v>
      </c>
      <c r="L76" s="126"/>
      <c r="M76" s="126"/>
      <c r="N76" s="126"/>
      <c r="O76" s="126"/>
      <c r="P76" s="126"/>
      <c r="Q76" s="126"/>
      <c r="R76" s="126"/>
      <c r="S76" s="126"/>
      <c r="T76" s="126"/>
      <c r="U76" s="126" t="s">
        <v>121</v>
      </c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  <c r="AW76" s="126"/>
      <c r="AX76" s="126"/>
    </row>
    <row r="77" spans="1:50" x14ac:dyDescent="0.2">
      <c r="A77" s="128" t="s">
        <v>116</v>
      </c>
      <c r="B77" s="132" t="s">
        <v>74</v>
      </c>
      <c r="C77" s="159" t="s">
        <v>75</v>
      </c>
      <c r="D77" s="134"/>
      <c r="E77" s="136"/>
      <c r="F77" s="139"/>
      <c r="G77" s="139">
        <f>SUM(G78:G92)</f>
        <v>188066.13</v>
      </c>
      <c r="H77" s="139"/>
      <c r="I77" s="139">
        <f>SUM(I78:I92)</f>
        <v>2.0727699999999998</v>
      </c>
      <c r="J77" s="139"/>
      <c r="K77" s="139">
        <f>SUM(K78:K92)</f>
        <v>0</v>
      </c>
      <c r="U77" t="s">
        <v>117</v>
      </c>
    </row>
    <row r="78" spans="1:50" ht="22.5" outlineLevel="1" x14ac:dyDescent="0.2">
      <c r="A78" s="127">
        <v>62</v>
      </c>
      <c r="B78" s="131" t="s">
        <v>242</v>
      </c>
      <c r="C78" s="158" t="s">
        <v>243</v>
      </c>
      <c r="D78" s="133" t="s">
        <v>138</v>
      </c>
      <c r="E78" s="135">
        <v>119.86999999999999</v>
      </c>
      <c r="F78" s="137">
        <v>10.7</v>
      </c>
      <c r="G78" s="138">
        <f t="shared" ref="G78:G92" si="15">ROUND(E78*F78,2)</f>
        <v>1282.6099999999999</v>
      </c>
      <c r="H78" s="138">
        <v>0</v>
      </c>
      <c r="I78" s="138">
        <f t="shared" ref="I78:I92" si="16">ROUND(E78*H78,5)</f>
        <v>0</v>
      </c>
      <c r="J78" s="138">
        <v>0</v>
      </c>
      <c r="K78" s="138">
        <f t="shared" ref="K78:K92" si="17">ROUND(E78*J78,5)</f>
        <v>0</v>
      </c>
      <c r="L78" s="126"/>
      <c r="M78" s="126"/>
      <c r="N78" s="126"/>
      <c r="O78" s="126"/>
      <c r="P78" s="126"/>
      <c r="Q78" s="126"/>
      <c r="R78" s="126"/>
      <c r="S78" s="126"/>
      <c r="T78" s="126"/>
      <c r="U78" s="126" t="s">
        <v>121</v>
      </c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  <c r="AX78" s="126"/>
    </row>
    <row r="79" spans="1:50" ht="22.5" outlineLevel="1" x14ac:dyDescent="0.2">
      <c r="A79" s="127">
        <v>63</v>
      </c>
      <c r="B79" s="131" t="s">
        <v>244</v>
      </c>
      <c r="C79" s="158" t="s">
        <v>245</v>
      </c>
      <c r="D79" s="133" t="s">
        <v>138</v>
      </c>
      <c r="E79" s="135">
        <v>42.747999999999998</v>
      </c>
      <c r="F79" s="137">
        <v>22.8</v>
      </c>
      <c r="G79" s="138">
        <f t="shared" si="15"/>
        <v>974.65</v>
      </c>
      <c r="H79" s="138">
        <v>1.7000000000000001E-4</v>
      </c>
      <c r="I79" s="138">
        <f t="shared" si="16"/>
        <v>7.2700000000000004E-3</v>
      </c>
      <c r="J79" s="138">
        <v>0</v>
      </c>
      <c r="K79" s="138">
        <f t="shared" si="17"/>
        <v>0</v>
      </c>
      <c r="L79" s="126"/>
      <c r="M79" s="126"/>
      <c r="N79" s="126"/>
      <c r="O79" s="126"/>
      <c r="P79" s="126"/>
      <c r="Q79" s="126"/>
      <c r="R79" s="126"/>
      <c r="S79" s="126"/>
      <c r="T79" s="126"/>
      <c r="U79" s="126" t="s">
        <v>121</v>
      </c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  <c r="AL79" s="126"/>
      <c r="AM79" s="126"/>
      <c r="AN79" s="126"/>
      <c r="AO79" s="126"/>
      <c r="AP79" s="126"/>
      <c r="AQ79" s="126"/>
      <c r="AR79" s="126"/>
      <c r="AS79" s="126"/>
      <c r="AT79" s="126"/>
      <c r="AU79" s="126"/>
      <c r="AV79" s="126"/>
      <c r="AW79" s="126"/>
      <c r="AX79" s="126"/>
    </row>
    <row r="80" spans="1:50" outlineLevel="1" x14ac:dyDescent="0.2">
      <c r="A80" s="127">
        <v>64</v>
      </c>
      <c r="B80" s="131" t="s">
        <v>246</v>
      </c>
      <c r="C80" s="158" t="s">
        <v>247</v>
      </c>
      <c r="D80" s="133" t="s">
        <v>248</v>
      </c>
      <c r="E80" s="135">
        <v>73.596800000000002</v>
      </c>
      <c r="F80" s="137">
        <v>41.2</v>
      </c>
      <c r="G80" s="138">
        <f t="shared" si="15"/>
        <v>3032.19</v>
      </c>
      <c r="H80" s="138">
        <v>1E-3</v>
      </c>
      <c r="I80" s="138">
        <f t="shared" si="16"/>
        <v>7.3599999999999999E-2</v>
      </c>
      <c r="J80" s="138">
        <v>0</v>
      </c>
      <c r="K80" s="138">
        <f t="shared" si="17"/>
        <v>0</v>
      </c>
      <c r="L80" s="126"/>
      <c r="M80" s="126"/>
      <c r="N80" s="126"/>
      <c r="O80" s="126"/>
      <c r="P80" s="126"/>
      <c r="Q80" s="126"/>
      <c r="R80" s="126"/>
      <c r="S80" s="126"/>
      <c r="T80" s="126"/>
      <c r="U80" s="126" t="s">
        <v>249</v>
      </c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  <c r="AT80" s="126"/>
      <c r="AU80" s="126"/>
      <c r="AV80" s="126"/>
      <c r="AW80" s="126"/>
      <c r="AX80" s="126"/>
    </row>
    <row r="81" spans="1:50" ht="22.5" outlineLevel="1" x14ac:dyDescent="0.2">
      <c r="A81" s="127">
        <v>65</v>
      </c>
      <c r="B81" s="131" t="s">
        <v>250</v>
      </c>
      <c r="C81" s="158" t="s">
        <v>251</v>
      </c>
      <c r="D81" s="133" t="s">
        <v>138</v>
      </c>
      <c r="E81" s="135">
        <v>13.02</v>
      </c>
      <c r="F81" s="137">
        <v>97.4</v>
      </c>
      <c r="G81" s="138">
        <f t="shared" si="15"/>
        <v>1268.1500000000001</v>
      </c>
      <c r="H81" s="138">
        <v>4.0999999999999999E-4</v>
      </c>
      <c r="I81" s="138">
        <f t="shared" si="16"/>
        <v>5.3400000000000001E-3</v>
      </c>
      <c r="J81" s="138">
        <v>0</v>
      </c>
      <c r="K81" s="138">
        <f t="shared" si="17"/>
        <v>0</v>
      </c>
      <c r="L81" s="126"/>
      <c r="M81" s="126"/>
      <c r="N81" s="126"/>
      <c r="O81" s="126"/>
      <c r="P81" s="126"/>
      <c r="Q81" s="126"/>
      <c r="R81" s="126"/>
      <c r="S81" s="126"/>
      <c r="T81" s="126"/>
      <c r="U81" s="126" t="s">
        <v>121</v>
      </c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</row>
    <row r="82" spans="1:50" ht="22.5" outlineLevel="1" x14ac:dyDescent="0.2">
      <c r="A82" s="127">
        <v>66</v>
      </c>
      <c r="B82" s="131" t="s">
        <v>252</v>
      </c>
      <c r="C82" s="158" t="s">
        <v>253</v>
      </c>
      <c r="D82" s="133" t="s">
        <v>138</v>
      </c>
      <c r="E82" s="135">
        <v>106.85</v>
      </c>
      <c r="F82" s="137">
        <v>195</v>
      </c>
      <c r="G82" s="138">
        <f t="shared" si="15"/>
        <v>20835.75</v>
      </c>
      <c r="H82" s="138">
        <v>8.1999999999999998E-4</v>
      </c>
      <c r="I82" s="138">
        <f t="shared" si="16"/>
        <v>8.7620000000000003E-2</v>
      </c>
      <c r="J82" s="138">
        <v>0</v>
      </c>
      <c r="K82" s="138">
        <f t="shared" si="17"/>
        <v>0</v>
      </c>
      <c r="L82" s="126"/>
      <c r="M82" s="126"/>
      <c r="N82" s="126"/>
      <c r="O82" s="126"/>
      <c r="P82" s="126"/>
      <c r="Q82" s="126"/>
      <c r="R82" s="126"/>
      <c r="S82" s="126"/>
      <c r="T82" s="126"/>
      <c r="U82" s="126" t="s">
        <v>121</v>
      </c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  <c r="AW82" s="126"/>
      <c r="AX82" s="126"/>
    </row>
    <row r="83" spans="1:50" ht="22.5" outlineLevel="1" x14ac:dyDescent="0.2">
      <c r="A83" s="127">
        <v>67</v>
      </c>
      <c r="B83" s="131" t="s">
        <v>254</v>
      </c>
      <c r="C83" s="158" t="s">
        <v>255</v>
      </c>
      <c r="D83" s="133" t="s">
        <v>138</v>
      </c>
      <c r="E83" s="135">
        <v>33.747999999999998</v>
      </c>
      <c r="F83" s="137">
        <v>115</v>
      </c>
      <c r="G83" s="138">
        <f t="shared" si="15"/>
        <v>3881.02</v>
      </c>
      <c r="H83" s="138">
        <v>5.8E-4</v>
      </c>
      <c r="I83" s="138">
        <f t="shared" si="16"/>
        <v>1.9570000000000001E-2</v>
      </c>
      <c r="J83" s="138">
        <v>0</v>
      </c>
      <c r="K83" s="138">
        <f t="shared" si="17"/>
        <v>0</v>
      </c>
      <c r="L83" s="126"/>
      <c r="M83" s="126"/>
      <c r="N83" s="126"/>
      <c r="O83" s="126"/>
      <c r="P83" s="126"/>
      <c r="Q83" s="126"/>
      <c r="R83" s="126"/>
      <c r="S83" s="126"/>
      <c r="T83" s="126"/>
      <c r="U83" s="126" t="s">
        <v>121</v>
      </c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</row>
    <row r="84" spans="1:50" outlineLevel="1" x14ac:dyDescent="0.2">
      <c r="A84" s="127">
        <v>68</v>
      </c>
      <c r="B84" s="131" t="s">
        <v>256</v>
      </c>
      <c r="C84" s="158" t="s">
        <v>257</v>
      </c>
      <c r="D84" s="133" t="s">
        <v>138</v>
      </c>
      <c r="E84" s="135">
        <v>175.34969999999998</v>
      </c>
      <c r="F84" s="137">
        <v>152</v>
      </c>
      <c r="G84" s="138">
        <f t="shared" si="15"/>
        <v>26653.15</v>
      </c>
      <c r="H84" s="138">
        <v>4.4999999999999997E-3</v>
      </c>
      <c r="I84" s="138">
        <f t="shared" si="16"/>
        <v>0.78907000000000005</v>
      </c>
      <c r="J84" s="138">
        <v>0</v>
      </c>
      <c r="K84" s="138">
        <f t="shared" si="17"/>
        <v>0</v>
      </c>
      <c r="L84" s="126"/>
      <c r="M84" s="126"/>
      <c r="N84" s="126"/>
      <c r="O84" s="126"/>
      <c r="P84" s="126"/>
      <c r="Q84" s="126"/>
      <c r="R84" s="126"/>
      <c r="S84" s="126"/>
      <c r="T84" s="126"/>
      <c r="U84" s="126" t="s">
        <v>249</v>
      </c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  <c r="AL84" s="126"/>
      <c r="AM84" s="126"/>
      <c r="AN84" s="126"/>
      <c r="AO84" s="126"/>
      <c r="AP84" s="126"/>
      <c r="AQ84" s="126"/>
      <c r="AR84" s="126"/>
      <c r="AS84" s="126"/>
      <c r="AT84" s="126"/>
      <c r="AU84" s="126"/>
      <c r="AV84" s="126"/>
      <c r="AW84" s="126"/>
      <c r="AX84" s="126"/>
    </row>
    <row r="85" spans="1:50" outlineLevel="1" x14ac:dyDescent="0.2">
      <c r="A85" s="127">
        <v>69</v>
      </c>
      <c r="B85" s="131" t="s">
        <v>258</v>
      </c>
      <c r="C85" s="158" t="s">
        <v>257</v>
      </c>
      <c r="D85" s="133" t="s">
        <v>138</v>
      </c>
      <c r="E85" s="135">
        <v>122.8775</v>
      </c>
      <c r="F85" s="137">
        <v>162.5</v>
      </c>
      <c r="G85" s="138">
        <f t="shared" si="15"/>
        <v>19967.59</v>
      </c>
      <c r="H85" s="138">
        <v>4.5999999999999999E-3</v>
      </c>
      <c r="I85" s="138">
        <f t="shared" si="16"/>
        <v>0.56523999999999996</v>
      </c>
      <c r="J85" s="138">
        <v>0</v>
      </c>
      <c r="K85" s="138">
        <f t="shared" si="17"/>
        <v>0</v>
      </c>
      <c r="L85" s="126"/>
      <c r="M85" s="126"/>
      <c r="N85" s="126"/>
      <c r="O85" s="126"/>
      <c r="P85" s="126"/>
      <c r="Q85" s="126"/>
      <c r="R85" s="126"/>
      <c r="S85" s="126"/>
      <c r="T85" s="126"/>
      <c r="U85" s="126" t="s">
        <v>249</v>
      </c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  <c r="AW85" s="126"/>
      <c r="AX85" s="126"/>
    </row>
    <row r="86" spans="1:50" outlineLevel="1" x14ac:dyDescent="0.2">
      <c r="A86" s="127">
        <v>70</v>
      </c>
      <c r="B86" s="131" t="s">
        <v>259</v>
      </c>
      <c r="C86" s="158" t="s">
        <v>260</v>
      </c>
      <c r="D86" s="133" t="s">
        <v>138</v>
      </c>
      <c r="E86" s="135">
        <v>18</v>
      </c>
      <c r="F86" s="137">
        <v>97.5</v>
      </c>
      <c r="G86" s="138">
        <f t="shared" si="15"/>
        <v>1755</v>
      </c>
      <c r="H86" s="138">
        <v>1.7000000000000001E-4</v>
      </c>
      <c r="I86" s="138">
        <f t="shared" si="16"/>
        <v>3.0599999999999998E-3</v>
      </c>
      <c r="J86" s="138">
        <v>0</v>
      </c>
      <c r="K86" s="138">
        <f t="shared" si="17"/>
        <v>0</v>
      </c>
      <c r="L86" s="126"/>
      <c r="M86" s="126"/>
      <c r="N86" s="126"/>
      <c r="O86" s="126"/>
      <c r="P86" s="126"/>
      <c r="Q86" s="126"/>
      <c r="R86" s="126"/>
      <c r="S86" s="126"/>
      <c r="T86" s="126"/>
      <c r="U86" s="126" t="s">
        <v>121</v>
      </c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  <c r="AL86" s="126"/>
      <c r="AM86" s="126"/>
      <c r="AN86" s="126"/>
      <c r="AO86" s="126"/>
      <c r="AP86" s="126"/>
      <c r="AQ86" s="126"/>
      <c r="AR86" s="126"/>
      <c r="AS86" s="126"/>
      <c r="AT86" s="126"/>
      <c r="AU86" s="126"/>
      <c r="AV86" s="126"/>
      <c r="AW86" s="126"/>
      <c r="AX86" s="126"/>
    </row>
    <row r="87" spans="1:50" outlineLevel="1" x14ac:dyDescent="0.2">
      <c r="A87" s="127">
        <v>71</v>
      </c>
      <c r="B87" s="131" t="s">
        <v>261</v>
      </c>
      <c r="C87" s="158" t="s">
        <v>262</v>
      </c>
      <c r="D87" s="133" t="s">
        <v>138</v>
      </c>
      <c r="E87" s="135">
        <v>20.7</v>
      </c>
      <c r="F87" s="137">
        <v>151</v>
      </c>
      <c r="G87" s="138">
        <f t="shared" si="15"/>
        <v>3125.7</v>
      </c>
      <c r="H87" s="138">
        <v>3.5000000000000001E-3</v>
      </c>
      <c r="I87" s="138">
        <f t="shared" si="16"/>
        <v>7.2450000000000001E-2</v>
      </c>
      <c r="J87" s="138">
        <v>0</v>
      </c>
      <c r="K87" s="138">
        <f t="shared" si="17"/>
        <v>0</v>
      </c>
      <c r="L87" s="126"/>
      <c r="M87" s="126"/>
      <c r="N87" s="126"/>
      <c r="O87" s="126"/>
      <c r="P87" s="126"/>
      <c r="Q87" s="126"/>
      <c r="R87" s="126"/>
      <c r="S87" s="126"/>
      <c r="T87" s="126"/>
      <c r="U87" s="126" t="s">
        <v>249</v>
      </c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  <c r="AL87" s="126"/>
      <c r="AM87" s="126"/>
      <c r="AN87" s="126"/>
      <c r="AO87" s="126"/>
      <c r="AP87" s="126"/>
      <c r="AQ87" s="126"/>
      <c r="AR87" s="126"/>
      <c r="AS87" s="126"/>
      <c r="AT87" s="126"/>
      <c r="AU87" s="126"/>
      <c r="AV87" s="126"/>
      <c r="AW87" s="126"/>
      <c r="AX87" s="126"/>
    </row>
    <row r="88" spans="1:50" outlineLevel="1" x14ac:dyDescent="0.2">
      <c r="A88" s="127">
        <v>72</v>
      </c>
      <c r="B88" s="131" t="s">
        <v>263</v>
      </c>
      <c r="C88" s="158" t="s">
        <v>264</v>
      </c>
      <c r="D88" s="133" t="s">
        <v>168</v>
      </c>
      <c r="E88" s="135">
        <v>175.2</v>
      </c>
      <c r="F88" s="137">
        <v>116</v>
      </c>
      <c r="G88" s="138">
        <f t="shared" si="15"/>
        <v>20323.2</v>
      </c>
      <c r="H88" s="138">
        <v>2.1000000000000001E-4</v>
      </c>
      <c r="I88" s="138">
        <f t="shared" si="16"/>
        <v>3.6790000000000003E-2</v>
      </c>
      <c r="J88" s="138">
        <v>0</v>
      </c>
      <c r="K88" s="138">
        <f t="shared" si="17"/>
        <v>0</v>
      </c>
      <c r="L88" s="126"/>
      <c r="M88" s="126"/>
      <c r="N88" s="126"/>
      <c r="O88" s="126"/>
      <c r="P88" s="126"/>
      <c r="Q88" s="126"/>
      <c r="R88" s="126"/>
      <c r="S88" s="126"/>
      <c r="T88" s="126"/>
      <c r="U88" s="126" t="s">
        <v>121</v>
      </c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  <c r="AL88" s="126"/>
      <c r="AM88" s="126"/>
      <c r="AN88" s="126"/>
      <c r="AO88" s="126"/>
      <c r="AP88" s="126"/>
      <c r="AQ88" s="126"/>
      <c r="AR88" s="126"/>
      <c r="AS88" s="126"/>
      <c r="AT88" s="126"/>
      <c r="AU88" s="126"/>
      <c r="AV88" s="126"/>
      <c r="AW88" s="126"/>
      <c r="AX88" s="126"/>
    </row>
    <row r="89" spans="1:50" outlineLevel="1" x14ac:dyDescent="0.2">
      <c r="A89" s="127">
        <v>73</v>
      </c>
      <c r="B89" s="131" t="s">
        <v>265</v>
      </c>
      <c r="C89" s="158" t="s">
        <v>266</v>
      </c>
      <c r="D89" s="133" t="s">
        <v>138</v>
      </c>
      <c r="E89" s="135">
        <v>118.32899999999999</v>
      </c>
      <c r="F89" s="137">
        <v>47.1</v>
      </c>
      <c r="G89" s="138">
        <f t="shared" si="15"/>
        <v>5573.3</v>
      </c>
      <c r="H89" s="138">
        <v>2.1000000000000001E-4</v>
      </c>
      <c r="I89" s="138">
        <f t="shared" si="16"/>
        <v>2.4850000000000001E-2</v>
      </c>
      <c r="J89" s="138">
        <v>0</v>
      </c>
      <c r="K89" s="138">
        <f t="shared" si="17"/>
        <v>0</v>
      </c>
      <c r="L89" s="126"/>
      <c r="M89" s="126"/>
      <c r="N89" s="126"/>
      <c r="O89" s="126"/>
      <c r="P89" s="126"/>
      <c r="Q89" s="126"/>
      <c r="R89" s="126"/>
      <c r="S89" s="126"/>
      <c r="T89" s="126"/>
      <c r="U89" s="126" t="s">
        <v>121</v>
      </c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  <c r="AL89" s="126"/>
      <c r="AM89" s="126"/>
      <c r="AN89" s="126"/>
      <c r="AO89" s="126"/>
      <c r="AP89" s="126"/>
      <c r="AQ89" s="126"/>
      <c r="AR89" s="126"/>
      <c r="AS89" s="126"/>
      <c r="AT89" s="126"/>
      <c r="AU89" s="126"/>
      <c r="AV89" s="126"/>
      <c r="AW89" s="126"/>
      <c r="AX89" s="126"/>
    </row>
    <row r="90" spans="1:50" outlineLevel="1" x14ac:dyDescent="0.2">
      <c r="A90" s="127">
        <v>74</v>
      </c>
      <c r="B90" s="131" t="s">
        <v>267</v>
      </c>
      <c r="C90" s="158" t="s">
        <v>268</v>
      </c>
      <c r="D90" s="133" t="s">
        <v>138</v>
      </c>
      <c r="E90" s="135">
        <v>118.32899999999999</v>
      </c>
      <c r="F90" s="137">
        <v>644</v>
      </c>
      <c r="G90" s="138">
        <f t="shared" si="15"/>
        <v>76203.88</v>
      </c>
      <c r="H90" s="138">
        <v>3.2599999999999999E-3</v>
      </c>
      <c r="I90" s="138">
        <f t="shared" si="16"/>
        <v>0.38574999999999998</v>
      </c>
      <c r="J90" s="138">
        <v>0</v>
      </c>
      <c r="K90" s="138">
        <f t="shared" si="17"/>
        <v>0</v>
      </c>
      <c r="L90" s="126"/>
      <c r="M90" s="126"/>
      <c r="N90" s="126"/>
      <c r="O90" s="126"/>
      <c r="P90" s="126"/>
      <c r="Q90" s="126"/>
      <c r="R90" s="126"/>
      <c r="S90" s="126"/>
      <c r="T90" s="126"/>
      <c r="U90" s="126" t="s">
        <v>121</v>
      </c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  <c r="AL90" s="126"/>
      <c r="AM90" s="126"/>
      <c r="AN90" s="126"/>
      <c r="AO90" s="126"/>
      <c r="AP90" s="126"/>
      <c r="AQ90" s="126"/>
      <c r="AR90" s="126"/>
      <c r="AS90" s="126"/>
      <c r="AT90" s="126"/>
      <c r="AU90" s="126"/>
      <c r="AV90" s="126"/>
      <c r="AW90" s="126"/>
      <c r="AX90" s="126"/>
    </row>
    <row r="91" spans="1:50" outlineLevel="1" x14ac:dyDescent="0.2">
      <c r="A91" s="127">
        <v>75</v>
      </c>
      <c r="B91" s="131" t="s">
        <v>269</v>
      </c>
      <c r="C91" s="158" t="s">
        <v>270</v>
      </c>
      <c r="D91" s="133" t="s">
        <v>151</v>
      </c>
      <c r="E91" s="135">
        <v>4</v>
      </c>
      <c r="F91" s="137">
        <v>337.5</v>
      </c>
      <c r="G91" s="138">
        <f t="shared" si="15"/>
        <v>1350</v>
      </c>
      <c r="H91" s="138">
        <v>5.4000000000000001E-4</v>
      </c>
      <c r="I91" s="138">
        <f t="shared" si="16"/>
        <v>2.16E-3</v>
      </c>
      <c r="J91" s="138">
        <v>0</v>
      </c>
      <c r="K91" s="138">
        <f t="shared" si="17"/>
        <v>0</v>
      </c>
      <c r="L91" s="126"/>
      <c r="M91" s="126"/>
      <c r="N91" s="126"/>
      <c r="O91" s="126"/>
      <c r="P91" s="126"/>
      <c r="Q91" s="126"/>
      <c r="R91" s="126"/>
      <c r="S91" s="126"/>
      <c r="T91" s="126"/>
      <c r="U91" s="126" t="s">
        <v>121</v>
      </c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  <c r="AW91" s="126"/>
      <c r="AX91" s="126"/>
    </row>
    <row r="92" spans="1:50" outlineLevel="1" x14ac:dyDescent="0.2">
      <c r="A92" s="127">
        <v>76</v>
      </c>
      <c r="B92" s="131" t="s">
        <v>271</v>
      </c>
      <c r="C92" s="158" t="s">
        <v>272</v>
      </c>
      <c r="D92" s="133" t="s">
        <v>181</v>
      </c>
      <c r="E92" s="135">
        <v>2.0720000000000001</v>
      </c>
      <c r="F92" s="137">
        <v>888</v>
      </c>
      <c r="G92" s="138">
        <f t="shared" si="15"/>
        <v>1839.94</v>
      </c>
      <c r="H92" s="138">
        <v>0</v>
      </c>
      <c r="I92" s="138">
        <f t="shared" si="16"/>
        <v>0</v>
      </c>
      <c r="J92" s="138">
        <v>0</v>
      </c>
      <c r="K92" s="138">
        <f t="shared" si="17"/>
        <v>0</v>
      </c>
      <c r="L92" s="126"/>
      <c r="M92" s="126"/>
      <c r="N92" s="126"/>
      <c r="O92" s="126"/>
      <c r="P92" s="126"/>
      <c r="Q92" s="126"/>
      <c r="R92" s="126"/>
      <c r="S92" s="126"/>
      <c r="T92" s="126"/>
      <c r="U92" s="126" t="s">
        <v>121</v>
      </c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  <c r="AW92" s="126"/>
      <c r="AX92" s="126"/>
    </row>
    <row r="93" spans="1:50" x14ac:dyDescent="0.2">
      <c r="A93" s="128" t="s">
        <v>116</v>
      </c>
      <c r="B93" s="132" t="s">
        <v>76</v>
      </c>
      <c r="C93" s="159" t="s">
        <v>77</v>
      </c>
      <c r="D93" s="134"/>
      <c r="E93" s="136"/>
      <c r="F93" s="139"/>
      <c r="G93" s="139">
        <f>SUM(G94:G104)</f>
        <v>165955.82999999999</v>
      </c>
      <c r="H93" s="139"/>
      <c r="I93" s="139">
        <f>SUM(I94:I104)</f>
        <v>2.6683499999999998</v>
      </c>
      <c r="J93" s="139"/>
      <c r="K93" s="139">
        <f>SUM(K94:K104)</f>
        <v>0</v>
      </c>
      <c r="U93" t="s">
        <v>117</v>
      </c>
    </row>
    <row r="94" spans="1:50" ht="22.5" outlineLevel="1" x14ac:dyDescent="0.2">
      <c r="A94" s="127">
        <v>77</v>
      </c>
      <c r="B94" s="131" t="s">
        <v>273</v>
      </c>
      <c r="C94" s="158" t="s">
        <v>274</v>
      </c>
      <c r="D94" s="133" t="s">
        <v>138</v>
      </c>
      <c r="E94" s="135">
        <v>140.4</v>
      </c>
      <c r="F94" s="137">
        <v>10.7</v>
      </c>
      <c r="G94" s="138">
        <f t="shared" ref="G94:G104" si="18">ROUND(E94*F94,2)</f>
        <v>1502.28</v>
      </c>
      <c r="H94" s="138">
        <v>0</v>
      </c>
      <c r="I94" s="138">
        <f t="shared" ref="I94:I104" si="19">ROUND(E94*H94,5)</f>
        <v>0</v>
      </c>
      <c r="J94" s="138">
        <v>0</v>
      </c>
      <c r="K94" s="138">
        <f t="shared" ref="K94:K104" si="20">ROUND(E94*J94,5)</f>
        <v>0</v>
      </c>
      <c r="L94" s="126"/>
      <c r="M94" s="126"/>
      <c r="N94" s="126"/>
      <c r="O94" s="126"/>
      <c r="P94" s="126"/>
      <c r="Q94" s="126"/>
      <c r="R94" s="126"/>
      <c r="S94" s="126"/>
      <c r="T94" s="126"/>
      <c r="U94" s="126" t="s">
        <v>121</v>
      </c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  <c r="AX94" s="126"/>
    </row>
    <row r="95" spans="1:50" ht="22.5" outlineLevel="1" x14ac:dyDescent="0.2">
      <c r="A95" s="127">
        <v>78</v>
      </c>
      <c r="B95" s="131" t="s">
        <v>275</v>
      </c>
      <c r="C95" s="158" t="s">
        <v>276</v>
      </c>
      <c r="D95" s="133" t="s">
        <v>138</v>
      </c>
      <c r="E95" s="135">
        <v>50.312000000000005</v>
      </c>
      <c r="F95" s="137">
        <v>14</v>
      </c>
      <c r="G95" s="138">
        <f t="shared" si="18"/>
        <v>704.37</v>
      </c>
      <c r="H95" s="138">
        <v>0</v>
      </c>
      <c r="I95" s="138">
        <f t="shared" si="19"/>
        <v>0</v>
      </c>
      <c r="J95" s="138">
        <v>0</v>
      </c>
      <c r="K95" s="138">
        <f t="shared" si="20"/>
        <v>0</v>
      </c>
      <c r="L95" s="126"/>
      <c r="M95" s="126"/>
      <c r="N95" s="126"/>
      <c r="O95" s="126"/>
      <c r="P95" s="126"/>
      <c r="Q95" s="126"/>
      <c r="R95" s="126"/>
      <c r="S95" s="126"/>
      <c r="T95" s="126"/>
      <c r="U95" s="126" t="s">
        <v>121</v>
      </c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  <c r="AW95" s="126"/>
      <c r="AX95" s="126"/>
    </row>
    <row r="96" spans="1:50" outlineLevel="1" x14ac:dyDescent="0.2">
      <c r="A96" s="127">
        <v>79</v>
      </c>
      <c r="B96" s="131" t="s">
        <v>246</v>
      </c>
      <c r="C96" s="158" t="s">
        <v>247</v>
      </c>
      <c r="D96" s="133" t="s">
        <v>248</v>
      </c>
      <c r="E96" s="135">
        <v>86.347200000000001</v>
      </c>
      <c r="F96" s="137">
        <v>41.2</v>
      </c>
      <c r="G96" s="138">
        <f t="shared" si="18"/>
        <v>3557.5</v>
      </c>
      <c r="H96" s="138">
        <v>1E-3</v>
      </c>
      <c r="I96" s="138">
        <f t="shared" si="19"/>
        <v>8.6349999999999996E-2</v>
      </c>
      <c r="J96" s="138">
        <v>0</v>
      </c>
      <c r="K96" s="138">
        <f t="shared" si="20"/>
        <v>0</v>
      </c>
      <c r="L96" s="126"/>
      <c r="M96" s="126"/>
      <c r="N96" s="126"/>
      <c r="O96" s="126"/>
      <c r="P96" s="126"/>
      <c r="Q96" s="126"/>
      <c r="R96" s="126"/>
      <c r="S96" s="126"/>
      <c r="T96" s="126"/>
      <c r="U96" s="126" t="s">
        <v>249</v>
      </c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  <c r="AX96" s="126"/>
    </row>
    <row r="97" spans="1:50" ht="22.5" outlineLevel="1" x14ac:dyDescent="0.2">
      <c r="A97" s="127">
        <v>80</v>
      </c>
      <c r="B97" s="131" t="s">
        <v>277</v>
      </c>
      <c r="C97" s="158" t="s">
        <v>278</v>
      </c>
      <c r="D97" s="133" t="s">
        <v>138</v>
      </c>
      <c r="E97" s="135">
        <v>140.4</v>
      </c>
      <c r="F97" s="137">
        <v>185.5</v>
      </c>
      <c r="G97" s="138">
        <f t="shared" si="18"/>
        <v>26044.2</v>
      </c>
      <c r="H97" s="138">
        <v>6.9999999999999999E-4</v>
      </c>
      <c r="I97" s="138">
        <f t="shared" si="19"/>
        <v>9.8280000000000006E-2</v>
      </c>
      <c r="J97" s="138">
        <v>0</v>
      </c>
      <c r="K97" s="138">
        <f t="shared" si="20"/>
        <v>0</v>
      </c>
      <c r="L97" s="126"/>
      <c r="M97" s="126"/>
      <c r="N97" s="126"/>
      <c r="O97" s="126"/>
      <c r="P97" s="126"/>
      <c r="Q97" s="126"/>
      <c r="R97" s="126"/>
      <c r="S97" s="126"/>
      <c r="T97" s="126"/>
      <c r="U97" s="126" t="s">
        <v>121</v>
      </c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126"/>
      <c r="AP97" s="126"/>
      <c r="AQ97" s="126"/>
      <c r="AR97" s="126"/>
      <c r="AS97" s="126"/>
      <c r="AT97" s="126"/>
      <c r="AU97" s="126"/>
      <c r="AV97" s="126"/>
      <c r="AW97" s="126"/>
      <c r="AX97" s="126"/>
    </row>
    <row r="98" spans="1:50" ht="22.5" outlineLevel="1" x14ac:dyDescent="0.2">
      <c r="A98" s="127">
        <v>81</v>
      </c>
      <c r="B98" s="131" t="s">
        <v>279</v>
      </c>
      <c r="C98" s="158" t="s">
        <v>280</v>
      </c>
      <c r="D98" s="133" t="s">
        <v>138</v>
      </c>
      <c r="E98" s="135">
        <v>50.311999999999998</v>
      </c>
      <c r="F98" s="137">
        <v>257</v>
      </c>
      <c r="G98" s="138">
        <f t="shared" si="18"/>
        <v>12930.18</v>
      </c>
      <c r="H98" s="138">
        <v>8.4000000000000003E-4</v>
      </c>
      <c r="I98" s="138">
        <f t="shared" si="19"/>
        <v>4.2259999999999999E-2</v>
      </c>
      <c r="J98" s="138">
        <v>0</v>
      </c>
      <c r="K98" s="138">
        <f t="shared" si="20"/>
        <v>0</v>
      </c>
      <c r="L98" s="126"/>
      <c r="M98" s="126"/>
      <c r="N98" s="126"/>
      <c r="O98" s="126"/>
      <c r="P98" s="126"/>
      <c r="Q98" s="126"/>
      <c r="R98" s="126"/>
      <c r="S98" s="126"/>
      <c r="T98" s="126"/>
      <c r="U98" s="126" t="s">
        <v>121</v>
      </c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  <c r="AL98" s="126"/>
      <c r="AM98" s="126"/>
      <c r="AN98" s="126"/>
      <c r="AO98" s="126"/>
      <c r="AP98" s="126"/>
      <c r="AQ98" s="126"/>
      <c r="AR98" s="126"/>
      <c r="AS98" s="126"/>
      <c r="AT98" s="126"/>
      <c r="AU98" s="126"/>
      <c r="AV98" s="126"/>
      <c r="AW98" s="126"/>
      <c r="AX98" s="126"/>
    </row>
    <row r="99" spans="1:50" outlineLevel="1" x14ac:dyDescent="0.2">
      <c r="A99" s="127">
        <v>82</v>
      </c>
      <c r="B99" s="131" t="s">
        <v>256</v>
      </c>
      <c r="C99" s="158" t="s">
        <v>257</v>
      </c>
      <c r="D99" s="133" t="s">
        <v>138</v>
      </c>
      <c r="E99" s="135">
        <v>219.31879999999998</v>
      </c>
      <c r="F99" s="137">
        <v>152</v>
      </c>
      <c r="G99" s="138">
        <f t="shared" si="18"/>
        <v>33336.46</v>
      </c>
      <c r="H99" s="138">
        <v>4.4999999999999997E-3</v>
      </c>
      <c r="I99" s="138">
        <f t="shared" si="19"/>
        <v>0.98692999999999997</v>
      </c>
      <c r="J99" s="138">
        <v>0</v>
      </c>
      <c r="K99" s="138">
        <f t="shared" si="20"/>
        <v>0</v>
      </c>
      <c r="L99" s="126"/>
      <c r="M99" s="126"/>
      <c r="N99" s="126"/>
      <c r="O99" s="126"/>
      <c r="P99" s="126"/>
      <c r="Q99" s="126"/>
      <c r="R99" s="126"/>
      <c r="S99" s="126"/>
      <c r="T99" s="126"/>
      <c r="U99" s="126" t="s">
        <v>249</v>
      </c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  <c r="AL99" s="126"/>
      <c r="AM99" s="126"/>
      <c r="AN99" s="126"/>
      <c r="AO99" s="126"/>
      <c r="AP99" s="126"/>
      <c r="AQ99" s="126"/>
      <c r="AR99" s="126"/>
      <c r="AS99" s="126"/>
      <c r="AT99" s="126"/>
      <c r="AU99" s="126"/>
      <c r="AV99" s="126"/>
      <c r="AW99" s="126"/>
      <c r="AX99" s="126"/>
    </row>
    <row r="100" spans="1:50" outlineLevel="1" x14ac:dyDescent="0.2">
      <c r="A100" s="127">
        <v>83</v>
      </c>
      <c r="B100" s="131" t="s">
        <v>258</v>
      </c>
      <c r="C100" s="158" t="s">
        <v>257</v>
      </c>
      <c r="D100" s="133" t="s">
        <v>138</v>
      </c>
      <c r="E100" s="135">
        <v>219.31880000000001</v>
      </c>
      <c r="F100" s="137">
        <v>162.5</v>
      </c>
      <c r="G100" s="138">
        <f t="shared" si="18"/>
        <v>35639.31</v>
      </c>
      <c r="H100" s="138">
        <v>4.5999999999999999E-3</v>
      </c>
      <c r="I100" s="138">
        <f t="shared" si="19"/>
        <v>1.0088699999999999</v>
      </c>
      <c r="J100" s="138">
        <v>0</v>
      </c>
      <c r="K100" s="138">
        <f t="shared" si="20"/>
        <v>0</v>
      </c>
      <c r="L100" s="126"/>
      <c r="M100" s="126"/>
      <c r="N100" s="126"/>
      <c r="O100" s="126"/>
      <c r="P100" s="126"/>
      <c r="Q100" s="126"/>
      <c r="R100" s="126"/>
      <c r="S100" s="126"/>
      <c r="T100" s="126"/>
      <c r="U100" s="126" t="s">
        <v>249</v>
      </c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  <c r="AL100" s="126"/>
      <c r="AM100" s="126"/>
      <c r="AN100" s="126"/>
      <c r="AO100" s="126"/>
      <c r="AP100" s="126"/>
      <c r="AQ100" s="126"/>
      <c r="AR100" s="126"/>
      <c r="AS100" s="126"/>
      <c r="AT100" s="126"/>
      <c r="AU100" s="126"/>
      <c r="AV100" s="126"/>
      <c r="AW100" s="126"/>
      <c r="AX100" s="126"/>
    </row>
    <row r="101" spans="1:50" ht="22.5" outlineLevel="1" x14ac:dyDescent="0.2">
      <c r="A101" s="127">
        <v>84</v>
      </c>
      <c r="B101" s="131" t="s">
        <v>281</v>
      </c>
      <c r="C101" s="158" t="s">
        <v>282</v>
      </c>
      <c r="D101" s="133" t="s">
        <v>138</v>
      </c>
      <c r="E101" s="135">
        <v>140.4</v>
      </c>
      <c r="F101" s="137">
        <v>106</v>
      </c>
      <c r="G101" s="138">
        <f t="shared" si="18"/>
        <v>14882.4</v>
      </c>
      <c r="H101" s="138">
        <v>5.0000000000000002E-5</v>
      </c>
      <c r="I101" s="138">
        <f t="shared" si="19"/>
        <v>7.0200000000000002E-3</v>
      </c>
      <c r="J101" s="138">
        <v>0</v>
      </c>
      <c r="K101" s="138">
        <f t="shared" si="20"/>
        <v>0</v>
      </c>
      <c r="L101" s="126"/>
      <c r="M101" s="126"/>
      <c r="N101" s="126"/>
      <c r="O101" s="126"/>
      <c r="P101" s="126"/>
      <c r="Q101" s="126"/>
      <c r="R101" s="126"/>
      <c r="S101" s="126"/>
      <c r="T101" s="126"/>
      <c r="U101" s="126" t="s">
        <v>121</v>
      </c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  <c r="AS101" s="126"/>
      <c r="AT101" s="126"/>
      <c r="AU101" s="126"/>
      <c r="AV101" s="126"/>
      <c r="AW101" s="126"/>
      <c r="AX101" s="126"/>
    </row>
    <row r="102" spans="1:50" ht="22.5" outlineLevel="1" x14ac:dyDescent="0.2">
      <c r="A102" s="127">
        <v>85</v>
      </c>
      <c r="B102" s="131" t="s">
        <v>283</v>
      </c>
      <c r="C102" s="158" t="s">
        <v>284</v>
      </c>
      <c r="D102" s="133" t="s">
        <v>138</v>
      </c>
      <c r="E102" s="135">
        <v>50.311999999999998</v>
      </c>
      <c r="F102" s="137">
        <v>28</v>
      </c>
      <c r="G102" s="138">
        <f t="shared" si="18"/>
        <v>1408.74</v>
      </c>
      <c r="H102" s="138">
        <v>0</v>
      </c>
      <c r="I102" s="138">
        <f t="shared" si="19"/>
        <v>0</v>
      </c>
      <c r="J102" s="138">
        <v>0</v>
      </c>
      <c r="K102" s="138">
        <f t="shared" si="20"/>
        <v>0</v>
      </c>
      <c r="L102" s="126"/>
      <c r="M102" s="126"/>
      <c r="N102" s="126"/>
      <c r="O102" s="126"/>
      <c r="P102" s="126"/>
      <c r="Q102" s="126"/>
      <c r="R102" s="126"/>
      <c r="S102" s="126"/>
      <c r="T102" s="126"/>
      <c r="U102" s="126" t="s">
        <v>121</v>
      </c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  <c r="AS102" s="126"/>
      <c r="AT102" s="126"/>
      <c r="AU102" s="126"/>
      <c r="AV102" s="126"/>
      <c r="AW102" s="126"/>
      <c r="AX102" s="126"/>
    </row>
    <row r="103" spans="1:50" outlineLevel="1" x14ac:dyDescent="0.2">
      <c r="A103" s="127">
        <v>86</v>
      </c>
      <c r="B103" s="131" t="s">
        <v>285</v>
      </c>
      <c r="C103" s="158" t="s">
        <v>286</v>
      </c>
      <c r="D103" s="133" t="s">
        <v>138</v>
      </c>
      <c r="E103" s="135">
        <v>438.63759999999996</v>
      </c>
      <c r="F103" s="137">
        <v>75.3</v>
      </c>
      <c r="G103" s="138">
        <f t="shared" si="18"/>
        <v>33029.410000000003</v>
      </c>
      <c r="H103" s="138">
        <v>1E-3</v>
      </c>
      <c r="I103" s="138">
        <f t="shared" si="19"/>
        <v>0.43863999999999997</v>
      </c>
      <c r="J103" s="138">
        <v>0</v>
      </c>
      <c r="K103" s="138">
        <f t="shared" si="20"/>
        <v>0</v>
      </c>
      <c r="L103" s="126"/>
      <c r="M103" s="126"/>
      <c r="N103" s="126"/>
      <c r="O103" s="126"/>
      <c r="P103" s="126"/>
      <c r="Q103" s="126"/>
      <c r="R103" s="126"/>
      <c r="S103" s="126"/>
      <c r="T103" s="126"/>
      <c r="U103" s="126" t="s">
        <v>249</v>
      </c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  <c r="AL103" s="126"/>
      <c r="AM103" s="126"/>
      <c r="AN103" s="126"/>
      <c r="AO103" s="126"/>
      <c r="AP103" s="126"/>
      <c r="AQ103" s="126"/>
      <c r="AR103" s="126"/>
      <c r="AS103" s="126"/>
      <c r="AT103" s="126"/>
      <c r="AU103" s="126"/>
      <c r="AV103" s="126"/>
      <c r="AW103" s="126"/>
      <c r="AX103" s="126"/>
    </row>
    <row r="104" spans="1:50" outlineLevel="1" x14ac:dyDescent="0.2">
      <c r="A104" s="127">
        <v>87</v>
      </c>
      <c r="B104" s="131" t="s">
        <v>287</v>
      </c>
      <c r="C104" s="158" t="s">
        <v>288</v>
      </c>
      <c r="D104" s="133" t="s">
        <v>181</v>
      </c>
      <c r="E104" s="135">
        <v>2.67</v>
      </c>
      <c r="F104" s="137">
        <v>1094</v>
      </c>
      <c r="G104" s="138">
        <f t="shared" si="18"/>
        <v>2920.98</v>
      </c>
      <c r="H104" s="138">
        <v>0</v>
      </c>
      <c r="I104" s="138">
        <f t="shared" si="19"/>
        <v>0</v>
      </c>
      <c r="J104" s="138">
        <v>0</v>
      </c>
      <c r="K104" s="138">
        <f t="shared" si="20"/>
        <v>0</v>
      </c>
      <c r="L104" s="126"/>
      <c r="M104" s="126"/>
      <c r="N104" s="126"/>
      <c r="O104" s="126"/>
      <c r="P104" s="126"/>
      <c r="Q104" s="126"/>
      <c r="R104" s="126"/>
      <c r="S104" s="126"/>
      <c r="T104" s="126"/>
      <c r="U104" s="126" t="s">
        <v>121</v>
      </c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  <c r="AL104" s="126"/>
      <c r="AM104" s="126"/>
      <c r="AN104" s="126"/>
      <c r="AO104" s="126"/>
      <c r="AP104" s="126"/>
      <c r="AQ104" s="126"/>
      <c r="AR104" s="126"/>
      <c r="AS104" s="126"/>
      <c r="AT104" s="126"/>
      <c r="AU104" s="126"/>
      <c r="AV104" s="126"/>
      <c r="AW104" s="126"/>
      <c r="AX104" s="126"/>
    </row>
    <row r="105" spans="1:50" x14ac:dyDescent="0.2">
      <c r="A105" s="128" t="s">
        <v>116</v>
      </c>
      <c r="B105" s="132" t="s">
        <v>78</v>
      </c>
      <c r="C105" s="159" t="s">
        <v>79</v>
      </c>
      <c r="D105" s="134"/>
      <c r="E105" s="136"/>
      <c r="F105" s="139"/>
      <c r="G105" s="139">
        <f>SUM(G106:G106)</f>
        <v>2592</v>
      </c>
      <c r="H105" s="139"/>
      <c r="I105" s="139">
        <f>SUM(I106:I106)</f>
        <v>0</v>
      </c>
      <c r="J105" s="139"/>
      <c r="K105" s="139">
        <f>SUM(K106:K106)</f>
        <v>0</v>
      </c>
      <c r="U105" t="s">
        <v>117</v>
      </c>
    </row>
    <row r="106" spans="1:50" outlineLevel="1" x14ac:dyDescent="0.2">
      <c r="A106" s="127">
        <v>88</v>
      </c>
      <c r="B106" s="131" t="s">
        <v>289</v>
      </c>
      <c r="C106" s="158" t="s">
        <v>290</v>
      </c>
      <c r="D106" s="133" t="s">
        <v>168</v>
      </c>
      <c r="E106" s="135">
        <v>60</v>
      </c>
      <c r="F106" s="137">
        <v>43.2</v>
      </c>
      <c r="G106" s="138">
        <f>ROUND(E106*F106,2)</f>
        <v>2592</v>
      </c>
      <c r="H106" s="138">
        <v>0</v>
      </c>
      <c r="I106" s="138">
        <f>ROUND(E106*H106,5)</f>
        <v>0</v>
      </c>
      <c r="J106" s="138">
        <v>0</v>
      </c>
      <c r="K106" s="138">
        <f>ROUND(E106*J106,5)</f>
        <v>0</v>
      </c>
      <c r="L106" s="126"/>
      <c r="M106" s="126"/>
      <c r="N106" s="126"/>
      <c r="O106" s="126"/>
      <c r="P106" s="126"/>
      <c r="Q106" s="126"/>
      <c r="R106" s="126"/>
      <c r="S106" s="126"/>
      <c r="T106" s="126"/>
      <c r="U106" s="126" t="s">
        <v>121</v>
      </c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</row>
    <row r="107" spans="1:50" x14ac:dyDescent="0.2">
      <c r="A107" s="128" t="s">
        <v>116</v>
      </c>
      <c r="B107" s="132" t="s">
        <v>80</v>
      </c>
      <c r="C107" s="159" t="s">
        <v>81</v>
      </c>
      <c r="D107" s="134"/>
      <c r="E107" s="136"/>
      <c r="F107" s="139"/>
      <c r="G107" s="139">
        <f>SUM(G108:G109)</f>
        <v>24000</v>
      </c>
      <c r="H107" s="139"/>
      <c r="I107" s="139">
        <f>SUM(I108:I109)</f>
        <v>0</v>
      </c>
      <c r="J107" s="139"/>
      <c r="K107" s="139">
        <f>SUM(K108:K109)</f>
        <v>0</v>
      </c>
      <c r="U107" t="s">
        <v>117</v>
      </c>
    </row>
    <row r="108" spans="1:50" outlineLevel="1" x14ac:dyDescent="0.2">
      <c r="A108" s="127">
        <v>89</v>
      </c>
      <c r="B108" s="131" t="s">
        <v>291</v>
      </c>
      <c r="C108" s="158" t="s">
        <v>292</v>
      </c>
      <c r="D108" s="133" t="s">
        <v>293</v>
      </c>
      <c r="E108" s="135">
        <v>4</v>
      </c>
      <c r="F108" s="137">
        <v>2500</v>
      </c>
      <c r="G108" s="138">
        <f>ROUND(E108*F108,2)</f>
        <v>10000</v>
      </c>
      <c r="H108" s="138">
        <v>0</v>
      </c>
      <c r="I108" s="138">
        <f>ROUND(E108*H108,5)</f>
        <v>0</v>
      </c>
      <c r="J108" s="138">
        <v>0</v>
      </c>
      <c r="K108" s="138">
        <f>ROUND(E108*J108,5)</f>
        <v>0</v>
      </c>
      <c r="L108" s="126"/>
      <c r="M108" s="126"/>
      <c r="N108" s="126"/>
      <c r="O108" s="126"/>
      <c r="P108" s="126"/>
      <c r="Q108" s="126"/>
      <c r="R108" s="126"/>
      <c r="S108" s="126"/>
      <c r="T108" s="126"/>
      <c r="U108" s="126" t="s">
        <v>121</v>
      </c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</row>
    <row r="109" spans="1:50" outlineLevel="1" x14ac:dyDescent="0.2">
      <c r="A109" s="127">
        <v>90</v>
      </c>
      <c r="B109" s="131" t="s">
        <v>294</v>
      </c>
      <c r="C109" s="158" t="s">
        <v>295</v>
      </c>
      <c r="D109" s="133" t="s">
        <v>293</v>
      </c>
      <c r="E109" s="135">
        <v>4</v>
      </c>
      <c r="F109" s="137">
        <v>3500</v>
      </c>
      <c r="G109" s="138">
        <f>ROUND(E109*F109,2)</f>
        <v>14000</v>
      </c>
      <c r="H109" s="138">
        <v>0</v>
      </c>
      <c r="I109" s="138">
        <f>ROUND(E109*H109,5)</f>
        <v>0</v>
      </c>
      <c r="J109" s="138">
        <v>0</v>
      </c>
      <c r="K109" s="138">
        <f>ROUND(E109*J109,5)</f>
        <v>0</v>
      </c>
      <c r="L109" s="126"/>
      <c r="M109" s="126"/>
      <c r="N109" s="126"/>
      <c r="O109" s="126"/>
      <c r="P109" s="126"/>
      <c r="Q109" s="126"/>
      <c r="R109" s="126"/>
      <c r="S109" s="126"/>
      <c r="T109" s="126"/>
      <c r="U109" s="126" t="s">
        <v>121</v>
      </c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</row>
    <row r="110" spans="1:50" x14ac:dyDescent="0.2">
      <c r="A110" s="128" t="s">
        <v>116</v>
      </c>
      <c r="B110" s="132" t="s">
        <v>82</v>
      </c>
      <c r="C110" s="159" t="s">
        <v>83</v>
      </c>
      <c r="D110" s="134"/>
      <c r="E110" s="136"/>
      <c r="F110" s="139"/>
      <c r="G110" s="139">
        <f>SUM(G111:G113)</f>
        <v>79984.539999999994</v>
      </c>
      <c r="H110" s="139"/>
      <c r="I110" s="139">
        <f>SUM(I111:I113)</f>
        <v>3.6119999999999999E-2</v>
      </c>
      <c r="J110" s="139"/>
      <c r="K110" s="139">
        <f>SUM(K111:K113)</f>
        <v>0</v>
      </c>
      <c r="U110" t="s">
        <v>117</v>
      </c>
    </row>
    <row r="111" spans="1:50" outlineLevel="1" x14ac:dyDescent="0.2">
      <c r="A111" s="127">
        <v>91</v>
      </c>
      <c r="B111" s="131" t="s">
        <v>296</v>
      </c>
      <c r="C111" s="158" t="s">
        <v>297</v>
      </c>
      <c r="D111" s="133" t="s">
        <v>151</v>
      </c>
      <c r="E111" s="135">
        <v>4</v>
      </c>
      <c r="F111" s="137">
        <v>877</v>
      </c>
      <c r="G111" s="138">
        <f>ROUND(E111*F111,2)</f>
        <v>3508</v>
      </c>
      <c r="H111" s="138">
        <v>3.0000000000000001E-5</v>
      </c>
      <c r="I111" s="138">
        <f>ROUND(E111*H111,5)</f>
        <v>1.2E-4</v>
      </c>
      <c r="J111" s="138">
        <v>0</v>
      </c>
      <c r="K111" s="138">
        <f>ROUND(E111*J111,5)</f>
        <v>0</v>
      </c>
      <c r="L111" s="126"/>
      <c r="M111" s="126"/>
      <c r="N111" s="126"/>
      <c r="O111" s="126"/>
      <c r="P111" s="126"/>
      <c r="Q111" s="126"/>
      <c r="R111" s="126"/>
      <c r="S111" s="126"/>
      <c r="T111" s="126"/>
      <c r="U111" s="126" t="s">
        <v>121</v>
      </c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</row>
    <row r="112" spans="1:50" outlineLevel="1" x14ac:dyDescent="0.2">
      <c r="A112" s="127">
        <v>92</v>
      </c>
      <c r="B112" s="131" t="s">
        <v>298</v>
      </c>
      <c r="C112" s="158" t="s">
        <v>299</v>
      </c>
      <c r="D112" s="133" t="s">
        <v>151</v>
      </c>
      <c r="E112" s="135">
        <v>4</v>
      </c>
      <c r="F112" s="137">
        <v>19110</v>
      </c>
      <c r="G112" s="138">
        <f>ROUND(E112*F112,2)</f>
        <v>76440</v>
      </c>
      <c r="H112" s="138">
        <v>8.9999999999999993E-3</v>
      </c>
      <c r="I112" s="138">
        <f>ROUND(E112*H112,5)</f>
        <v>3.5999999999999997E-2</v>
      </c>
      <c r="J112" s="138">
        <v>0</v>
      </c>
      <c r="K112" s="138">
        <f>ROUND(E112*J112,5)</f>
        <v>0</v>
      </c>
      <c r="L112" s="126"/>
      <c r="M112" s="126"/>
      <c r="N112" s="126"/>
      <c r="O112" s="126"/>
      <c r="P112" s="126"/>
      <c r="Q112" s="126"/>
      <c r="R112" s="126"/>
      <c r="S112" s="126"/>
      <c r="T112" s="126"/>
      <c r="U112" s="126" t="s">
        <v>249</v>
      </c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</row>
    <row r="113" spans="1:50" outlineLevel="1" x14ac:dyDescent="0.2">
      <c r="A113" s="127">
        <v>93</v>
      </c>
      <c r="B113" s="131" t="s">
        <v>300</v>
      </c>
      <c r="C113" s="158" t="s">
        <v>301</v>
      </c>
      <c r="D113" s="133" t="s">
        <v>181</v>
      </c>
      <c r="E113" s="135">
        <v>3.5999999999999997E-2</v>
      </c>
      <c r="F113" s="137">
        <v>1015</v>
      </c>
      <c r="G113" s="138">
        <f>ROUND(E113*F113,2)</f>
        <v>36.54</v>
      </c>
      <c r="H113" s="138">
        <v>0</v>
      </c>
      <c r="I113" s="138">
        <f>ROUND(E113*H113,5)</f>
        <v>0</v>
      </c>
      <c r="J113" s="138">
        <v>0</v>
      </c>
      <c r="K113" s="138">
        <f>ROUND(E113*J113,5)</f>
        <v>0</v>
      </c>
      <c r="L113" s="126"/>
      <c r="M113" s="126"/>
      <c r="N113" s="126"/>
      <c r="O113" s="126"/>
      <c r="P113" s="126"/>
      <c r="Q113" s="126"/>
      <c r="R113" s="126"/>
      <c r="S113" s="126"/>
      <c r="T113" s="126"/>
      <c r="U113" s="126" t="s">
        <v>121</v>
      </c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</row>
    <row r="114" spans="1:50" x14ac:dyDescent="0.2">
      <c r="A114" s="128" t="s">
        <v>116</v>
      </c>
      <c r="B114" s="132" t="s">
        <v>84</v>
      </c>
      <c r="C114" s="159" t="s">
        <v>85</v>
      </c>
      <c r="D114" s="134"/>
      <c r="E114" s="136"/>
      <c r="F114" s="139"/>
      <c r="G114" s="139">
        <f>SUM(G115:G126)</f>
        <v>59853.619999999995</v>
      </c>
      <c r="H114" s="139"/>
      <c r="I114" s="139">
        <f>SUM(I115:I126)</f>
        <v>0.27940000000000004</v>
      </c>
      <c r="J114" s="139"/>
      <c r="K114" s="139">
        <f>SUM(K115:K126)</f>
        <v>0</v>
      </c>
      <c r="U114" t="s">
        <v>117</v>
      </c>
    </row>
    <row r="115" spans="1:50" outlineLevel="1" x14ac:dyDescent="0.2">
      <c r="A115" s="127">
        <v>94</v>
      </c>
      <c r="B115" s="131" t="s">
        <v>302</v>
      </c>
      <c r="C115" s="158" t="s">
        <v>303</v>
      </c>
      <c r="D115" s="133" t="s">
        <v>168</v>
      </c>
      <c r="E115" s="135">
        <v>18.899999999999999</v>
      </c>
      <c r="F115" s="137">
        <v>208</v>
      </c>
      <c r="G115" s="138">
        <f t="shared" ref="G115:G126" si="21">ROUND(E115*F115,2)</f>
        <v>3931.2</v>
      </c>
      <c r="H115" s="138">
        <v>2.0000000000000002E-5</v>
      </c>
      <c r="I115" s="138">
        <f t="shared" ref="I115:I126" si="22">ROUND(E115*H115,5)</f>
        <v>3.8000000000000002E-4</v>
      </c>
      <c r="J115" s="138">
        <v>0</v>
      </c>
      <c r="K115" s="138">
        <f t="shared" ref="K115:K126" si="23">ROUND(E115*J115,5)</f>
        <v>0</v>
      </c>
      <c r="L115" s="126"/>
      <c r="M115" s="126"/>
      <c r="N115" s="126"/>
      <c r="O115" s="126"/>
      <c r="P115" s="126"/>
      <c r="Q115" s="126"/>
      <c r="R115" s="126"/>
      <c r="S115" s="126"/>
      <c r="T115" s="126"/>
      <c r="U115" s="126" t="s">
        <v>121</v>
      </c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  <c r="AX115" s="126"/>
    </row>
    <row r="116" spans="1:50" outlineLevel="1" x14ac:dyDescent="0.2">
      <c r="A116" s="127">
        <v>95</v>
      </c>
      <c r="B116" s="131" t="s">
        <v>304</v>
      </c>
      <c r="C116" s="158" t="s">
        <v>305</v>
      </c>
      <c r="D116" s="133" t="s">
        <v>168</v>
      </c>
      <c r="E116" s="135">
        <v>18.899999999999999</v>
      </c>
      <c r="F116" s="137">
        <v>385</v>
      </c>
      <c r="G116" s="138">
        <f t="shared" si="21"/>
        <v>7276.5</v>
      </c>
      <c r="H116" s="138">
        <v>1.2E-4</v>
      </c>
      <c r="I116" s="138">
        <f t="shared" si="22"/>
        <v>2.2699999999999999E-3</v>
      </c>
      <c r="J116" s="138">
        <v>0</v>
      </c>
      <c r="K116" s="138">
        <f t="shared" si="23"/>
        <v>0</v>
      </c>
      <c r="L116" s="126"/>
      <c r="M116" s="126"/>
      <c r="N116" s="126"/>
      <c r="O116" s="126"/>
      <c r="P116" s="126"/>
      <c r="Q116" s="126"/>
      <c r="R116" s="126"/>
      <c r="S116" s="126"/>
      <c r="T116" s="126"/>
      <c r="U116" s="126" t="s">
        <v>121</v>
      </c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</row>
    <row r="117" spans="1:50" outlineLevel="1" x14ac:dyDescent="0.2">
      <c r="A117" s="127">
        <v>96</v>
      </c>
      <c r="B117" s="131" t="s">
        <v>399</v>
      </c>
      <c r="C117" s="158" t="s">
        <v>306</v>
      </c>
      <c r="D117" s="133" t="s">
        <v>151</v>
      </c>
      <c r="E117" s="135">
        <v>3</v>
      </c>
      <c r="F117" s="137">
        <v>6560</v>
      </c>
      <c r="G117" s="138">
        <f t="shared" si="21"/>
        <v>19680</v>
      </c>
      <c r="H117" s="138">
        <v>4.7E-2</v>
      </c>
      <c r="I117" s="138">
        <f t="shared" si="22"/>
        <v>0.14099999999999999</v>
      </c>
      <c r="J117" s="138">
        <v>0</v>
      </c>
      <c r="K117" s="138">
        <f t="shared" si="23"/>
        <v>0</v>
      </c>
      <c r="L117" s="126"/>
      <c r="M117" s="126"/>
      <c r="N117" s="126"/>
      <c r="O117" s="126"/>
      <c r="P117" s="126"/>
      <c r="Q117" s="126"/>
      <c r="R117" s="126"/>
      <c r="S117" s="126"/>
      <c r="T117" s="126"/>
      <c r="U117" s="126" t="s">
        <v>249</v>
      </c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</row>
    <row r="118" spans="1:50" outlineLevel="1" x14ac:dyDescent="0.2">
      <c r="A118" s="127">
        <v>97</v>
      </c>
      <c r="B118" s="131" t="s">
        <v>307</v>
      </c>
      <c r="C118" s="158" t="s">
        <v>308</v>
      </c>
      <c r="D118" s="133" t="s">
        <v>151</v>
      </c>
      <c r="E118" s="135">
        <v>3</v>
      </c>
      <c r="F118" s="137">
        <v>556</v>
      </c>
      <c r="G118" s="138">
        <f t="shared" si="21"/>
        <v>1668</v>
      </c>
      <c r="H118" s="138">
        <v>0</v>
      </c>
      <c r="I118" s="138">
        <f t="shared" si="22"/>
        <v>0</v>
      </c>
      <c r="J118" s="138">
        <v>0</v>
      </c>
      <c r="K118" s="138">
        <f t="shared" si="23"/>
        <v>0</v>
      </c>
      <c r="L118" s="126"/>
      <c r="M118" s="126"/>
      <c r="N118" s="126"/>
      <c r="O118" s="126"/>
      <c r="P118" s="126"/>
      <c r="Q118" s="126"/>
      <c r="R118" s="126"/>
      <c r="S118" s="126"/>
      <c r="T118" s="126"/>
      <c r="U118" s="126" t="s">
        <v>121</v>
      </c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</row>
    <row r="119" spans="1:50" outlineLevel="1" x14ac:dyDescent="0.2">
      <c r="A119" s="127">
        <v>98</v>
      </c>
      <c r="B119" s="131" t="s">
        <v>309</v>
      </c>
      <c r="C119" s="158" t="s">
        <v>310</v>
      </c>
      <c r="D119" s="133" t="s">
        <v>151</v>
      </c>
      <c r="E119" s="135">
        <v>1</v>
      </c>
      <c r="F119" s="137">
        <v>5845</v>
      </c>
      <c r="G119" s="138">
        <f t="shared" si="21"/>
        <v>5845</v>
      </c>
      <c r="H119" s="138">
        <v>3.6999999999999998E-2</v>
      </c>
      <c r="I119" s="138">
        <f t="shared" si="22"/>
        <v>3.6999999999999998E-2</v>
      </c>
      <c r="J119" s="138">
        <v>0</v>
      </c>
      <c r="K119" s="138">
        <f t="shared" si="23"/>
        <v>0</v>
      </c>
      <c r="L119" s="126"/>
      <c r="M119" s="126"/>
      <c r="N119" s="126"/>
      <c r="O119" s="126"/>
      <c r="P119" s="126"/>
      <c r="Q119" s="126"/>
      <c r="R119" s="126"/>
      <c r="S119" s="126"/>
      <c r="T119" s="126"/>
      <c r="U119" s="126" t="s">
        <v>249</v>
      </c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  <c r="AL119" s="126"/>
      <c r="AM119" s="126"/>
      <c r="AN119" s="126"/>
      <c r="AO119" s="126"/>
      <c r="AP119" s="126"/>
      <c r="AQ119" s="126"/>
      <c r="AR119" s="126"/>
      <c r="AS119" s="126"/>
      <c r="AT119" s="126"/>
      <c r="AU119" s="126"/>
      <c r="AV119" s="126"/>
      <c r="AW119" s="126"/>
      <c r="AX119" s="126"/>
    </row>
    <row r="120" spans="1:50" outlineLevel="1" x14ac:dyDescent="0.2">
      <c r="A120" s="127">
        <v>99</v>
      </c>
      <c r="B120" s="131" t="s">
        <v>309</v>
      </c>
      <c r="C120" s="158" t="s">
        <v>311</v>
      </c>
      <c r="D120" s="133" t="s">
        <v>151</v>
      </c>
      <c r="E120" s="135">
        <v>1</v>
      </c>
      <c r="F120" s="137">
        <v>5845</v>
      </c>
      <c r="G120" s="138">
        <f t="shared" si="21"/>
        <v>5845</v>
      </c>
      <c r="H120" s="138">
        <v>3.6999999999999998E-2</v>
      </c>
      <c r="I120" s="138">
        <f t="shared" si="22"/>
        <v>3.6999999999999998E-2</v>
      </c>
      <c r="J120" s="138">
        <v>0</v>
      </c>
      <c r="K120" s="138">
        <f t="shared" si="23"/>
        <v>0</v>
      </c>
      <c r="L120" s="126"/>
      <c r="M120" s="126"/>
      <c r="N120" s="126"/>
      <c r="O120" s="126"/>
      <c r="P120" s="126"/>
      <c r="Q120" s="126"/>
      <c r="R120" s="126"/>
      <c r="S120" s="126"/>
      <c r="T120" s="126"/>
      <c r="U120" s="126" t="s">
        <v>249</v>
      </c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6"/>
      <c r="AL120" s="126"/>
      <c r="AM120" s="126"/>
      <c r="AN120" s="126"/>
      <c r="AO120" s="126"/>
      <c r="AP120" s="126"/>
      <c r="AQ120" s="126"/>
      <c r="AR120" s="126"/>
      <c r="AS120" s="126"/>
      <c r="AT120" s="126"/>
      <c r="AU120" s="126"/>
      <c r="AV120" s="126"/>
      <c r="AW120" s="126"/>
      <c r="AX120" s="126"/>
    </row>
    <row r="121" spans="1:50" outlineLevel="1" x14ac:dyDescent="0.2">
      <c r="A121" s="127">
        <v>100</v>
      </c>
      <c r="B121" s="131" t="s">
        <v>312</v>
      </c>
      <c r="C121" s="158" t="s">
        <v>313</v>
      </c>
      <c r="D121" s="133" t="s">
        <v>151</v>
      </c>
      <c r="E121" s="135">
        <v>1</v>
      </c>
      <c r="F121" s="137">
        <v>11690</v>
      </c>
      <c r="G121" s="138">
        <f t="shared" si="21"/>
        <v>11690</v>
      </c>
      <c r="H121" s="138">
        <v>5.8000000000000003E-2</v>
      </c>
      <c r="I121" s="138">
        <f t="shared" si="22"/>
        <v>5.8000000000000003E-2</v>
      </c>
      <c r="J121" s="138">
        <v>0</v>
      </c>
      <c r="K121" s="138">
        <f t="shared" si="23"/>
        <v>0</v>
      </c>
      <c r="L121" s="126"/>
      <c r="M121" s="126"/>
      <c r="N121" s="126"/>
      <c r="O121" s="126"/>
      <c r="P121" s="126"/>
      <c r="Q121" s="126"/>
      <c r="R121" s="126"/>
      <c r="S121" s="126"/>
      <c r="T121" s="126"/>
      <c r="U121" s="126" t="s">
        <v>249</v>
      </c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  <c r="AL121" s="126"/>
      <c r="AM121" s="126"/>
      <c r="AN121" s="126"/>
      <c r="AO121" s="126"/>
      <c r="AP121" s="126"/>
      <c r="AQ121" s="126"/>
      <c r="AR121" s="126"/>
      <c r="AS121" s="126"/>
      <c r="AT121" s="126"/>
      <c r="AU121" s="126"/>
      <c r="AV121" s="126"/>
      <c r="AW121" s="126"/>
      <c r="AX121" s="126"/>
    </row>
    <row r="122" spans="1:50" outlineLevel="1" x14ac:dyDescent="0.2">
      <c r="A122" s="127">
        <v>101</v>
      </c>
      <c r="B122" s="131" t="s">
        <v>314</v>
      </c>
      <c r="C122" s="158" t="s">
        <v>315</v>
      </c>
      <c r="D122" s="133" t="s">
        <v>151</v>
      </c>
      <c r="E122" s="135">
        <v>3</v>
      </c>
      <c r="F122" s="137">
        <v>321</v>
      </c>
      <c r="G122" s="138">
        <f t="shared" si="21"/>
        <v>963</v>
      </c>
      <c r="H122" s="138">
        <v>0</v>
      </c>
      <c r="I122" s="138">
        <f t="shared" si="22"/>
        <v>0</v>
      </c>
      <c r="J122" s="138">
        <v>0</v>
      </c>
      <c r="K122" s="138">
        <f t="shared" si="23"/>
        <v>0</v>
      </c>
      <c r="L122" s="126"/>
      <c r="M122" s="126"/>
      <c r="N122" s="126"/>
      <c r="O122" s="126"/>
      <c r="P122" s="126"/>
      <c r="Q122" s="126"/>
      <c r="R122" s="126"/>
      <c r="S122" s="126"/>
      <c r="T122" s="126"/>
      <c r="U122" s="126" t="s">
        <v>121</v>
      </c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126"/>
      <c r="AP122" s="126"/>
      <c r="AQ122" s="126"/>
      <c r="AR122" s="126"/>
      <c r="AS122" s="126"/>
      <c r="AT122" s="126"/>
      <c r="AU122" s="126"/>
      <c r="AV122" s="126"/>
      <c r="AW122" s="126"/>
      <c r="AX122" s="126"/>
    </row>
    <row r="123" spans="1:50" outlineLevel="1" x14ac:dyDescent="0.2">
      <c r="A123" s="127">
        <v>102</v>
      </c>
      <c r="B123" s="131" t="s">
        <v>316</v>
      </c>
      <c r="C123" s="158" t="s">
        <v>317</v>
      </c>
      <c r="D123" s="133" t="s">
        <v>151</v>
      </c>
      <c r="E123" s="135">
        <v>3</v>
      </c>
      <c r="F123" s="137">
        <v>722</v>
      </c>
      <c r="G123" s="138">
        <f t="shared" si="21"/>
        <v>2166</v>
      </c>
      <c r="H123" s="138">
        <v>8.0000000000000004E-4</v>
      </c>
      <c r="I123" s="138">
        <f t="shared" si="22"/>
        <v>2.3999999999999998E-3</v>
      </c>
      <c r="J123" s="138">
        <v>0</v>
      </c>
      <c r="K123" s="138">
        <f t="shared" si="23"/>
        <v>0</v>
      </c>
      <c r="L123" s="126"/>
      <c r="M123" s="126"/>
      <c r="N123" s="126"/>
      <c r="O123" s="126"/>
      <c r="P123" s="126"/>
      <c r="Q123" s="126"/>
      <c r="R123" s="126"/>
      <c r="S123" s="126"/>
      <c r="T123" s="126"/>
      <c r="U123" s="126" t="s">
        <v>249</v>
      </c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  <c r="AL123" s="126"/>
      <c r="AM123" s="126"/>
      <c r="AN123" s="126"/>
      <c r="AO123" s="126"/>
      <c r="AP123" s="126"/>
      <c r="AQ123" s="126"/>
      <c r="AR123" s="126"/>
      <c r="AS123" s="126"/>
      <c r="AT123" s="126"/>
      <c r="AU123" s="126"/>
      <c r="AV123" s="126"/>
      <c r="AW123" s="126"/>
      <c r="AX123" s="126"/>
    </row>
    <row r="124" spans="1:50" outlineLevel="1" x14ac:dyDescent="0.2">
      <c r="A124" s="127">
        <v>103</v>
      </c>
      <c r="B124" s="131" t="s">
        <v>318</v>
      </c>
      <c r="C124" s="158" t="s">
        <v>319</v>
      </c>
      <c r="D124" s="133" t="s">
        <v>151</v>
      </c>
      <c r="E124" s="135">
        <v>3</v>
      </c>
      <c r="F124" s="137">
        <v>58.2</v>
      </c>
      <c r="G124" s="138">
        <f t="shared" si="21"/>
        <v>174.6</v>
      </c>
      <c r="H124" s="138">
        <v>0</v>
      </c>
      <c r="I124" s="138">
        <f t="shared" si="22"/>
        <v>0</v>
      </c>
      <c r="J124" s="138">
        <v>0</v>
      </c>
      <c r="K124" s="138">
        <f t="shared" si="23"/>
        <v>0</v>
      </c>
      <c r="L124" s="126"/>
      <c r="M124" s="126"/>
      <c r="N124" s="126"/>
      <c r="O124" s="126"/>
      <c r="P124" s="126"/>
      <c r="Q124" s="126"/>
      <c r="R124" s="126"/>
      <c r="S124" s="126"/>
      <c r="T124" s="126"/>
      <c r="U124" s="126" t="s">
        <v>121</v>
      </c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  <c r="AS124" s="126"/>
      <c r="AT124" s="126"/>
      <c r="AU124" s="126"/>
      <c r="AV124" s="126"/>
      <c r="AW124" s="126"/>
      <c r="AX124" s="126"/>
    </row>
    <row r="125" spans="1:50" outlineLevel="1" x14ac:dyDescent="0.2">
      <c r="A125" s="127">
        <v>104</v>
      </c>
      <c r="B125" s="131" t="s">
        <v>320</v>
      </c>
      <c r="C125" s="158" t="s">
        <v>321</v>
      </c>
      <c r="D125" s="133" t="s">
        <v>151</v>
      </c>
      <c r="E125" s="135">
        <v>3</v>
      </c>
      <c r="F125" s="137">
        <v>133</v>
      </c>
      <c r="G125" s="138">
        <f t="shared" si="21"/>
        <v>399</v>
      </c>
      <c r="H125" s="138">
        <v>4.4999999999999999E-4</v>
      </c>
      <c r="I125" s="138">
        <f t="shared" si="22"/>
        <v>1.3500000000000001E-3</v>
      </c>
      <c r="J125" s="138">
        <v>0</v>
      </c>
      <c r="K125" s="138">
        <f t="shared" si="23"/>
        <v>0</v>
      </c>
      <c r="L125" s="126"/>
      <c r="M125" s="126"/>
      <c r="N125" s="126"/>
      <c r="O125" s="126"/>
      <c r="P125" s="126"/>
      <c r="Q125" s="126"/>
      <c r="R125" s="126"/>
      <c r="S125" s="126"/>
      <c r="T125" s="126"/>
      <c r="U125" s="126" t="s">
        <v>249</v>
      </c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  <c r="AL125" s="126"/>
      <c r="AM125" s="126"/>
      <c r="AN125" s="126"/>
      <c r="AO125" s="126"/>
      <c r="AP125" s="126"/>
      <c r="AQ125" s="126"/>
      <c r="AR125" s="126"/>
      <c r="AS125" s="126"/>
      <c r="AT125" s="126"/>
      <c r="AU125" s="126"/>
      <c r="AV125" s="126"/>
      <c r="AW125" s="126"/>
      <c r="AX125" s="126"/>
    </row>
    <row r="126" spans="1:50" outlineLevel="1" x14ac:dyDescent="0.2">
      <c r="A126" s="127">
        <v>105</v>
      </c>
      <c r="B126" s="131" t="s">
        <v>322</v>
      </c>
      <c r="C126" s="158" t="s">
        <v>323</v>
      </c>
      <c r="D126" s="133" t="s">
        <v>181</v>
      </c>
      <c r="E126" s="135">
        <v>0.28000000000000003</v>
      </c>
      <c r="F126" s="137">
        <v>769</v>
      </c>
      <c r="G126" s="138">
        <f t="shared" si="21"/>
        <v>215.32</v>
      </c>
      <c r="H126" s="138">
        <v>0</v>
      </c>
      <c r="I126" s="138">
        <f t="shared" si="22"/>
        <v>0</v>
      </c>
      <c r="J126" s="138">
        <v>0</v>
      </c>
      <c r="K126" s="138">
        <f t="shared" si="23"/>
        <v>0</v>
      </c>
      <c r="L126" s="126"/>
      <c r="M126" s="126"/>
      <c r="N126" s="126"/>
      <c r="O126" s="126"/>
      <c r="P126" s="126"/>
      <c r="Q126" s="126"/>
      <c r="R126" s="126"/>
      <c r="S126" s="126"/>
      <c r="T126" s="126"/>
      <c r="U126" s="126" t="s">
        <v>121</v>
      </c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  <c r="AL126" s="126"/>
      <c r="AM126" s="126"/>
      <c r="AN126" s="126"/>
      <c r="AO126" s="126"/>
      <c r="AP126" s="126"/>
      <c r="AQ126" s="126"/>
      <c r="AR126" s="126"/>
      <c r="AS126" s="126"/>
      <c r="AT126" s="126"/>
      <c r="AU126" s="126"/>
      <c r="AV126" s="126"/>
      <c r="AW126" s="126"/>
      <c r="AX126" s="126"/>
    </row>
    <row r="127" spans="1:50" x14ac:dyDescent="0.2">
      <c r="A127" s="128" t="s">
        <v>116</v>
      </c>
      <c r="B127" s="132" t="s">
        <v>86</v>
      </c>
      <c r="C127" s="159" t="s">
        <v>87</v>
      </c>
      <c r="D127" s="134"/>
      <c r="E127" s="136"/>
      <c r="F127" s="139"/>
      <c r="G127" s="139">
        <f>SUM(G128:G134)</f>
        <v>436613.15</v>
      </c>
      <c r="H127" s="139"/>
      <c r="I127" s="139">
        <f>SUM(I128:I134)</f>
        <v>4.8759499999999996</v>
      </c>
      <c r="J127" s="139"/>
      <c r="K127" s="139">
        <f>SUM(K128:K134)</f>
        <v>0</v>
      </c>
      <c r="U127" t="s">
        <v>117</v>
      </c>
    </row>
    <row r="128" spans="1:50" outlineLevel="1" x14ac:dyDescent="0.2">
      <c r="A128" s="127">
        <v>106</v>
      </c>
      <c r="B128" s="131" t="s">
        <v>324</v>
      </c>
      <c r="C128" s="158" t="s">
        <v>325</v>
      </c>
      <c r="D128" s="133" t="s">
        <v>248</v>
      </c>
      <c r="E128" s="135">
        <v>550.84466666666674</v>
      </c>
      <c r="F128" s="137">
        <v>97.5</v>
      </c>
      <c r="G128" s="138">
        <f t="shared" ref="G128:G134" si="24">ROUND(E128*F128,2)</f>
        <v>53707.360000000001</v>
      </c>
      <c r="H128" s="138">
        <v>6.0000000000000002E-5</v>
      </c>
      <c r="I128" s="138">
        <f t="shared" ref="I128:I134" si="25">ROUND(E128*H128,5)</f>
        <v>3.3050000000000003E-2</v>
      </c>
      <c r="J128" s="138">
        <v>0</v>
      </c>
      <c r="K128" s="138">
        <f t="shared" ref="K128:K134" si="26">ROUND(E128*J128,5)</f>
        <v>0</v>
      </c>
      <c r="L128" s="126"/>
      <c r="M128" s="126"/>
      <c r="N128" s="126"/>
      <c r="O128" s="126"/>
      <c r="P128" s="126"/>
      <c r="Q128" s="126"/>
      <c r="R128" s="126"/>
      <c r="S128" s="126"/>
      <c r="T128" s="126"/>
      <c r="U128" s="126" t="s">
        <v>121</v>
      </c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  <c r="AL128" s="126"/>
      <c r="AM128" s="126"/>
      <c r="AN128" s="126"/>
      <c r="AO128" s="126"/>
      <c r="AP128" s="126"/>
      <c r="AQ128" s="126"/>
      <c r="AR128" s="126"/>
      <c r="AS128" s="126"/>
      <c r="AT128" s="126"/>
      <c r="AU128" s="126"/>
      <c r="AV128" s="126"/>
      <c r="AW128" s="126"/>
      <c r="AX128" s="126"/>
    </row>
    <row r="129" spans="1:50" outlineLevel="1" x14ac:dyDescent="0.2">
      <c r="A129" s="127">
        <v>107</v>
      </c>
      <c r="B129" s="131" t="s">
        <v>326</v>
      </c>
      <c r="C129" s="158" t="s">
        <v>327</v>
      </c>
      <c r="D129" s="133" t="s">
        <v>181</v>
      </c>
      <c r="E129" s="135">
        <v>0.13532740000000004</v>
      </c>
      <c r="F129" s="137">
        <v>28520</v>
      </c>
      <c r="G129" s="138">
        <f t="shared" si="24"/>
        <v>3859.54</v>
      </c>
      <c r="H129" s="138">
        <v>1</v>
      </c>
      <c r="I129" s="138">
        <f t="shared" si="25"/>
        <v>0.13533000000000001</v>
      </c>
      <c r="J129" s="138">
        <v>0</v>
      </c>
      <c r="K129" s="138">
        <f t="shared" si="26"/>
        <v>0</v>
      </c>
      <c r="L129" s="126"/>
      <c r="M129" s="126"/>
      <c r="N129" s="126"/>
      <c r="O129" s="126"/>
      <c r="P129" s="126"/>
      <c r="Q129" s="126"/>
      <c r="R129" s="126"/>
      <c r="S129" s="126"/>
      <c r="T129" s="126"/>
      <c r="U129" s="126" t="s">
        <v>249</v>
      </c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  <c r="AL129" s="126"/>
      <c r="AM129" s="126"/>
      <c r="AN129" s="126"/>
      <c r="AO129" s="126"/>
      <c r="AP129" s="126"/>
      <c r="AQ129" s="126"/>
      <c r="AR129" s="126"/>
      <c r="AS129" s="126"/>
      <c r="AT129" s="126"/>
      <c r="AU129" s="126"/>
      <c r="AV129" s="126"/>
      <c r="AW129" s="126"/>
      <c r="AX129" s="126"/>
    </row>
    <row r="130" spans="1:50" outlineLevel="1" x14ac:dyDescent="0.2">
      <c r="A130" s="127">
        <v>108</v>
      </c>
      <c r="B130" s="131" t="s">
        <v>328</v>
      </c>
      <c r="C130" s="158" t="s">
        <v>329</v>
      </c>
      <c r="D130" s="133" t="s">
        <v>181</v>
      </c>
      <c r="E130" s="135">
        <v>0.49814396666666672</v>
      </c>
      <c r="F130" s="137">
        <v>23280</v>
      </c>
      <c r="G130" s="138">
        <f t="shared" si="24"/>
        <v>11596.79</v>
      </c>
      <c r="H130" s="138">
        <v>1</v>
      </c>
      <c r="I130" s="138">
        <f t="shared" si="25"/>
        <v>0.49814000000000003</v>
      </c>
      <c r="J130" s="138">
        <v>0</v>
      </c>
      <c r="K130" s="138">
        <f t="shared" si="26"/>
        <v>0</v>
      </c>
      <c r="L130" s="126"/>
      <c r="M130" s="126"/>
      <c r="N130" s="126"/>
      <c r="O130" s="126"/>
      <c r="P130" s="126"/>
      <c r="Q130" s="126"/>
      <c r="R130" s="126"/>
      <c r="S130" s="126"/>
      <c r="T130" s="126"/>
      <c r="U130" s="126" t="s">
        <v>249</v>
      </c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  <c r="AL130" s="126"/>
      <c r="AM130" s="126"/>
      <c r="AN130" s="126"/>
      <c r="AO130" s="126"/>
      <c r="AP130" s="126"/>
      <c r="AQ130" s="126"/>
      <c r="AR130" s="126"/>
      <c r="AS130" s="126"/>
      <c r="AT130" s="126"/>
      <c r="AU130" s="126"/>
      <c r="AV130" s="126"/>
      <c r="AW130" s="126"/>
      <c r="AX130" s="126"/>
    </row>
    <row r="131" spans="1:50" outlineLevel="1" x14ac:dyDescent="0.2">
      <c r="A131" s="127">
        <v>109</v>
      </c>
      <c r="B131" s="131" t="s">
        <v>330</v>
      </c>
      <c r="C131" s="158" t="s">
        <v>331</v>
      </c>
      <c r="D131" s="133" t="s">
        <v>248</v>
      </c>
      <c r="E131" s="135">
        <v>550.84466999999995</v>
      </c>
      <c r="F131" s="137">
        <v>23.9</v>
      </c>
      <c r="G131" s="138">
        <f t="shared" si="24"/>
        <v>13165.19</v>
      </c>
      <c r="H131" s="138">
        <v>5.0000000000000002E-5</v>
      </c>
      <c r="I131" s="138">
        <f t="shared" si="25"/>
        <v>2.7539999999999999E-2</v>
      </c>
      <c r="J131" s="138">
        <v>0</v>
      </c>
      <c r="K131" s="138">
        <f t="shared" si="26"/>
        <v>0</v>
      </c>
      <c r="L131" s="126"/>
      <c r="M131" s="126"/>
      <c r="N131" s="126"/>
      <c r="O131" s="126"/>
      <c r="P131" s="126"/>
      <c r="Q131" s="126"/>
      <c r="R131" s="126"/>
      <c r="S131" s="126"/>
      <c r="T131" s="126"/>
      <c r="U131" s="126" t="s">
        <v>121</v>
      </c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  <c r="AL131" s="126"/>
      <c r="AM131" s="126"/>
      <c r="AN131" s="126"/>
      <c r="AO131" s="126"/>
      <c r="AP131" s="126"/>
      <c r="AQ131" s="126"/>
      <c r="AR131" s="126"/>
      <c r="AS131" s="126"/>
      <c r="AT131" s="126"/>
      <c r="AU131" s="126"/>
      <c r="AV131" s="126"/>
      <c r="AW131" s="126"/>
      <c r="AX131" s="126"/>
    </row>
    <row r="132" spans="1:50" outlineLevel="1" x14ac:dyDescent="0.2">
      <c r="A132" s="127">
        <v>110</v>
      </c>
      <c r="B132" s="131" t="s">
        <v>332</v>
      </c>
      <c r="C132" s="158" t="s">
        <v>333</v>
      </c>
      <c r="D132" s="133" t="s">
        <v>248</v>
      </c>
      <c r="E132" s="135">
        <v>3098.16</v>
      </c>
      <c r="F132" s="137">
        <v>26.7</v>
      </c>
      <c r="G132" s="138">
        <f t="shared" si="24"/>
        <v>82720.87</v>
      </c>
      <c r="H132" s="138">
        <v>6.0000000000000002E-5</v>
      </c>
      <c r="I132" s="138">
        <f t="shared" si="25"/>
        <v>0.18589</v>
      </c>
      <c r="J132" s="138">
        <v>0</v>
      </c>
      <c r="K132" s="138">
        <f t="shared" si="26"/>
        <v>0</v>
      </c>
      <c r="L132" s="126"/>
      <c r="M132" s="126"/>
      <c r="N132" s="126"/>
      <c r="O132" s="126"/>
      <c r="P132" s="126"/>
      <c r="Q132" s="126"/>
      <c r="R132" s="126"/>
      <c r="S132" s="126"/>
      <c r="T132" s="126"/>
      <c r="U132" s="126" t="s">
        <v>121</v>
      </c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  <c r="AW132" s="126"/>
      <c r="AX132" s="126"/>
    </row>
    <row r="133" spans="1:50" outlineLevel="1" x14ac:dyDescent="0.2">
      <c r="A133" s="127">
        <v>111</v>
      </c>
      <c r="B133" s="131" t="s">
        <v>334</v>
      </c>
      <c r="C133" s="158" t="s">
        <v>335</v>
      </c>
      <c r="D133" s="133" t="s">
        <v>151</v>
      </c>
      <c r="E133" s="135">
        <v>111</v>
      </c>
      <c r="F133" s="137">
        <v>2396</v>
      </c>
      <c r="G133" s="138">
        <f t="shared" si="24"/>
        <v>265956</v>
      </c>
      <c r="H133" s="138">
        <v>3.5999999999999997E-2</v>
      </c>
      <c r="I133" s="138">
        <f t="shared" si="25"/>
        <v>3.996</v>
      </c>
      <c r="J133" s="138">
        <v>0</v>
      </c>
      <c r="K133" s="138">
        <f t="shared" si="26"/>
        <v>0</v>
      </c>
      <c r="L133" s="126"/>
      <c r="M133" s="126"/>
      <c r="N133" s="126"/>
      <c r="O133" s="126"/>
      <c r="P133" s="126"/>
      <c r="Q133" s="126"/>
      <c r="R133" s="126"/>
      <c r="S133" s="126"/>
      <c r="T133" s="126"/>
      <c r="U133" s="126" t="s">
        <v>249</v>
      </c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  <c r="AL133" s="126"/>
      <c r="AM133" s="126"/>
      <c r="AN133" s="126"/>
      <c r="AO133" s="126"/>
      <c r="AP133" s="126"/>
      <c r="AQ133" s="126"/>
      <c r="AR133" s="126"/>
      <c r="AS133" s="126"/>
      <c r="AT133" s="126"/>
      <c r="AU133" s="126"/>
      <c r="AV133" s="126"/>
      <c r="AW133" s="126"/>
      <c r="AX133" s="126"/>
    </row>
    <row r="134" spans="1:50" outlineLevel="1" x14ac:dyDescent="0.2">
      <c r="A134" s="127">
        <v>112</v>
      </c>
      <c r="B134" s="131" t="s">
        <v>336</v>
      </c>
      <c r="C134" s="158" t="s">
        <v>337</v>
      </c>
      <c r="D134" s="133" t="s">
        <v>181</v>
      </c>
      <c r="E134" s="135">
        <v>4.8760000000000003</v>
      </c>
      <c r="F134" s="137">
        <v>1150</v>
      </c>
      <c r="G134" s="138">
        <f t="shared" si="24"/>
        <v>5607.4</v>
      </c>
      <c r="H134" s="138">
        <v>0</v>
      </c>
      <c r="I134" s="138">
        <f t="shared" si="25"/>
        <v>0</v>
      </c>
      <c r="J134" s="138">
        <v>0</v>
      </c>
      <c r="K134" s="138">
        <f t="shared" si="26"/>
        <v>0</v>
      </c>
      <c r="L134" s="126"/>
      <c r="M134" s="126"/>
      <c r="N134" s="126"/>
      <c r="O134" s="126"/>
      <c r="P134" s="126"/>
      <c r="Q134" s="126"/>
      <c r="R134" s="126"/>
      <c r="S134" s="126"/>
      <c r="T134" s="126"/>
      <c r="U134" s="126" t="s">
        <v>121</v>
      </c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  <c r="AL134" s="126"/>
      <c r="AM134" s="126"/>
      <c r="AN134" s="126"/>
      <c r="AO134" s="126"/>
      <c r="AP134" s="126"/>
      <c r="AQ134" s="126"/>
      <c r="AR134" s="126"/>
      <c r="AS134" s="126"/>
      <c r="AT134" s="126"/>
      <c r="AU134" s="126"/>
      <c r="AV134" s="126"/>
      <c r="AW134" s="126"/>
      <c r="AX134" s="126"/>
    </row>
    <row r="135" spans="1:50" x14ac:dyDescent="0.2">
      <c r="A135" s="128" t="s">
        <v>116</v>
      </c>
      <c r="B135" s="132" t="s">
        <v>88</v>
      </c>
      <c r="C135" s="159" t="s">
        <v>89</v>
      </c>
      <c r="D135" s="134"/>
      <c r="E135" s="136"/>
      <c r="F135" s="139"/>
      <c r="G135" s="139">
        <f>SUM(G136:G145)</f>
        <v>201939.22999999998</v>
      </c>
      <c r="H135" s="139"/>
      <c r="I135" s="139">
        <f>SUM(I136:I145)</f>
        <v>1.5604200000000001</v>
      </c>
      <c r="J135" s="139"/>
      <c r="K135" s="139">
        <f>SUM(K136:K145)</f>
        <v>0</v>
      </c>
      <c r="U135" t="s">
        <v>117</v>
      </c>
    </row>
    <row r="136" spans="1:50" outlineLevel="1" x14ac:dyDescent="0.2">
      <c r="A136" s="127">
        <v>113</v>
      </c>
      <c r="B136" s="131" t="s">
        <v>338</v>
      </c>
      <c r="C136" s="158" t="s">
        <v>339</v>
      </c>
      <c r="D136" s="133" t="s">
        <v>138</v>
      </c>
      <c r="E136" s="135">
        <v>166.35050000000001</v>
      </c>
      <c r="F136" s="137">
        <v>19.100000000000001</v>
      </c>
      <c r="G136" s="138">
        <f t="shared" ref="G136:G145" si="27">ROUND(E136*F136,2)</f>
        <v>3177.29</v>
      </c>
      <c r="H136" s="138">
        <v>0</v>
      </c>
      <c r="I136" s="138">
        <f t="shared" ref="I136:I145" si="28">ROUND(E136*H136,5)</f>
        <v>0</v>
      </c>
      <c r="J136" s="138">
        <v>0</v>
      </c>
      <c r="K136" s="138">
        <f t="shared" ref="K136:K145" si="29">ROUND(E136*J136,5)</f>
        <v>0</v>
      </c>
      <c r="L136" s="126"/>
      <c r="M136" s="126"/>
      <c r="N136" s="126"/>
      <c r="O136" s="126"/>
      <c r="P136" s="126"/>
      <c r="Q136" s="126"/>
      <c r="R136" s="126"/>
      <c r="S136" s="126"/>
      <c r="T136" s="126"/>
      <c r="U136" s="126" t="s">
        <v>121</v>
      </c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</row>
    <row r="137" spans="1:50" outlineLevel="1" x14ac:dyDescent="0.2">
      <c r="A137" s="127">
        <v>114</v>
      </c>
      <c r="B137" s="131" t="s">
        <v>340</v>
      </c>
      <c r="C137" s="158" t="s">
        <v>341</v>
      </c>
      <c r="D137" s="133" t="s">
        <v>168</v>
      </c>
      <c r="E137" s="135">
        <v>60</v>
      </c>
      <c r="F137" s="137">
        <v>149</v>
      </c>
      <c r="G137" s="138">
        <f t="shared" si="27"/>
        <v>8940</v>
      </c>
      <c r="H137" s="138">
        <v>2.0000000000000002E-5</v>
      </c>
      <c r="I137" s="138">
        <f t="shared" si="28"/>
        <v>1.1999999999999999E-3</v>
      </c>
      <c r="J137" s="138">
        <v>0</v>
      </c>
      <c r="K137" s="138">
        <f t="shared" si="29"/>
        <v>0</v>
      </c>
      <c r="L137" s="126"/>
      <c r="M137" s="126"/>
      <c r="N137" s="126"/>
      <c r="O137" s="126"/>
      <c r="P137" s="126"/>
      <c r="Q137" s="126"/>
      <c r="R137" s="126"/>
      <c r="S137" s="126"/>
      <c r="T137" s="126"/>
      <c r="U137" s="126" t="s">
        <v>121</v>
      </c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  <c r="AW137" s="126"/>
      <c r="AX137" s="126"/>
    </row>
    <row r="138" spans="1:50" ht="22.5" outlineLevel="1" x14ac:dyDescent="0.2">
      <c r="A138" s="127">
        <v>115</v>
      </c>
      <c r="B138" s="131" t="s">
        <v>342</v>
      </c>
      <c r="C138" s="158" t="s">
        <v>343</v>
      </c>
      <c r="D138" s="133" t="s">
        <v>168</v>
      </c>
      <c r="E138" s="135">
        <v>42.085000000000001</v>
      </c>
      <c r="F138" s="137">
        <v>85.7</v>
      </c>
      <c r="G138" s="138">
        <f t="shared" si="27"/>
        <v>3606.68</v>
      </c>
      <c r="H138" s="138">
        <v>8.0000000000000007E-5</v>
      </c>
      <c r="I138" s="138">
        <f t="shared" si="28"/>
        <v>3.3700000000000002E-3</v>
      </c>
      <c r="J138" s="138">
        <v>0</v>
      </c>
      <c r="K138" s="138">
        <f t="shared" si="29"/>
        <v>0</v>
      </c>
      <c r="L138" s="126"/>
      <c r="M138" s="126"/>
      <c r="N138" s="126"/>
      <c r="O138" s="126"/>
      <c r="P138" s="126"/>
      <c r="Q138" s="126"/>
      <c r="R138" s="126"/>
      <c r="S138" s="126"/>
      <c r="T138" s="126"/>
      <c r="U138" s="126" t="s">
        <v>121</v>
      </c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  <c r="AL138" s="126"/>
      <c r="AM138" s="126"/>
      <c r="AN138" s="126"/>
      <c r="AO138" s="126"/>
      <c r="AP138" s="126"/>
      <c r="AQ138" s="126"/>
      <c r="AR138" s="126"/>
      <c r="AS138" s="126"/>
      <c r="AT138" s="126"/>
      <c r="AU138" s="126"/>
      <c r="AV138" s="126"/>
      <c r="AW138" s="126"/>
      <c r="AX138" s="126"/>
    </row>
    <row r="139" spans="1:50" ht="22.5" outlineLevel="1" x14ac:dyDescent="0.2">
      <c r="A139" s="127">
        <v>116</v>
      </c>
      <c r="B139" s="131" t="s">
        <v>344</v>
      </c>
      <c r="C139" s="158" t="s">
        <v>345</v>
      </c>
      <c r="D139" s="133" t="s">
        <v>168</v>
      </c>
      <c r="E139" s="135">
        <v>9.6750000000000007</v>
      </c>
      <c r="F139" s="137">
        <v>184</v>
      </c>
      <c r="G139" s="138">
        <f t="shared" si="27"/>
        <v>1780.2</v>
      </c>
      <c r="H139" s="138">
        <v>9.0000000000000006E-5</v>
      </c>
      <c r="I139" s="138">
        <f t="shared" si="28"/>
        <v>8.7000000000000001E-4</v>
      </c>
      <c r="J139" s="138">
        <v>0</v>
      </c>
      <c r="K139" s="138">
        <f t="shared" si="29"/>
        <v>0</v>
      </c>
      <c r="L139" s="126"/>
      <c r="M139" s="126"/>
      <c r="N139" s="126"/>
      <c r="O139" s="126"/>
      <c r="P139" s="126"/>
      <c r="Q139" s="126"/>
      <c r="R139" s="126"/>
      <c r="S139" s="126"/>
      <c r="T139" s="126"/>
      <c r="U139" s="126" t="s">
        <v>121</v>
      </c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  <c r="AL139" s="126"/>
      <c r="AM139" s="126"/>
      <c r="AN139" s="126"/>
      <c r="AO139" s="126"/>
      <c r="AP139" s="126"/>
      <c r="AQ139" s="126"/>
      <c r="AR139" s="126"/>
      <c r="AS139" s="126"/>
      <c r="AT139" s="126"/>
      <c r="AU139" s="126"/>
      <c r="AV139" s="126"/>
      <c r="AW139" s="126"/>
      <c r="AX139" s="126"/>
    </row>
    <row r="140" spans="1:50" ht="22.5" outlineLevel="1" x14ac:dyDescent="0.2">
      <c r="A140" s="127">
        <v>117</v>
      </c>
      <c r="B140" s="131" t="s">
        <v>346</v>
      </c>
      <c r="C140" s="158" t="s">
        <v>347</v>
      </c>
      <c r="D140" s="133" t="s">
        <v>168</v>
      </c>
      <c r="E140" s="135">
        <v>9.6750000000000007</v>
      </c>
      <c r="F140" s="137">
        <v>198</v>
      </c>
      <c r="G140" s="138">
        <f t="shared" si="27"/>
        <v>1915.65</v>
      </c>
      <c r="H140" s="138">
        <v>5.0000000000000002E-5</v>
      </c>
      <c r="I140" s="138">
        <f t="shared" si="28"/>
        <v>4.8000000000000001E-4</v>
      </c>
      <c r="J140" s="138">
        <v>0</v>
      </c>
      <c r="K140" s="138">
        <f t="shared" si="29"/>
        <v>0</v>
      </c>
      <c r="L140" s="126"/>
      <c r="M140" s="126"/>
      <c r="N140" s="126"/>
      <c r="O140" s="126"/>
      <c r="P140" s="126"/>
      <c r="Q140" s="126"/>
      <c r="R140" s="126"/>
      <c r="S140" s="126"/>
      <c r="T140" s="126"/>
      <c r="U140" s="126" t="s">
        <v>121</v>
      </c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  <c r="AL140" s="126"/>
      <c r="AM140" s="126"/>
      <c r="AN140" s="126"/>
      <c r="AO140" s="126"/>
      <c r="AP140" s="126"/>
      <c r="AQ140" s="126"/>
      <c r="AR140" s="126"/>
      <c r="AS140" s="126"/>
      <c r="AT140" s="126"/>
      <c r="AU140" s="126"/>
      <c r="AV140" s="126"/>
      <c r="AW140" s="126"/>
      <c r="AX140" s="126"/>
    </row>
    <row r="141" spans="1:50" ht="22.5" outlineLevel="1" x14ac:dyDescent="0.2">
      <c r="A141" s="127">
        <v>118</v>
      </c>
      <c r="B141" s="131" t="s">
        <v>348</v>
      </c>
      <c r="C141" s="158" t="s">
        <v>349</v>
      </c>
      <c r="D141" s="133" t="s">
        <v>138</v>
      </c>
      <c r="E141" s="135">
        <v>54.650000000000006</v>
      </c>
      <c r="F141" s="137">
        <v>222.5</v>
      </c>
      <c r="G141" s="138">
        <f t="shared" si="27"/>
        <v>12159.63</v>
      </c>
      <c r="H141" s="138">
        <v>2.5000000000000001E-4</v>
      </c>
      <c r="I141" s="138">
        <f t="shared" si="28"/>
        <v>1.366E-2</v>
      </c>
      <c r="J141" s="138">
        <v>0</v>
      </c>
      <c r="K141" s="138">
        <f t="shared" si="29"/>
        <v>0</v>
      </c>
      <c r="L141" s="126"/>
      <c r="M141" s="126"/>
      <c r="N141" s="126"/>
      <c r="O141" s="126"/>
      <c r="P141" s="126"/>
      <c r="Q141" s="126"/>
      <c r="R141" s="126"/>
      <c r="S141" s="126"/>
      <c r="T141" s="126"/>
      <c r="U141" s="126" t="s">
        <v>121</v>
      </c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  <c r="AL141" s="126"/>
      <c r="AM141" s="126"/>
      <c r="AN141" s="126"/>
      <c r="AO141" s="126"/>
      <c r="AP141" s="126"/>
      <c r="AQ141" s="126"/>
      <c r="AR141" s="126"/>
      <c r="AS141" s="126"/>
      <c r="AT141" s="126"/>
      <c r="AU141" s="126"/>
      <c r="AV141" s="126"/>
      <c r="AW141" s="126"/>
      <c r="AX141" s="126"/>
    </row>
    <row r="142" spans="1:50" ht="22.5" outlineLevel="1" x14ac:dyDescent="0.2">
      <c r="A142" s="127">
        <v>119</v>
      </c>
      <c r="B142" s="131" t="s">
        <v>350</v>
      </c>
      <c r="C142" s="158" t="s">
        <v>351</v>
      </c>
      <c r="D142" s="133" t="s">
        <v>138</v>
      </c>
      <c r="E142" s="135">
        <v>65.505549999999999</v>
      </c>
      <c r="F142" s="137">
        <v>702</v>
      </c>
      <c r="G142" s="138">
        <f t="shared" si="27"/>
        <v>45984.9</v>
      </c>
      <c r="H142" s="138">
        <v>3.0999999999999999E-3</v>
      </c>
      <c r="I142" s="138">
        <f t="shared" si="28"/>
        <v>0.20307</v>
      </c>
      <c r="J142" s="138">
        <v>0</v>
      </c>
      <c r="K142" s="138">
        <f t="shared" si="29"/>
        <v>0</v>
      </c>
      <c r="L142" s="126"/>
      <c r="M142" s="126"/>
      <c r="N142" s="126"/>
      <c r="O142" s="126"/>
      <c r="P142" s="126"/>
      <c r="Q142" s="126"/>
      <c r="R142" s="126"/>
      <c r="S142" s="126"/>
      <c r="T142" s="126"/>
      <c r="U142" s="126" t="s">
        <v>249</v>
      </c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  <c r="AL142" s="126"/>
      <c r="AM142" s="126"/>
      <c r="AN142" s="126"/>
      <c r="AO142" s="126"/>
      <c r="AP142" s="126"/>
      <c r="AQ142" s="126"/>
      <c r="AR142" s="126"/>
      <c r="AS142" s="126"/>
      <c r="AT142" s="126"/>
      <c r="AU142" s="126"/>
      <c r="AV142" s="126"/>
      <c r="AW142" s="126"/>
      <c r="AX142" s="126"/>
    </row>
    <row r="143" spans="1:50" ht="22.5" outlineLevel="1" x14ac:dyDescent="0.2">
      <c r="A143" s="127">
        <v>120</v>
      </c>
      <c r="B143" s="131" t="s">
        <v>352</v>
      </c>
      <c r="C143" s="158" t="s">
        <v>353</v>
      </c>
      <c r="D143" s="133" t="s">
        <v>138</v>
      </c>
      <c r="E143" s="135">
        <v>106.85</v>
      </c>
      <c r="F143" s="137">
        <v>421.5</v>
      </c>
      <c r="G143" s="138">
        <f t="shared" si="27"/>
        <v>45037.279999999999</v>
      </c>
      <c r="H143" s="138">
        <v>4.2000000000000002E-4</v>
      </c>
      <c r="I143" s="138">
        <f t="shared" si="28"/>
        <v>4.4880000000000003E-2</v>
      </c>
      <c r="J143" s="138">
        <v>0</v>
      </c>
      <c r="K143" s="138">
        <f t="shared" si="29"/>
        <v>0</v>
      </c>
      <c r="L143" s="126"/>
      <c r="M143" s="126"/>
      <c r="N143" s="126"/>
      <c r="O143" s="126"/>
      <c r="P143" s="126"/>
      <c r="Q143" s="126"/>
      <c r="R143" s="126"/>
      <c r="S143" s="126"/>
      <c r="T143" s="126"/>
      <c r="U143" s="126" t="s">
        <v>121</v>
      </c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  <c r="AL143" s="126"/>
      <c r="AM143" s="126"/>
      <c r="AN143" s="126"/>
      <c r="AO143" s="126"/>
      <c r="AP143" s="126"/>
      <c r="AQ143" s="126"/>
      <c r="AR143" s="126"/>
      <c r="AS143" s="126"/>
      <c r="AT143" s="126"/>
      <c r="AU143" s="126"/>
      <c r="AV143" s="126"/>
      <c r="AW143" s="126"/>
      <c r="AX143" s="126"/>
    </row>
    <row r="144" spans="1:50" outlineLevel="1" x14ac:dyDescent="0.2">
      <c r="A144" s="127">
        <v>121</v>
      </c>
      <c r="B144" s="131" t="s">
        <v>354</v>
      </c>
      <c r="C144" s="158" t="s">
        <v>355</v>
      </c>
      <c r="D144" s="133" t="s">
        <v>138</v>
      </c>
      <c r="E144" s="135">
        <v>117.535</v>
      </c>
      <c r="F144" s="137">
        <v>669</v>
      </c>
      <c r="G144" s="138">
        <f t="shared" si="27"/>
        <v>78630.92</v>
      </c>
      <c r="H144" s="138">
        <v>1.0999999999999999E-2</v>
      </c>
      <c r="I144" s="138">
        <f t="shared" si="28"/>
        <v>1.2928900000000001</v>
      </c>
      <c r="J144" s="138">
        <v>0</v>
      </c>
      <c r="K144" s="138">
        <f t="shared" si="29"/>
        <v>0</v>
      </c>
      <c r="L144" s="126"/>
      <c r="M144" s="126"/>
      <c r="N144" s="126"/>
      <c r="O144" s="126"/>
      <c r="P144" s="126"/>
      <c r="Q144" s="126"/>
      <c r="R144" s="126"/>
      <c r="S144" s="126"/>
      <c r="T144" s="126"/>
      <c r="U144" s="126" t="s">
        <v>249</v>
      </c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  <c r="AL144" s="126"/>
      <c r="AM144" s="126"/>
      <c r="AN144" s="126"/>
      <c r="AO144" s="126"/>
      <c r="AP144" s="126"/>
      <c r="AQ144" s="126"/>
      <c r="AR144" s="126"/>
      <c r="AS144" s="126"/>
      <c r="AT144" s="126"/>
      <c r="AU144" s="126"/>
      <c r="AV144" s="126"/>
      <c r="AW144" s="126"/>
      <c r="AX144" s="126"/>
    </row>
    <row r="145" spans="1:50" outlineLevel="1" x14ac:dyDescent="0.2">
      <c r="A145" s="127">
        <v>122</v>
      </c>
      <c r="B145" s="131" t="s">
        <v>356</v>
      </c>
      <c r="C145" s="158" t="s">
        <v>357</v>
      </c>
      <c r="D145" s="133" t="s">
        <v>181</v>
      </c>
      <c r="E145" s="135">
        <v>1.56</v>
      </c>
      <c r="F145" s="137">
        <v>453</v>
      </c>
      <c r="G145" s="138">
        <f t="shared" si="27"/>
        <v>706.68</v>
      </c>
      <c r="H145" s="138">
        <v>0</v>
      </c>
      <c r="I145" s="138">
        <f t="shared" si="28"/>
        <v>0</v>
      </c>
      <c r="J145" s="138">
        <v>0</v>
      </c>
      <c r="K145" s="138">
        <f t="shared" si="29"/>
        <v>0</v>
      </c>
      <c r="L145" s="126"/>
      <c r="M145" s="126"/>
      <c r="N145" s="126"/>
      <c r="O145" s="126"/>
      <c r="P145" s="126"/>
      <c r="Q145" s="126"/>
      <c r="R145" s="126"/>
      <c r="S145" s="126"/>
      <c r="T145" s="126"/>
      <c r="U145" s="126" t="s">
        <v>121</v>
      </c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  <c r="AL145" s="126"/>
      <c r="AM145" s="126"/>
      <c r="AN145" s="126"/>
      <c r="AO145" s="126"/>
      <c r="AP145" s="126"/>
      <c r="AQ145" s="126"/>
      <c r="AR145" s="126"/>
      <c r="AS145" s="126"/>
      <c r="AT145" s="126"/>
      <c r="AU145" s="126"/>
      <c r="AV145" s="126"/>
      <c r="AW145" s="126"/>
      <c r="AX145" s="126"/>
    </row>
    <row r="146" spans="1:50" x14ac:dyDescent="0.2">
      <c r="A146" s="128" t="s">
        <v>116</v>
      </c>
      <c r="B146" s="132" t="s">
        <v>90</v>
      </c>
      <c r="C146" s="159" t="s">
        <v>91</v>
      </c>
      <c r="D146" s="134"/>
      <c r="E146" s="136"/>
      <c r="F146" s="139"/>
      <c r="G146" s="139">
        <f>SUM(G147:G148)</f>
        <v>35700.639999999999</v>
      </c>
      <c r="H146" s="139"/>
      <c r="I146" s="139">
        <f>SUM(I147:I148)</f>
        <v>0.36597000000000002</v>
      </c>
      <c r="J146" s="139"/>
      <c r="K146" s="139">
        <f>SUM(K147:K148)</f>
        <v>0</v>
      </c>
      <c r="U146" t="s">
        <v>117</v>
      </c>
    </row>
    <row r="147" spans="1:50" outlineLevel="1" x14ac:dyDescent="0.2">
      <c r="A147" s="127">
        <v>123</v>
      </c>
      <c r="B147" s="131" t="s">
        <v>358</v>
      </c>
      <c r="C147" s="158" t="s">
        <v>359</v>
      </c>
      <c r="D147" s="133" t="s">
        <v>138</v>
      </c>
      <c r="E147" s="135">
        <v>166.35050000000001</v>
      </c>
      <c r="F147" s="137">
        <v>213.5</v>
      </c>
      <c r="G147" s="138">
        <f>ROUND(E147*F147,2)</f>
        <v>35515.83</v>
      </c>
      <c r="H147" s="138">
        <v>2.2000000000000001E-3</v>
      </c>
      <c r="I147" s="138">
        <f>ROUND(E147*H147,5)</f>
        <v>0.36597000000000002</v>
      </c>
      <c r="J147" s="138">
        <v>0</v>
      </c>
      <c r="K147" s="138">
        <f>ROUND(E147*J147,5)</f>
        <v>0</v>
      </c>
      <c r="L147" s="126"/>
      <c r="M147" s="126"/>
      <c r="N147" s="126"/>
      <c r="O147" s="126"/>
      <c r="P147" s="126"/>
      <c r="Q147" s="126"/>
      <c r="R147" s="126"/>
      <c r="S147" s="126"/>
      <c r="T147" s="126"/>
      <c r="U147" s="126" t="s">
        <v>121</v>
      </c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  <c r="AL147" s="126"/>
      <c r="AM147" s="126"/>
      <c r="AN147" s="126"/>
      <c r="AO147" s="126"/>
      <c r="AP147" s="126"/>
      <c r="AQ147" s="126"/>
      <c r="AR147" s="126"/>
      <c r="AS147" s="126"/>
      <c r="AT147" s="126"/>
      <c r="AU147" s="126"/>
      <c r="AV147" s="126"/>
      <c r="AW147" s="126"/>
      <c r="AX147" s="126"/>
    </row>
    <row r="148" spans="1:50" outlineLevel="1" x14ac:dyDescent="0.2">
      <c r="A148" s="127">
        <v>124</v>
      </c>
      <c r="B148" s="131" t="s">
        <v>360</v>
      </c>
      <c r="C148" s="158" t="s">
        <v>361</v>
      </c>
      <c r="D148" s="133" t="s">
        <v>181</v>
      </c>
      <c r="E148" s="135">
        <v>0.36597000000000002</v>
      </c>
      <c r="F148" s="137">
        <v>505</v>
      </c>
      <c r="G148" s="138">
        <f>ROUND(E148*F148,2)</f>
        <v>184.81</v>
      </c>
      <c r="H148" s="138">
        <v>0</v>
      </c>
      <c r="I148" s="138">
        <f>ROUND(E148*H148,5)</f>
        <v>0</v>
      </c>
      <c r="J148" s="138">
        <v>0</v>
      </c>
      <c r="K148" s="138">
        <f>ROUND(E148*J148,5)</f>
        <v>0</v>
      </c>
      <c r="L148" s="126"/>
      <c r="M148" s="126"/>
      <c r="N148" s="126"/>
      <c r="O148" s="126"/>
      <c r="P148" s="126"/>
      <c r="Q148" s="126"/>
      <c r="R148" s="126"/>
      <c r="S148" s="126"/>
      <c r="T148" s="126"/>
      <c r="U148" s="126" t="s">
        <v>121</v>
      </c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  <c r="AL148" s="126"/>
      <c r="AM148" s="126"/>
      <c r="AN148" s="126"/>
      <c r="AO148" s="126"/>
      <c r="AP148" s="126"/>
      <c r="AQ148" s="126"/>
      <c r="AR148" s="126"/>
      <c r="AS148" s="126"/>
      <c r="AT148" s="126"/>
      <c r="AU148" s="126"/>
      <c r="AV148" s="126"/>
      <c r="AW148" s="126"/>
      <c r="AX148" s="126"/>
    </row>
    <row r="149" spans="1:50" x14ac:dyDescent="0.2">
      <c r="A149" s="128" t="s">
        <v>116</v>
      </c>
      <c r="B149" s="132" t="s">
        <v>92</v>
      </c>
      <c r="C149" s="159" t="s">
        <v>93</v>
      </c>
      <c r="D149" s="134"/>
      <c r="E149" s="136"/>
      <c r="F149" s="139"/>
      <c r="G149" s="139">
        <f>SUM(G150:G151)</f>
        <v>4877.5</v>
      </c>
      <c r="H149" s="139"/>
      <c r="I149" s="139">
        <f>SUM(I150:I151)</f>
        <v>8.0000000000000002E-3</v>
      </c>
      <c r="J149" s="139"/>
      <c r="K149" s="139">
        <f>SUM(K150:K151)</f>
        <v>0</v>
      </c>
      <c r="U149" t="s">
        <v>117</v>
      </c>
    </row>
    <row r="150" spans="1:50" outlineLevel="1" x14ac:dyDescent="0.2">
      <c r="A150" s="127">
        <v>125</v>
      </c>
      <c r="B150" s="131" t="s">
        <v>362</v>
      </c>
      <c r="C150" s="158" t="s">
        <v>363</v>
      </c>
      <c r="D150" s="133" t="s">
        <v>138</v>
      </c>
      <c r="E150" s="135">
        <v>25</v>
      </c>
      <c r="F150" s="137">
        <v>60.6</v>
      </c>
      <c r="G150" s="138">
        <f>ROUND(E150*F150,2)</f>
        <v>1515</v>
      </c>
      <c r="H150" s="138">
        <v>8.0000000000000007E-5</v>
      </c>
      <c r="I150" s="138">
        <f>ROUND(E150*H150,5)</f>
        <v>2E-3</v>
      </c>
      <c r="J150" s="138">
        <v>0</v>
      </c>
      <c r="K150" s="138">
        <f>ROUND(E150*J150,5)</f>
        <v>0</v>
      </c>
      <c r="L150" s="126"/>
      <c r="M150" s="126"/>
      <c r="N150" s="126"/>
      <c r="O150" s="126"/>
      <c r="P150" s="126"/>
      <c r="Q150" s="126"/>
      <c r="R150" s="126"/>
      <c r="S150" s="126"/>
      <c r="T150" s="126"/>
      <c r="U150" s="126" t="s">
        <v>121</v>
      </c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  <c r="AL150" s="126"/>
      <c r="AM150" s="126"/>
      <c r="AN150" s="126"/>
      <c r="AO150" s="126"/>
      <c r="AP150" s="126"/>
      <c r="AQ150" s="126"/>
      <c r="AR150" s="126"/>
      <c r="AS150" s="126"/>
      <c r="AT150" s="126"/>
      <c r="AU150" s="126"/>
      <c r="AV150" s="126"/>
      <c r="AW150" s="126"/>
      <c r="AX150" s="126"/>
    </row>
    <row r="151" spans="1:50" outlineLevel="1" x14ac:dyDescent="0.2">
      <c r="A151" s="127">
        <v>126</v>
      </c>
      <c r="B151" s="131" t="s">
        <v>364</v>
      </c>
      <c r="C151" s="158" t="s">
        <v>365</v>
      </c>
      <c r="D151" s="133" t="s">
        <v>138</v>
      </c>
      <c r="E151" s="135">
        <v>25</v>
      </c>
      <c r="F151" s="137">
        <v>134.5</v>
      </c>
      <c r="G151" s="138">
        <f>ROUND(E151*F151,2)</f>
        <v>3362.5</v>
      </c>
      <c r="H151" s="138">
        <v>2.4000000000000001E-4</v>
      </c>
      <c r="I151" s="138">
        <f>ROUND(E151*H151,5)</f>
        <v>6.0000000000000001E-3</v>
      </c>
      <c r="J151" s="138">
        <v>0</v>
      </c>
      <c r="K151" s="138">
        <f>ROUND(E151*J151,5)</f>
        <v>0</v>
      </c>
      <c r="L151" s="126"/>
      <c r="M151" s="126"/>
      <c r="N151" s="126"/>
      <c r="O151" s="126"/>
      <c r="P151" s="126"/>
      <c r="Q151" s="126"/>
      <c r="R151" s="126"/>
      <c r="S151" s="126"/>
      <c r="T151" s="126"/>
      <c r="U151" s="126" t="s">
        <v>121</v>
      </c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  <c r="AL151" s="126"/>
      <c r="AM151" s="126"/>
      <c r="AN151" s="126"/>
      <c r="AO151" s="126"/>
      <c r="AP151" s="126"/>
      <c r="AQ151" s="126"/>
      <c r="AR151" s="126"/>
      <c r="AS151" s="126"/>
      <c r="AT151" s="126"/>
      <c r="AU151" s="126"/>
      <c r="AV151" s="126"/>
      <c r="AW151" s="126"/>
      <c r="AX151" s="126"/>
    </row>
    <row r="152" spans="1:50" x14ac:dyDescent="0.2">
      <c r="A152" s="128" t="s">
        <v>116</v>
      </c>
      <c r="B152" s="132" t="s">
        <v>94</v>
      </c>
      <c r="C152" s="159" t="s">
        <v>95</v>
      </c>
      <c r="D152" s="134"/>
      <c r="E152" s="136"/>
      <c r="F152" s="139"/>
      <c r="G152" s="139">
        <f>SUM(G153:G153)</f>
        <v>182739</v>
      </c>
      <c r="H152" s="139"/>
      <c r="I152" s="139">
        <f>SUM(I153:I153)</f>
        <v>0.54432999999999998</v>
      </c>
      <c r="J152" s="139"/>
      <c r="K152" s="139">
        <f>SUM(K153:K153)</f>
        <v>0</v>
      </c>
      <c r="U152" t="s">
        <v>117</v>
      </c>
    </row>
    <row r="153" spans="1:50" ht="22.5" outlineLevel="1" x14ac:dyDescent="0.2">
      <c r="A153" s="127">
        <v>127</v>
      </c>
      <c r="B153" s="131" t="s">
        <v>366</v>
      </c>
      <c r="C153" s="158" t="s">
        <v>367</v>
      </c>
      <c r="D153" s="133" t="s">
        <v>138</v>
      </c>
      <c r="E153" s="135">
        <v>864.01418000000001</v>
      </c>
      <c r="F153" s="137">
        <v>211.5</v>
      </c>
      <c r="G153" s="138">
        <f>ROUND(E153*F153,2)</f>
        <v>182739</v>
      </c>
      <c r="H153" s="138">
        <v>6.3000000000000003E-4</v>
      </c>
      <c r="I153" s="138">
        <f>ROUND(E153*H153,5)</f>
        <v>0.54432999999999998</v>
      </c>
      <c r="J153" s="138">
        <v>0</v>
      </c>
      <c r="K153" s="138">
        <f>ROUND(E153*J153,5)</f>
        <v>0</v>
      </c>
      <c r="L153" s="126"/>
      <c r="M153" s="126"/>
      <c r="N153" s="126"/>
      <c r="O153" s="126"/>
      <c r="P153" s="126"/>
      <c r="Q153" s="126"/>
      <c r="R153" s="126"/>
      <c r="S153" s="126"/>
      <c r="T153" s="126"/>
      <c r="U153" s="126" t="s">
        <v>121</v>
      </c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  <c r="AL153" s="126"/>
      <c r="AM153" s="126"/>
      <c r="AN153" s="126"/>
      <c r="AO153" s="126"/>
      <c r="AP153" s="126"/>
      <c r="AQ153" s="126"/>
      <c r="AR153" s="126"/>
      <c r="AS153" s="126"/>
      <c r="AT153" s="126"/>
      <c r="AU153" s="126"/>
      <c r="AV153" s="126"/>
      <c r="AW153" s="126"/>
      <c r="AX153" s="126"/>
    </row>
    <row r="154" spans="1:50" x14ac:dyDescent="0.2">
      <c r="A154" s="128" t="s">
        <v>116</v>
      </c>
      <c r="B154" s="132" t="s">
        <v>96</v>
      </c>
      <c r="C154" s="159" t="s">
        <v>97</v>
      </c>
      <c r="D154" s="134"/>
      <c r="E154" s="136"/>
      <c r="F154" s="139"/>
      <c r="G154" s="139">
        <f>SUM(G155:G155)</f>
        <v>351857.78</v>
      </c>
      <c r="H154" s="139"/>
      <c r="I154" s="139">
        <f>SUM(I155:I155)</f>
        <v>0</v>
      </c>
      <c r="J154" s="139"/>
      <c r="K154" s="139">
        <f>SUM(K155:K155)</f>
        <v>0</v>
      </c>
      <c r="U154" t="s">
        <v>117</v>
      </c>
    </row>
    <row r="155" spans="1:50" outlineLevel="1" x14ac:dyDescent="0.2">
      <c r="A155" s="127">
        <v>128</v>
      </c>
      <c r="B155" s="131" t="s">
        <v>368</v>
      </c>
      <c r="C155" s="158" t="s">
        <v>369</v>
      </c>
      <c r="D155" s="133" t="s">
        <v>370</v>
      </c>
      <c r="E155" s="135">
        <v>1</v>
      </c>
      <c r="F155" s="137">
        <f>ESI!J56</f>
        <v>351857.7844</v>
      </c>
      <c r="G155" s="138">
        <f>ROUND(E155*F155,2)</f>
        <v>351857.78</v>
      </c>
      <c r="H155" s="138">
        <v>0</v>
      </c>
      <c r="I155" s="138">
        <f>ROUND(E155*H155,5)</f>
        <v>0</v>
      </c>
      <c r="J155" s="138">
        <v>0</v>
      </c>
      <c r="K155" s="138">
        <f>ROUND(E155*J155,5)</f>
        <v>0</v>
      </c>
      <c r="L155" s="126"/>
      <c r="M155" s="126"/>
      <c r="N155" s="126"/>
      <c r="O155" s="126"/>
      <c r="P155" s="126"/>
      <c r="Q155" s="126"/>
      <c r="R155" s="126"/>
      <c r="S155" s="126"/>
      <c r="T155" s="126"/>
      <c r="U155" s="126" t="s">
        <v>121</v>
      </c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6"/>
      <c r="AN155" s="126"/>
      <c r="AO155" s="126"/>
      <c r="AP155" s="126"/>
      <c r="AQ155" s="126"/>
      <c r="AR155" s="126"/>
      <c r="AS155" s="126"/>
      <c r="AT155" s="126"/>
      <c r="AU155" s="126"/>
      <c r="AV155" s="126"/>
      <c r="AW155" s="126"/>
      <c r="AX155" s="126"/>
    </row>
    <row r="156" spans="1:50" x14ac:dyDescent="0.2">
      <c r="A156" s="128" t="s">
        <v>116</v>
      </c>
      <c r="B156" s="132" t="s">
        <v>98</v>
      </c>
      <c r="C156" s="159" t="s">
        <v>99</v>
      </c>
      <c r="D156" s="134"/>
      <c r="E156" s="136"/>
      <c r="F156" s="139"/>
      <c r="G156" s="139">
        <f>SUM(G157:G160)</f>
        <v>43800</v>
      </c>
      <c r="H156" s="139"/>
      <c r="I156" s="139">
        <f>SUM(I157:I160)</f>
        <v>0</v>
      </c>
      <c r="J156" s="139"/>
      <c r="K156" s="139">
        <f>SUM(K157:K160)</f>
        <v>0</v>
      </c>
      <c r="U156" t="s">
        <v>117</v>
      </c>
    </row>
    <row r="157" spans="1:50" outlineLevel="1" x14ac:dyDescent="0.2">
      <c r="A157" s="127">
        <v>129</v>
      </c>
      <c r="B157" s="131" t="s">
        <v>371</v>
      </c>
      <c r="C157" s="158" t="s">
        <v>372</v>
      </c>
      <c r="D157" s="133" t="s">
        <v>370</v>
      </c>
      <c r="E157" s="135">
        <v>1</v>
      </c>
      <c r="F157" s="137">
        <v>15000</v>
      </c>
      <c r="G157" s="138">
        <f>ROUND(E157*F157,2)</f>
        <v>15000</v>
      </c>
      <c r="H157" s="138">
        <v>0</v>
      </c>
      <c r="I157" s="138">
        <f>ROUND(E157*H157,5)</f>
        <v>0</v>
      </c>
      <c r="J157" s="138">
        <v>0</v>
      </c>
      <c r="K157" s="138">
        <f>ROUND(E157*J157,5)</f>
        <v>0</v>
      </c>
      <c r="L157" s="126"/>
      <c r="M157" s="126"/>
      <c r="N157" s="126"/>
      <c r="O157" s="126"/>
      <c r="P157" s="126"/>
      <c r="Q157" s="126"/>
      <c r="R157" s="126"/>
      <c r="S157" s="126"/>
      <c r="T157" s="126"/>
      <c r="U157" s="126" t="s">
        <v>121</v>
      </c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  <c r="AL157" s="126"/>
      <c r="AM157" s="126"/>
      <c r="AN157" s="126"/>
      <c r="AO157" s="126"/>
      <c r="AP157" s="126"/>
      <c r="AQ157" s="126"/>
      <c r="AR157" s="126"/>
      <c r="AS157" s="126"/>
      <c r="AT157" s="126"/>
      <c r="AU157" s="126"/>
      <c r="AV157" s="126"/>
      <c r="AW157" s="126"/>
      <c r="AX157" s="126"/>
    </row>
    <row r="158" spans="1:50" outlineLevel="1" x14ac:dyDescent="0.2">
      <c r="A158" s="127">
        <v>130</v>
      </c>
      <c r="B158" s="131" t="s">
        <v>373</v>
      </c>
      <c r="C158" s="158" t="s">
        <v>374</v>
      </c>
      <c r="D158" s="133" t="s">
        <v>370</v>
      </c>
      <c r="E158" s="135">
        <v>1</v>
      </c>
      <c r="F158" s="137">
        <v>8500</v>
      </c>
      <c r="G158" s="138">
        <f>ROUND(E158*F158,2)</f>
        <v>8500</v>
      </c>
      <c r="H158" s="138">
        <v>0</v>
      </c>
      <c r="I158" s="138">
        <f>ROUND(E158*H158,5)</f>
        <v>0</v>
      </c>
      <c r="J158" s="138">
        <v>0</v>
      </c>
      <c r="K158" s="138">
        <f>ROUND(E158*J158,5)</f>
        <v>0</v>
      </c>
      <c r="L158" s="126"/>
      <c r="M158" s="126"/>
      <c r="N158" s="126"/>
      <c r="O158" s="126"/>
      <c r="P158" s="126"/>
      <c r="Q158" s="126"/>
      <c r="R158" s="126"/>
      <c r="S158" s="126"/>
      <c r="T158" s="126"/>
      <c r="U158" s="126" t="s">
        <v>121</v>
      </c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  <c r="AL158" s="126"/>
      <c r="AM158" s="126"/>
      <c r="AN158" s="126"/>
      <c r="AO158" s="126"/>
      <c r="AP158" s="126"/>
      <c r="AQ158" s="126"/>
      <c r="AR158" s="126"/>
      <c r="AS158" s="126"/>
      <c r="AT158" s="126"/>
      <c r="AU158" s="126"/>
      <c r="AV158" s="126"/>
      <c r="AW158" s="126"/>
      <c r="AX158" s="126"/>
    </row>
    <row r="159" spans="1:50" outlineLevel="1" x14ac:dyDescent="0.2">
      <c r="A159" s="127">
        <v>131</v>
      </c>
      <c r="B159" s="131" t="s">
        <v>375</v>
      </c>
      <c r="C159" s="158" t="s">
        <v>376</v>
      </c>
      <c r="D159" s="133" t="s">
        <v>370</v>
      </c>
      <c r="E159" s="135">
        <v>1</v>
      </c>
      <c r="F159" s="137">
        <v>7500</v>
      </c>
      <c r="G159" s="138">
        <f>ROUND(E159*F159,2)</f>
        <v>7500</v>
      </c>
      <c r="H159" s="138">
        <v>0</v>
      </c>
      <c r="I159" s="138">
        <f>ROUND(E159*H159,5)</f>
        <v>0</v>
      </c>
      <c r="J159" s="138">
        <v>0</v>
      </c>
      <c r="K159" s="138">
        <f>ROUND(E159*J159,5)</f>
        <v>0</v>
      </c>
      <c r="L159" s="126"/>
      <c r="M159" s="126"/>
      <c r="N159" s="126"/>
      <c r="O159" s="126"/>
      <c r="P159" s="126"/>
      <c r="Q159" s="126"/>
      <c r="R159" s="126"/>
      <c r="S159" s="126"/>
      <c r="T159" s="126"/>
      <c r="U159" s="126" t="s">
        <v>121</v>
      </c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  <c r="AL159" s="126"/>
      <c r="AM159" s="126"/>
      <c r="AN159" s="126"/>
      <c r="AO159" s="126"/>
      <c r="AP159" s="126"/>
      <c r="AQ159" s="126"/>
      <c r="AR159" s="126"/>
      <c r="AS159" s="126"/>
      <c r="AT159" s="126"/>
      <c r="AU159" s="126"/>
      <c r="AV159" s="126"/>
      <c r="AW159" s="126"/>
      <c r="AX159" s="126"/>
    </row>
    <row r="160" spans="1:50" outlineLevel="1" x14ac:dyDescent="0.2">
      <c r="A160" s="127">
        <v>132</v>
      </c>
      <c r="B160" s="131" t="s">
        <v>377</v>
      </c>
      <c r="C160" s="158" t="s">
        <v>378</v>
      </c>
      <c r="D160" s="133" t="s">
        <v>370</v>
      </c>
      <c r="E160" s="135">
        <v>1</v>
      </c>
      <c r="F160" s="137">
        <v>12800</v>
      </c>
      <c r="G160" s="138">
        <f>ROUND(E160*F160,2)</f>
        <v>12800</v>
      </c>
      <c r="H160" s="138">
        <v>0</v>
      </c>
      <c r="I160" s="138">
        <f>ROUND(E160*H160,5)</f>
        <v>0</v>
      </c>
      <c r="J160" s="138">
        <v>0</v>
      </c>
      <c r="K160" s="138">
        <f>ROUND(E160*J160,5)</f>
        <v>0</v>
      </c>
      <c r="L160" s="126"/>
      <c r="M160" s="126"/>
      <c r="N160" s="126"/>
      <c r="O160" s="126"/>
      <c r="P160" s="126"/>
      <c r="Q160" s="126"/>
      <c r="R160" s="126"/>
      <c r="S160" s="126"/>
      <c r="T160" s="126"/>
      <c r="U160" s="126" t="s">
        <v>121</v>
      </c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  <c r="AL160" s="126"/>
      <c r="AM160" s="126"/>
      <c r="AN160" s="126"/>
      <c r="AO160" s="126"/>
      <c r="AP160" s="126"/>
      <c r="AQ160" s="126"/>
      <c r="AR160" s="126"/>
      <c r="AS160" s="126"/>
      <c r="AT160" s="126"/>
      <c r="AU160" s="126"/>
      <c r="AV160" s="126"/>
      <c r="AW160" s="126"/>
      <c r="AX160" s="126"/>
    </row>
    <row r="161" spans="1:50" x14ac:dyDescent="0.2">
      <c r="A161" s="128" t="s">
        <v>116</v>
      </c>
      <c r="B161" s="132" t="s">
        <v>100</v>
      </c>
      <c r="C161" s="159" t="s">
        <v>23</v>
      </c>
      <c r="D161" s="134"/>
      <c r="E161" s="136"/>
      <c r="F161" s="139"/>
      <c r="G161" s="139">
        <f>SUM(G162:G168)</f>
        <v>671500</v>
      </c>
      <c r="H161" s="139"/>
      <c r="I161" s="139">
        <f>SUM(I162:I168)</f>
        <v>0</v>
      </c>
      <c r="J161" s="139"/>
      <c r="K161" s="139">
        <f>SUM(K162:K168)</f>
        <v>0</v>
      </c>
      <c r="U161" t="s">
        <v>117</v>
      </c>
    </row>
    <row r="162" spans="1:50" outlineLevel="1" x14ac:dyDescent="0.2">
      <c r="A162" s="127">
        <v>133</v>
      </c>
      <c r="B162" s="131" t="s">
        <v>379</v>
      </c>
      <c r="C162" s="158" t="s">
        <v>380</v>
      </c>
      <c r="D162" s="133" t="s">
        <v>381</v>
      </c>
      <c r="E162" s="135">
        <v>1</v>
      </c>
      <c r="F162" s="137">
        <v>25000</v>
      </c>
      <c r="G162" s="138">
        <f t="shared" ref="G162:G168" si="30">ROUND(E162*F162,2)</f>
        <v>25000</v>
      </c>
      <c r="H162" s="138">
        <v>0</v>
      </c>
      <c r="I162" s="138">
        <f t="shared" ref="I162:I168" si="31">ROUND(E162*H162,5)</f>
        <v>0</v>
      </c>
      <c r="J162" s="138">
        <v>0</v>
      </c>
      <c r="K162" s="138">
        <f t="shared" ref="K162:K168" si="32">ROUND(E162*J162,5)</f>
        <v>0</v>
      </c>
      <c r="L162" s="126"/>
      <c r="M162" s="126"/>
      <c r="N162" s="126"/>
      <c r="O162" s="126"/>
      <c r="P162" s="126"/>
      <c r="Q162" s="126"/>
      <c r="R162" s="126"/>
      <c r="S162" s="126"/>
      <c r="T162" s="126"/>
      <c r="U162" s="126" t="s">
        <v>382</v>
      </c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  <c r="AL162" s="126"/>
      <c r="AM162" s="126"/>
      <c r="AN162" s="126"/>
      <c r="AO162" s="126"/>
      <c r="AP162" s="126"/>
      <c r="AQ162" s="126"/>
      <c r="AR162" s="126"/>
      <c r="AS162" s="126"/>
      <c r="AT162" s="126"/>
      <c r="AU162" s="126"/>
      <c r="AV162" s="126"/>
      <c r="AW162" s="126"/>
      <c r="AX162" s="126"/>
    </row>
    <row r="163" spans="1:50" outlineLevel="1" x14ac:dyDescent="0.2">
      <c r="A163" s="127">
        <v>134</v>
      </c>
      <c r="B163" s="131" t="s">
        <v>383</v>
      </c>
      <c r="C163" s="158" t="s">
        <v>384</v>
      </c>
      <c r="D163" s="133" t="s">
        <v>381</v>
      </c>
      <c r="E163" s="135">
        <v>1</v>
      </c>
      <c r="F163" s="137">
        <v>45000</v>
      </c>
      <c r="G163" s="138">
        <f t="shared" si="30"/>
        <v>45000</v>
      </c>
      <c r="H163" s="138">
        <v>0</v>
      </c>
      <c r="I163" s="138">
        <f t="shared" si="31"/>
        <v>0</v>
      </c>
      <c r="J163" s="138">
        <v>0</v>
      </c>
      <c r="K163" s="138">
        <f t="shared" si="32"/>
        <v>0</v>
      </c>
      <c r="L163" s="126"/>
      <c r="M163" s="126"/>
      <c r="N163" s="126"/>
      <c r="O163" s="126"/>
      <c r="P163" s="126"/>
      <c r="Q163" s="126"/>
      <c r="R163" s="126"/>
      <c r="S163" s="126"/>
      <c r="T163" s="126"/>
      <c r="U163" s="126" t="s">
        <v>382</v>
      </c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  <c r="AL163" s="126"/>
      <c r="AM163" s="126"/>
      <c r="AN163" s="126"/>
      <c r="AO163" s="126"/>
      <c r="AP163" s="126"/>
      <c r="AQ163" s="126"/>
      <c r="AR163" s="126"/>
      <c r="AS163" s="126"/>
      <c r="AT163" s="126"/>
      <c r="AU163" s="126"/>
      <c r="AV163" s="126"/>
      <c r="AW163" s="126"/>
      <c r="AX163" s="126"/>
    </row>
    <row r="164" spans="1:50" outlineLevel="1" x14ac:dyDescent="0.2">
      <c r="A164" s="127">
        <v>135</v>
      </c>
      <c r="B164" s="131" t="s">
        <v>385</v>
      </c>
      <c r="C164" s="158" t="s">
        <v>386</v>
      </c>
      <c r="D164" s="133" t="s">
        <v>381</v>
      </c>
      <c r="E164" s="135">
        <v>1</v>
      </c>
      <c r="F164" s="137">
        <v>450000</v>
      </c>
      <c r="G164" s="138">
        <f t="shared" si="30"/>
        <v>450000</v>
      </c>
      <c r="H164" s="138">
        <v>0</v>
      </c>
      <c r="I164" s="138">
        <f t="shared" si="31"/>
        <v>0</v>
      </c>
      <c r="J164" s="138">
        <v>0</v>
      </c>
      <c r="K164" s="138">
        <f t="shared" si="32"/>
        <v>0</v>
      </c>
      <c r="L164" s="126"/>
      <c r="M164" s="126"/>
      <c r="N164" s="126"/>
      <c r="O164" s="126"/>
      <c r="P164" s="126"/>
      <c r="Q164" s="126"/>
      <c r="R164" s="126"/>
      <c r="S164" s="126"/>
      <c r="T164" s="126"/>
      <c r="U164" s="126" t="s">
        <v>382</v>
      </c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  <c r="AL164" s="126"/>
      <c r="AM164" s="126"/>
      <c r="AN164" s="126"/>
      <c r="AO164" s="126"/>
      <c r="AP164" s="126"/>
      <c r="AQ164" s="126"/>
      <c r="AR164" s="126"/>
      <c r="AS164" s="126"/>
      <c r="AT164" s="126"/>
      <c r="AU164" s="126"/>
      <c r="AV164" s="126"/>
      <c r="AW164" s="126"/>
      <c r="AX164" s="126"/>
    </row>
    <row r="165" spans="1:50" outlineLevel="1" x14ac:dyDescent="0.2">
      <c r="A165" s="127">
        <v>136</v>
      </c>
      <c r="B165" s="131" t="s">
        <v>387</v>
      </c>
      <c r="C165" s="158" t="s">
        <v>388</v>
      </c>
      <c r="D165" s="133" t="s">
        <v>381</v>
      </c>
      <c r="E165" s="135">
        <v>1</v>
      </c>
      <c r="F165" s="137">
        <v>20000</v>
      </c>
      <c r="G165" s="138">
        <f t="shared" si="30"/>
        <v>20000</v>
      </c>
      <c r="H165" s="138">
        <v>0</v>
      </c>
      <c r="I165" s="138">
        <f t="shared" si="31"/>
        <v>0</v>
      </c>
      <c r="J165" s="138">
        <v>0</v>
      </c>
      <c r="K165" s="138">
        <f t="shared" si="32"/>
        <v>0</v>
      </c>
      <c r="L165" s="126"/>
      <c r="M165" s="126"/>
      <c r="N165" s="126"/>
      <c r="O165" s="126"/>
      <c r="P165" s="126"/>
      <c r="Q165" s="126"/>
      <c r="R165" s="126"/>
      <c r="S165" s="126"/>
      <c r="T165" s="126"/>
      <c r="U165" s="126" t="s">
        <v>382</v>
      </c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  <c r="AL165" s="126"/>
      <c r="AM165" s="126"/>
      <c r="AN165" s="126"/>
      <c r="AO165" s="126"/>
      <c r="AP165" s="126"/>
      <c r="AQ165" s="126"/>
      <c r="AR165" s="126"/>
      <c r="AS165" s="126"/>
      <c r="AT165" s="126"/>
      <c r="AU165" s="126"/>
      <c r="AV165" s="126"/>
      <c r="AW165" s="126"/>
      <c r="AX165" s="126"/>
    </row>
    <row r="166" spans="1:50" outlineLevel="1" x14ac:dyDescent="0.2">
      <c r="A166" s="127">
        <v>137</v>
      </c>
      <c r="B166" s="131" t="s">
        <v>389</v>
      </c>
      <c r="C166" s="158" t="s">
        <v>390</v>
      </c>
      <c r="D166" s="133" t="s">
        <v>381</v>
      </c>
      <c r="E166" s="135">
        <v>1</v>
      </c>
      <c r="F166" s="137">
        <v>18500</v>
      </c>
      <c r="G166" s="138">
        <f t="shared" si="30"/>
        <v>18500</v>
      </c>
      <c r="H166" s="138">
        <v>0</v>
      </c>
      <c r="I166" s="138">
        <f t="shared" si="31"/>
        <v>0</v>
      </c>
      <c r="J166" s="138">
        <v>0</v>
      </c>
      <c r="K166" s="138">
        <f t="shared" si="32"/>
        <v>0</v>
      </c>
      <c r="L166" s="126"/>
      <c r="M166" s="126"/>
      <c r="N166" s="126"/>
      <c r="O166" s="126"/>
      <c r="P166" s="126"/>
      <c r="Q166" s="126"/>
      <c r="R166" s="126"/>
      <c r="S166" s="126"/>
      <c r="T166" s="126"/>
      <c r="U166" s="126" t="s">
        <v>382</v>
      </c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  <c r="AL166" s="126"/>
      <c r="AM166" s="126"/>
      <c r="AN166" s="126"/>
      <c r="AO166" s="126"/>
      <c r="AP166" s="126"/>
      <c r="AQ166" s="126"/>
      <c r="AR166" s="126"/>
      <c r="AS166" s="126"/>
      <c r="AT166" s="126"/>
      <c r="AU166" s="126"/>
      <c r="AV166" s="126"/>
      <c r="AW166" s="126"/>
      <c r="AX166" s="126"/>
    </row>
    <row r="167" spans="1:50" outlineLevel="1" x14ac:dyDescent="0.2">
      <c r="A167" s="127">
        <v>138</v>
      </c>
      <c r="B167" s="131" t="s">
        <v>391</v>
      </c>
      <c r="C167" s="158" t="s">
        <v>392</v>
      </c>
      <c r="D167" s="133" t="s">
        <v>381</v>
      </c>
      <c r="E167" s="135">
        <v>1</v>
      </c>
      <c r="F167" s="137">
        <v>98000</v>
      </c>
      <c r="G167" s="138">
        <f t="shared" si="30"/>
        <v>98000</v>
      </c>
      <c r="H167" s="138">
        <v>0</v>
      </c>
      <c r="I167" s="138">
        <f t="shared" si="31"/>
        <v>0</v>
      </c>
      <c r="J167" s="138">
        <v>0</v>
      </c>
      <c r="K167" s="138">
        <f t="shared" si="32"/>
        <v>0</v>
      </c>
      <c r="L167" s="126"/>
      <c r="M167" s="126"/>
      <c r="N167" s="126"/>
      <c r="O167" s="126"/>
      <c r="P167" s="126"/>
      <c r="Q167" s="126"/>
      <c r="R167" s="126"/>
      <c r="S167" s="126"/>
      <c r="T167" s="126"/>
      <c r="U167" s="126" t="s">
        <v>382</v>
      </c>
      <c r="V167" s="126"/>
      <c r="W167" s="126"/>
      <c r="X167" s="126"/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6"/>
      <c r="AL167" s="126"/>
      <c r="AM167" s="126"/>
      <c r="AN167" s="126"/>
      <c r="AO167" s="126"/>
      <c r="AP167" s="126"/>
      <c r="AQ167" s="126"/>
      <c r="AR167" s="126"/>
      <c r="AS167" s="126"/>
      <c r="AT167" s="126"/>
      <c r="AU167" s="126"/>
      <c r="AV167" s="126"/>
      <c r="AW167" s="126"/>
      <c r="AX167" s="126"/>
    </row>
    <row r="168" spans="1:50" outlineLevel="1" x14ac:dyDescent="0.2">
      <c r="A168" s="148">
        <v>139</v>
      </c>
      <c r="B168" s="149" t="s">
        <v>393</v>
      </c>
      <c r="C168" s="160" t="s">
        <v>394</v>
      </c>
      <c r="D168" s="150" t="s">
        <v>381</v>
      </c>
      <c r="E168" s="151">
        <v>1</v>
      </c>
      <c r="F168" s="152">
        <v>15000</v>
      </c>
      <c r="G168" s="153">
        <f t="shared" si="30"/>
        <v>15000</v>
      </c>
      <c r="H168" s="153">
        <v>0</v>
      </c>
      <c r="I168" s="153">
        <f t="shared" si="31"/>
        <v>0</v>
      </c>
      <c r="J168" s="153">
        <v>0</v>
      </c>
      <c r="K168" s="153">
        <f t="shared" si="32"/>
        <v>0</v>
      </c>
      <c r="L168" s="126"/>
      <c r="M168" s="126"/>
      <c r="N168" s="126"/>
      <c r="O168" s="126"/>
      <c r="P168" s="126"/>
      <c r="Q168" s="126"/>
      <c r="R168" s="126"/>
      <c r="S168" s="126"/>
      <c r="T168" s="126"/>
      <c r="U168" s="126" t="s">
        <v>382</v>
      </c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  <c r="AL168" s="126"/>
      <c r="AM168" s="126"/>
      <c r="AN168" s="126"/>
      <c r="AO168" s="126"/>
      <c r="AP168" s="126"/>
      <c r="AQ168" s="126"/>
      <c r="AR168" s="126"/>
      <c r="AS168" s="126"/>
      <c r="AT168" s="126"/>
      <c r="AU168" s="126"/>
      <c r="AV168" s="126"/>
      <c r="AW168" s="126"/>
      <c r="AX168" s="126"/>
    </row>
    <row r="169" spans="1:50" x14ac:dyDescent="0.2">
      <c r="A169" s="5"/>
      <c r="B169" s="6" t="s">
        <v>395</v>
      </c>
      <c r="C169" s="161" t="s">
        <v>395</v>
      </c>
      <c r="D169" s="5"/>
      <c r="E169" s="5"/>
      <c r="F169" s="5"/>
      <c r="G169" s="164"/>
      <c r="H169" s="164"/>
      <c r="I169" s="164"/>
      <c r="J169" s="164"/>
      <c r="K169" s="164"/>
      <c r="S169">
        <v>15</v>
      </c>
      <c r="T169">
        <v>21</v>
      </c>
    </row>
    <row r="170" spans="1:50" x14ac:dyDescent="0.2">
      <c r="A170" s="154"/>
      <c r="B170" s="155">
        <v>26</v>
      </c>
      <c r="C170" s="162" t="s">
        <v>395</v>
      </c>
      <c r="D170" s="156"/>
      <c r="E170" s="156"/>
      <c r="F170" s="156"/>
      <c r="G170" s="157">
        <f>G6+G18+G27+G30+G35+G43+G45+G47+G61+G75+G77+G93+G105+G107+G110+G114+G127+G135+G146+G149+G152+G154+G156+G161</f>
        <v>9293551.5700000003</v>
      </c>
      <c r="H170" s="164"/>
      <c r="I170" s="164"/>
      <c r="J170" s="164"/>
      <c r="K170" s="164"/>
      <c r="S170" t="e">
        <f>SUMIF(#REF!,S169,G5:G168)</f>
        <v>#REF!</v>
      </c>
      <c r="T170" t="e">
        <f>SUMIF(#REF!,T169,G5:G168)</f>
        <v>#REF!</v>
      </c>
      <c r="U170" t="s">
        <v>396</v>
      </c>
    </row>
    <row r="171" spans="1:50" x14ac:dyDescent="0.2">
      <c r="A171" s="5"/>
      <c r="B171" s="6" t="s">
        <v>395</v>
      </c>
      <c r="C171" s="161" t="s">
        <v>395</v>
      </c>
      <c r="D171" s="5"/>
      <c r="E171" s="5"/>
      <c r="F171" s="5"/>
      <c r="G171" s="164"/>
      <c r="H171" s="164"/>
      <c r="I171" s="164"/>
      <c r="J171" s="164"/>
      <c r="K171" s="164"/>
    </row>
    <row r="172" spans="1:50" x14ac:dyDescent="0.2">
      <c r="A172" s="5"/>
      <c r="B172" s="6" t="s">
        <v>395</v>
      </c>
      <c r="C172" s="161" t="s">
        <v>395</v>
      </c>
      <c r="D172" s="5"/>
      <c r="E172" s="5"/>
      <c r="F172" s="5"/>
      <c r="G172" s="5"/>
      <c r="H172" s="5"/>
      <c r="I172" s="5"/>
      <c r="J172" s="5"/>
      <c r="K172" s="5"/>
    </row>
    <row r="173" spans="1:50" x14ac:dyDescent="0.2">
      <c r="A173" s="275">
        <v>33</v>
      </c>
      <c r="B173" s="275"/>
      <c r="C173" s="276"/>
      <c r="D173" s="5"/>
      <c r="E173" s="5"/>
      <c r="F173" s="5"/>
      <c r="G173" s="5"/>
      <c r="H173" s="5"/>
      <c r="I173" s="5"/>
      <c r="J173" s="5"/>
      <c r="K173" s="5"/>
    </row>
    <row r="174" spans="1:50" x14ac:dyDescent="0.2">
      <c r="A174" s="277"/>
      <c r="B174" s="278"/>
      <c r="C174" s="279"/>
      <c r="D174" s="278"/>
      <c r="E174" s="278"/>
      <c r="F174" s="278"/>
      <c r="G174" s="280"/>
      <c r="H174" s="5"/>
      <c r="I174" s="5"/>
      <c r="J174" s="5"/>
      <c r="K174" s="5"/>
      <c r="U174" t="s">
        <v>397</v>
      </c>
    </row>
    <row r="175" spans="1:50" x14ac:dyDescent="0.2">
      <c r="A175" s="281"/>
      <c r="B175" s="282"/>
      <c r="C175" s="283"/>
      <c r="D175" s="282"/>
      <c r="E175" s="282"/>
      <c r="F175" s="282"/>
      <c r="G175" s="284"/>
      <c r="H175" s="5"/>
      <c r="I175" s="5"/>
      <c r="J175" s="5"/>
      <c r="K175" s="5"/>
    </row>
    <row r="176" spans="1:50" x14ac:dyDescent="0.2">
      <c r="A176" s="281"/>
      <c r="B176" s="282"/>
      <c r="C176" s="283"/>
      <c r="D176" s="282"/>
      <c r="E176" s="282"/>
      <c r="F176" s="282"/>
      <c r="G176" s="284"/>
      <c r="H176" s="5"/>
      <c r="I176" s="5"/>
      <c r="J176" s="5"/>
      <c r="K176" s="5"/>
    </row>
    <row r="177" spans="1:21" x14ac:dyDescent="0.2">
      <c r="A177" s="281"/>
      <c r="B177" s="282"/>
      <c r="C177" s="283"/>
      <c r="D177" s="282"/>
      <c r="E177" s="282"/>
      <c r="F177" s="282"/>
      <c r="G177" s="284"/>
      <c r="H177" s="5"/>
      <c r="I177" s="5"/>
      <c r="J177" s="5"/>
      <c r="K177" s="5"/>
    </row>
    <row r="178" spans="1:21" x14ac:dyDescent="0.2">
      <c r="A178" s="285"/>
      <c r="B178" s="286"/>
      <c r="C178" s="287"/>
      <c r="D178" s="286"/>
      <c r="E178" s="286"/>
      <c r="F178" s="286"/>
      <c r="G178" s="288"/>
      <c r="H178" s="5"/>
      <c r="I178" s="5"/>
      <c r="J178" s="5"/>
      <c r="K178" s="5"/>
    </row>
    <row r="179" spans="1:21" x14ac:dyDescent="0.2">
      <c r="A179" s="5"/>
      <c r="B179" s="6" t="s">
        <v>395</v>
      </c>
      <c r="C179" s="161" t="s">
        <v>395</v>
      </c>
      <c r="D179" s="5"/>
      <c r="E179" s="5"/>
      <c r="F179" s="5"/>
      <c r="G179" s="5"/>
      <c r="H179" s="5"/>
      <c r="I179" s="5"/>
      <c r="J179" s="5"/>
      <c r="K179" s="5"/>
    </row>
    <row r="180" spans="1:21" x14ac:dyDescent="0.2">
      <c r="C180" s="163"/>
      <c r="U180" t="s">
        <v>398</v>
      </c>
    </row>
  </sheetData>
  <mergeCells count="5">
    <mergeCell ref="A1:G1"/>
    <mergeCell ref="C2:G2"/>
    <mergeCell ref="C3:G3"/>
    <mergeCell ref="A173:C173"/>
    <mergeCell ref="A174:G178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57"/>
  <sheetViews>
    <sheetView topLeftCell="C1" zoomScaleNormal="100" workbookViewId="0">
      <selection activeCell="D46" sqref="D46"/>
    </sheetView>
  </sheetViews>
  <sheetFormatPr defaultColWidth="8.85546875" defaultRowHeight="12.75" x14ac:dyDescent="0.2"/>
  <cols>
    <col min="1" max="2" width="8.85546875" style="169" customWidth="1"/>
    <col min="3" max="3" width="8.42578125" style="165" customWidth="1"/>
    <col min="4" max="4" width="59" style="166" bestFit="1" customWidth="1"/>
    <col min="5" max="5" width="5.7109375" style="167" customWidth="1"/>
    <col min="6" max="6" width="7.42578125" style="167" customWidth="1"/>
    <col min="7" max="7" width="9.140625" style="168" customWidth="1"/>
    <col min="8" max="8" width="14.140625" style="168" customWidth="1"/>
    <col min="9" max="9" width="9.140625" style="168" customWidth="1"/>
    <col min="10" max="10" width="12.85546875" style="168" customWidth="1"/>
    <col min="11" max="11" width="9.140625" style="168" customWidth="1"/>
    <col min="12" max="256" width="8.85546875" style="169"/>
    <col min="257" max="258" width="8.85546875" style="169" customWidth="1"/>
    <col min="259" max="259" width="8.42578125" style="169" customWidth="1"/>
    <col min="260" max="260" width="59" style="169" bestFit="1" customWidth="1"/>
    <col min="261" max="261" width="5.7109375" style="169" customWidth="1"/>
    <col min="262" max="262" width="7.42578125" style="169" customWidth="1"/>
    <col min="263" max="263" width="9.140625" style="169" customWidth="1"/>
    <col min="264" max="264" width="14.140625" style="169" customWidth="1"/>
    <col min="265" max="265" width="9.140625" style="169" customWidth="1"/>
    <col min="266" max="266" width="12.85546875" style="169" customWidth="1"/>
    <col min="267" max="267" width="9.140625" style="169" customWidth="1"/>
    <col min="268" max="512" width="8.85546875" style="169"/>
    <col min="513" max="514" width="8.85546875" style="169" customWidth="1"/>
    <col min="515" max="515" width="8.42578125" style="169" customWidth="1"/>
    <col min="516" max="516" width="59" style="169" bestFit="1" customWidth="1"/>
    <col min="517" max="517" width="5.7109375" style="169" customWidth="1"/>
    <col min="518" max="518" width="7.42578125" style="169" customWidth="1"/>
    <col min="519" max="519" width="9.140625" style="169" customWidth="1"/>
    <col min="520" max="520" width="14.140625" style="169" customWidth="1"/>
    <col min="521" max="521" width="9.140625" style="169" customWidth="1"/>
    <col min="522" max="522" width="12.85546875" style="169" customWidth="1"/>
    <col min="523" max="523" width="9.140625" style="169" customWidth="1"/>
    <col min="524" max="768" width="8.85546875" style="169"/>
    <col min="769" max="770" width="8.85546875" style="169" customWidth="1"/>
    <col min="771" max="771" width="8.42578125" style="169" customWidth="1"/>
    <col min="772" max="772" width="59" style="169" bestFit="1" customWidth="1"/>
    <col min="773" max="773" width="5.7109375" style="169" customWidth="1"/>
    <col min="774" max="774" width="7.42578125" style="169" customWidth="1"/>
    <col min="775" max="775" width="9.140625" style="169" customWidth="1"/>
    <col min="776" max="776" width="14.140625" style="169" customWidth="1"/>
    <col min="777" max="777" width="9.140625" style="169" customWidth="1"/>
    <col min="778" max="778" width="12.85546875" style="169" customWidth="1"/>
    <col min="779" max="779" width="9.140625" style="169" customWidth="1"/>
    <col min="780" max="1024" width="8.85546875" style="169"/>
    <col min="1025" max="1026" width="8.85546875" style="169" customWidth="1"/>
    <col min="1027" max="1027" width="8.42578125" style="169" customWidth="1"/>
    <col min="1028" max="1028" width="59" style="169" bestFit="1" customWidth="1"/>
    <col min="1029" max="1029" width="5.7109375" style="169" customWidth="1"/>
    <col min="1030" max="1030" width="7.42578125" style="169" customWidth="1"/>
    <col min="1031" max="1031" width="9.140625" style="169" customWidth="1"/>
    <col min="1032" max="1032" width="14.140625" style="169" customWidth="1"/>
    <col min="1033" max="1033" width="9.140625" style="169" customWidth="1"/>
    <col min="1034" max="1034" width="12.85546875" style="169" customWidth="1"/>
    <col min="1035" max="1035" width="9.140625" style="169" customWidth="1"/>
    <col min="1036" max="1280" width="8.85546875" style="169"/>
    <col min="1281" max="1282" width="8.85546875" style="169" customWidth="1"/>
    <col min="1283" max="1283" width="8.42578125" style="169" customWidth="1"/>
    <col min="1284" max="1284" width="59" style="169" bestFit="1" customWidth="1"/>
    <col min="1285" max="1285" width="5.7109375" style="169" customWidth="1"/>
    <col min="1286" max="1286" width="7.42578125" style="169" customWidth="1"/>
    <col min="1287" max="1287" width="9.140625" style="169" customWidth="1"/>
    <col min="1288" max="1288" width="14.140625" style="169" customWidth="1"/>
    <col min="1289" max="1289" width="9.140625" style="169" customWidth="1"/>
    <col min="1290" max="1290" width="12.85546875" style="169" customWidth="1"/>
    <col min="1291" max="1291" width="9.140625" style="169" customWidth="1"/>
    <col min="1292" max="1536" width="8.85546875" style="169"/>
    <col min="1537" max="1538" width="8.85546875" style="169" customWidth="1"/>
    <col min="1539" max="1539" width="8.42578125" style="169" customWidth="1"/>
    <col min="1540" max="1540" width="59" style="169" bestFit="1" customWidth="1"/>
    <col min="1541" max="1541" width="5.7109375" style="169" customWidth="1"/>
    <col min="1542" max="1542" width="7.42578125" style="169" customWidth="1"/>
    <col min="1543" max="1543" width="9.140625" style="169" customWidth="1"/>
    <col min="1544" max="1544" width="14.140625" style="169" customWidth="1"/>
    <col min="1545" max="1545" width="9.140625" style="169" customWidth="1"/>
    <col min="1546" max="1546" width="12.85546875" style="169" customWidth="1"/>
    <col min="1547" max="1547" width="9.140625" style="169" customWidth="1"/>
    <col min="1548" max="1792" width="8.85546875" style="169"/>
    <col min="1793" max="1794" width="8.85546875" style="169" customWidth="1"/>
    <col min="1795" max="1795" width="8.42578125" style="169" customWidth="1"/>
    <col min="1796" max="1796" width="59" style="169" bestFit="1" customWidth="1"/>
    <col min="1797" max="1797" width="5.7109375" style="169" customWidth="1"/>
    <col min="1798" max="1798" width="7.42578125" style="169" customWidth="1"/>
    <col min="1799" max="1799" width="9.140625" style="169" customWidth="1"/>
    <col min="1800" max="1800" width="14.140625" style="169" customWidth="1"/>
    <col min="1801" max="1801" width="9.140625" style="169" customWidth="1"/>
    <col min="1802" max="1802" width="12.85546875" style="169" customWidth="1"/>
    <col min="1803" max="1803" width="9.140625" style="169" customWidth="1"/>
    <col min="1804" max="2048" width="8.85546875" style="169"/>
    <col min="2049" max="2050" width="8.85546875" style="169" customWidth="1"/>
    <col min="2051" max="2051" width="8.42578125" style="169" customWidth="1"/>
    <col min="2052" max="2052" width="59" style="169" bestFit="1" customWidth="1"/>
    <col min="2053" max="2053" width="5.7109375" style="169" customWidth="1"/>
    <col min="2054" max="2054" width="7.42578125" style="169" customWidth="1"/>
    <col min="2055" max="2055" width="9.140625" style="169" customWidth="1"/>
    <col min="2056" max="2056" width="14.140625" style="169" customWidth="1"/>
    <col min="2057" max="2057" width="9.140625" style="169" customWidth="1"/>
    <col min="2058" max="2058" width="12.85546875" style="169" customWidth="1"/>
    <col min="2059" max="2059" width="9.140625" style="169" customWidth="1"/>
    <col min="2060" max="2304" width="8.85546875" style="169"/>
    <col min="2305" max="2306" width="8.85546875" style="169" customWidth="1"/>
    <col min="2307" max="2307" width="8.42578125" style="169" customWidth="1"/>
    <col min="2308" max="2308" width="59" style="169" bestFit="1" customWidth="1"/>
    <col min="2309" max="2309" width="5.7109375" style="169" customWidth="1"/>
    <col min="2310" max="2310" width="7.42578125" style="169" customWidth="1"/>
    <col min="2311" max="2311" width="9.140625" style="169" customWidth="1"/>
    <col min="2312" max="2312" width="14.140625" style="169" customWidth="1"/>
    <col min="2313" max="2313" width="9.140625" style="169" customWidth="1"/>
    <col min="2314" max="2314" width="12.85546875" style="169" customWidth="1"/>
    <col min="2315" max="2315" width="9.140625" style="169" customWidth="1"/>
    <col min="2316" max="2560" width="8.85546875" style="169"/>
    <col min="2561" max="2562" width="8.85546875" style="169" customWidth="1"/>
    <col min="2563" max="2563" width="8.42578125" style="169" customWidth="1"/>
    <col min="2564" max="2564" width="59" style="169" bestFit="1" customWidth="1"/>
    <col min="2565" max="2565" width="5.7109375" style="169" customWidth="1"/>
    <col min="2566" max="2566" width="7.42578125" style="169" customWidth="1"/>
    <col min="2567" max="2567" width="9.140625" style="169" customWidth="1"/>
    <col min="2568" max="2568" width="14.140625" style="169" customWidth="1"/>
    <col min="2569" max="2569" width="9.140625" style="169" customWidth="1"/>
    <col min="2570" max="2570" width="12.85546875" style="169" customWidth="1"/>
    <col min="2571" max="2571" width="9.140625" style="169" customWidth="1"/>
    <col min="2572" max="2816" width="8.85546875" style="169"/>
    <col min="2817" max="2818" width="8.85546875" style="169" customWidth="1"/>
    <col min="2819" max="2819" width="8.42578125" style="169" customWidth="1"/>
    <col min="2820" max="2820" width="59" style="169" bestFit="1" customWidth="1"/>
    <col min="2821" max="2821" width="5.7109375" style="169" customWidth="1"/>
    <col min="2822" max="2822" width="7.42578125" style="169" customWidth="1"/>
    <col min="2823" max="2823" width="9.140625" style="169" customWidth="1"/>
    <col min="2824" max="2824" width="14.140625" style="169" customWidth="1"/>
    <col min="2825" max="2825" width="9.140625" style="169" customWidth="1"/>
    <col min="2826" max="2826" width="12.85546875" style="169" customWidth="1"/>
    <col min="2827" max="2827" width="9.140625" style="169" customWidth="1"/>
    <col min="2828" max="3072" width="8.85546875" style="169"/>
    <col min="3073" max="3074" width="8.85546875" style="169" customWidth="1"/>
    <col min="3075" max="3075" width="8.42578125" style="169" customWidth="1"/>
    <col min="3076" max="3076" width="59" style="169" bestFit="1" customWidth="1"/>
    <col min="3077" max="3077" width="5.7109375" style="169" customWidth="1"/>
    <col min="3078" max="3078" width="7.42578125" style="169" customWidth="1"/>
    <col min="3079" max="3079" width="9.140625" style="169" customWidth="1"/>
    <col min="3080" max="3080" width="14.140625" style="169" customWidth="1"/>
    <col min="3081" max="3081" width="9.140625" style="169" customWidth="1"/>
    <col min="3082" max="3082" width="12.85546875" style="169" customWidth="1"/>
    <col min="3083" max="3083" width="9.140625" style="169" customWidth="1"/>
    <col min="3084" max="3328" width="8.85546875" style="169"/>
    <col min="3329" max="3330" width="8.85546875" style="169" customWidth="1"/>
    <col min="3331" max="3331" width="8.42578125" style="169" customWidth="1"/>
    <col min="3332" max="3332" width="59" style="169" bestFit="1" customWidth="1"/>
    <col min="3333" max="3333" width="5.7109375" style="169" customWidth="1"/>
    <col min="3334" max="3334" width="7.42578125" style="169" customWidth="1"/>
    <col min="3335" max="3335" width="9.140625" style="169" customWidth="1"/>
    <col min="3336" max="3336" width="14.140625" style="169" customWidth="1"/>
    <col min="3337" max="3337" width="9.140625" style="169" customWidth="1"/>
    <col min="3338" max="3338" width="12.85546875" style="169" customWidth="1"/>
    <col min="3339" max="3339" width="9.140625" style="169" customWidth="1"/>
    <col min="3340" max="3584" width="8.85546875" style="169"/>
    <col min="3585" max="3586" width="8.85546875" style="169" customWidth="1"/>
    <col min="3587" max="3587" width="8.42578125" style="169" customWidth="1"/>
    <col min="3588" max="3588" width="59" style="169" bestFit="1" customWidth="1"/>
    <col min="3589" max="3589" width="5.7109375" style="169" customWidth="1"/>
    <col min="3590" max="3590" width="7.42578125" style="169" customWidth="1"/>
    <col min="3591" max="3591" width="9.140625" style="169" customWidth="1"/>
    <col min="3592" max="3592" width="14.140625" style="169" customWidth="1"/>
    <col min="3593" max="3593" width="9.140625" style="169" customWidth="1"/>
    <col min="3594" max="3594" width="12.85546875" style="169" customWidth="1"/>
    <col min="3595" max="3595" width="9.140625" style="169" customWidth="1"/>
    <col min="3596" max="3840" width="8.85546875" style="169"/>
    <col min="3841" max="3842" width="8.85546875" style="169" customWidth="1"/>
    <col min="3843" max="3843" width="8.42578125" style="169" customWidth="1"/>
    <col min="3844" max="3844" width="59" style="169" bestFit="1" customWidth="1"/>
    <col min="3845" max="3845" width="5.7109375" style="169" customWidth="1"/>
    <col min="3846" max="3846" width="7.42578125" style="169" customWidth="1"/>
    <col min="3847" max="3847" width="9.140625" style="169" customWidth="1"/>
    <col min="3848" max="3848" width="14.140625" style="169" customWidth="1"/>
    <col min="3849" max="3849" width="9.140625" style="169" customWidth="1"/>
    <col min="3850" max="3850" width="12.85546875" style="169" customWidth="1"/>
    <col min="3851" max="3851" width="9.140625" style="169" customWidth="1"/>
    <col min="3852" max="4096" width="8.85546875" style="169"/>
    <col min="4097" max="4098" width="8.85546875" style="169" customWidth="1"/>
    <col min="4099" max="4099" width="8.42578125" style="169" customWidth="1"/>
    <col min="4100" max="4100" width="59" style="169" bestFit="1" customWidth="1"/>
    <col min="4101" max="4101" width="5.7109375" style="169" customWidth="1"/>
    <col min="4102" max="4102" width="7.42578125" style="169" customWidth="1"/>
    <col min="4103" max="4103" width="9.140625" style="169" customWidth="1"/>
    <col min="4104" max="4104" width="14.140625" style="169" customWidth="1"/>
    <col min="4105" max="4105" width="9.140625" style="169" customWidth="1"/>
    <col min="4106" max="4106" width="12.85546875" style="169" customWidth="1"/>
    <col min="4107" max="4107" width="9.140625" style="169" customWidth="1"/>
    <col min="4108" max="4352" width="8.85546875" style="169"/>
    <col min="4353" max="4354" width="8.85546875" style="169" customWidth="1"/>
    <col min="4355" max="4355" width="8.42578125" style="169" customWidth="1"/>
    <col min="4356" max="4356" width="59" style="169" bestFit="1" customWidth="1"/>
    <col min="4357" max="4357" width="5.7109375" style="169" customWidth="1"/>
    <col min="4358" max="4358" width="7.42578125" style="169" customWidth="1"/>
    <col min="4359" max="4359" width="9.140625" style="169" customWidth="1"/>
    <col min="4360" max="4360" width="14.140625" style="169" customWidth="1"/>
    <col min="4361" max="4361" width="9.140625" style="169" customWidth="1"/>
    <col min="4362" max="4362" width="12.85546875" style="169" customWidth="1"/>
    <col min="4363" max="4363" width="9.140625" style="169" customWidth="1"/>
    <col min="4364" max="4608" width="8.85546875" style="169"/>
    <col min="4609" max="4610" width="8.85546875" style="169" customWidth="1"/>
    <col min="4611" max="4611" width="8.42578125" style="169" customWidth="1"/>
    <col min="4612" max="4612" width="59" style="169" bestFit="1" customWidth="1"/>
    <col min="4613" max="4613" width="5.7109375" style="169" customWidth="1"/>
    <col min="4614" max="4614" width="7.42578125" style="169" customWidth="1"/>
    <col min="4615" max="4615" width="9.140625" style="169" customWidth="1"/>
    <col min="4616" max="4616" width="14.140625" style="169" customWidth="1"/>
    <col min="4617" max="4617" width="9.140625" style="169" customWidth="1"/>
    <col min="4618" max="4618" width="12.85546875" style="169" customWidth="1"/>
    <col min="4619" max="4619" width="9.140625" style="169" customWidth="1"/>
    <col min="4620" max="4864" width="8.85546875" style="169"/>
    <col min="4865" max="4866" width="8.85546875" style="169" customWidth="1"/>
    <col min="4867" max="4867" width="8.42578125" style="169" customWidth="1"/>
    <col min="4868" max="4868" width="59" style="169" bestFit="1" customWidth="1"/>
    <col min="4869" max="4869" width="5.7109375" style="169" customWidth="1"/>
    <col min="4870" max="4870" width="7.42578125" style="169" customWidth="1"/>
    <col min="4871" max="4871" width="9.140625" style="169" customWidth="1"/>
    <col min="4872" max="4872" width="14.140625" style="169" customWidth="1"/>
    <col min="4873" max="4873" width="9.140625" style="169" customWidth="1"/>
    <col min="4874" max="4874" width="12.85546875" style="169" customWidth="1"/>
    <col min="4875" max="4875" width="9.140625" style="169" customWidth="1"/>
    <col min="4876" max="5120" width="8.85546875" style="169"/>
    <col min="5121" max="5122" width="8.85546875" style="169" customWidth="1"/>
    <col min="5123" max="5123" width="8.42578125" style="169" customWidth="1"/>
    <col min="5124" max="5124" width="59" style="169" bestFit="1" customWidth="1"/>
    <col min="5125" max="5125" width="5.7109375" style="169" customWidth="1"/>
    <col min="5126" max="5126" width="7.42578125" style="169" customWidth="1"/>
    <col min="5127" max="5127" width="9.140625" style="169" customWidth="1"/>
    <col min="5128" max="5128" width="14.140625" style="169" customWidth="1"/>
    <col min="5129" max="5129" width="9.140625" style="169" customWidth="1"/>
    <col min="5130" max="5130" width="12.85546875" style="169" customWidth="1"/>
    <col min="5131" max="5131" width="9.140625" style="169" customWidth="1"/>
    <col min="5132" max="5376" width="8.85546875" style="169"/>
    <col min="5377" max="5378" width="8.85546875" style="169" customWidth="1"/>
    <col min="5379" max="5379" width="8.42578125" style="169" customWidth="1"/>
    <col min="5380" max="5380" width="59" style="169" bestFit="1" customWidth="1"/>
    <col min="5381" max="5381" width="5.7109375" style="169" customWidth="1"/>
    <col min="5382" max="5382" width="7.42578125" style="169" customWidth="1"/>
    <col min="5383" max="5383" width="9.140625" style="169" customWidth="1"/>
    <col min="5384" max="5384" width="14.140625" style="169" customWidth="1"/>
    <col min="5385" max="5385" width="9.140625" style="169" customWidth="1"/>
    <col min="5386" max="5386" width="12.85546875" style="169" customWidth="1"/>
    <col min="5387" max="5387" width="9.140625" style="169" customWidth="1"/>
    <col min="5388" max="5632" width="8.85546875" style="169"/>
    <col min="5633" max="5634" width="8.85546875" style="169" customWidth="1"/>
    <col min="5635" max="5635" width="8.42578125" style="169" customWidth="1"/>
    <col min="5636" max="5636" width="59" style="169" bestFit="1" customWidth="1"/>
    <col min="5637" max="5637" width="5.7109375" style="169" customWidth="1"/>
    <col min="5638" max="5638" width="7.42578125" style="169" customWidth="1"/>
    <col min="5639" max="5639" width="9.140625" style="169" customWidth="1"/>
    <col min="5640" max="5640" width="14.140625" style="169" customWidth="1"/>
    <col min="5641" max="5641" width="9.140625" style="169" customWidth="1"/>
    <col min="5642" max="5642" width="12.85546875" style="169" customWidth="1"/>
    <col min="5643" max="5643" width="9.140625" style="169" customWidth="1"/>
    <col min="5644" max="5888" width="8.85546875" style="169"/>
    <col min="5889" max="5890" width="8.85546875" style="169" customWidth="1"/>
    <col min="5891" max="5891" width="8.42578125" style="169" customWidth="1"/>
    <col min="5892" max="5892" width="59" style="169" bestFit="1" customWidth="1"/>
    <col min="5893" max="5893" width="5.7109375" style="169" customWidth="1"/>
    <col min="5894" max="5894" width="7.42578125" style="169" customWidth="1"/>
    <col min="5895" max="5895" width="9.140625" style="169" customWidth="1"/>
    <col min="5896" max="5896" width="14.140625" style="169" customWidth="1"/>
    <col min="5897" max="5897" width="9.140625" style="169" customWidth="1"/>
    <col min="5898" max="5898" width="12.85546875" style="169" customWidth="1"/>
    <col min="5899" max="5899" width="9.140625" style="169" customWidth="1"/>
    <col min="5900" max="6144" width="8.85546875" style="169"/>
    <col min="6145" max="6146" width="8.85546875" style="169" customWidth="1"/>
    <col min="6147" max="6147" width="8.42578125" style="169" customWidth="1"/>
    <col min="6148" max="6148" width="59" style="169" bestFit="1" customWidth="1"/>
    <col min="6149" max="6149" width="5.7109375" style="169" customWidth="1"/>
    <col min="6150" max="6150" width="7.42578125" style="169" customWidth="1"/>
    <col min="6151" max="6151" width="9.140625" style="169" customWidth="1"/>
    <col min="6152" max="6152" width="14.140625" style="169" customWidth="1"/>
    <col min="6153" max="6153" width="9.140625" style="169" customWidth="1"/>
    <col min="6154" max="6154" width="12.85546875" style="169" customWidth="1"/>
    <col min="6155" max="6155" width="9.140625" style="169" customWidth="1"/>
    <col min="6156" max="6400" width="8.85546875" style="169"/>
    <col min="6401" max="6402" width="8.85546875" style="169" customWidth="1"/>
    <col min="6403" max="6403" width="8.42578125" style="169" customWidth="1"/>
    <col min="6404" max="6404" width="59" style="169" bestFit="1" customWidth="1"/>
    <col min="6405" max="6405" width="5.7109375" style="169" customWidth="1"/>
    <col min="6406" max="6406" width="7.42578125" style="169" customWidth="1"/>
    <col min="6407" max="6407" width="9.140625" style="169" customWidth="1"/>
    <col min="6408" max="6408" width="14.140625" style="169" customWidth="1"/>
    <col min="6409" max="6409" width="9.140625" style="169" customWidth="1"/>
    <col min="6410" max="6410" width="12.85546875" style="169" customWidth="1"/>
    <col min="6411" max="6411" width="9.140625" style="169" customWidth="1"/>
    <col min="6412" max="6656" width="8.85546875" style="169"/>
    <col min="6657" max="6658" width="8.85546875" style="169" customWidth="1"/>
    <col min="6659" max="6659" width="8.42578125" style="169" customWidth="1"/>
    <col min="6660" max="6660" width="59" style="169" bestFit="1" customWidth="1"/>
    <col min="6661" max="6661" width="5.7109375" style="169" customWidth="1"/>
    <col min="6662" max="6662" width="7.42578125" style="169" customWidth="1"/>
    <col min="6663" max="6663" width="9.140625" style="169" customWidth="1"/>
    <col min="6664" max="6664" width="14.140625" style="169" customWidth="1"/>
    <col min="6665" max="6665" width="9.140625" style="169" customWidth="1"/>
    <col min="6666" max="6666" width="12.85546875" style="169" customWidth="1"/>
    <col min="6667" max="6667" width="9.140625" style="169" customWidth="1"/>
    <col min="6668" max="6912" width="8.85546875" style="169"/>
    <col min="6913" max="6914" width="8.85546875" style="169" customWidth="1"/>
    <col min="6915" max="6915" width="8.42578125" style="169" customWidth="1"/>
    <col min="6916" max="6916" width="59" style="169" bestFit="1" customWidth="1"/>
    <col min="6917" max="6917" width="5.7109375" style="169" customWidth="1"/>
    <col min="6918" max="6918" width="7.42578125" style="169" customWidth="1"/>
    <col min="6919" max="6919" width="9.140625" style="169" customWidth="1"/>
    <col min="6920" max="6920" width="14.140625" style="169" customWidth="1"/>
    <col min="6921" max="6921" width="9.140625" style="169" customWidth="1"/>
    <col min="6922" max="6922" width="12.85546875" style="169" customWidth="1"/>
    <col min="6923" max="6923" width="9.140625" style="169" customWidth="1"/>
    <col min="6924" max="7168" width="8.85546875" style="169"/>
    <col min="7169" max="7170" width="8.85546875" style="169" customWidth="1"/>
    <col min="7171" max="7171" width="8.42578125" style="169" customWidth="1"/>
    <col min="7172" max="7172" width="59" style="169" bestFit="1" customWidth="1"/>
    <col min="7173" max="7173" width="5.7109375" style="169" customWidth="1"/>
    <col min="7174" max="7174" width="7.42578125" style="169" customWidth="1"/>
    <col min="7175" max="7175" width="9.140625" style="169" customWidth="1"/>
    <col min="7176" max="7176" width="14.140625" style="169" customWidth="1"/>
    <col min="7177" max="7177" width="9.140625" style="169" customWidth="1"/>
    <col min="7178" max="7178" width="12.85546875" style="169" customWidth="1"/>
    <col min="7179" max="7179" width="9.140625" style="169" customWidth="1"/>
    <col min="7180" max="7424" width="8.85546875" style="169"/>
    <col min="7425" max="7426" width="8.85546875" style="169" customWidth="1"/>
    <col min="7427" max="7427" width="8.42578125" style="169" customWidth="1"/>
    <col min="7428" max="7428" width="59" style="169" bestFit="1" customWidth="1"/>
    <col min="7429" max="7429" width="5.7109375" style="169" customWidth="1"/>
    <col min="7430" max="7430" width="7.42578125" style="169" customWidth="1"/>
    <col min="7431" max="7431" width="9.140625" style="169" customWidth="1"/>
    <col min="7432" max="7432" width="14.140625" style="169" customWidth="1"/>
    <col min="7433" max="7433" width="9.140625" style="169" customWidth="1"/>
    <col min="7434" max="7434" width="12.85546875" style="169" customWidth="1"/>
    <col min="7435" max="7435" width="9.140625" style="169" customWidth="1"/>
    <col min="7436" max="7680" width="8.85546875" style="169"/>
    <col min="7681" max="7682" width="8.85546875" style="169" customWidth="1"/>
    <col min="7683" max="7683" width="8.42578125" style="169" customWidth="1"/>
    <col min="7684" max="7684" width="59" style="169" bestFit="1" customWidth="1"/>
    <col min="7685" max="7685" width="5.7109375" style="169" customWidth="1"/>
    <col min="7686" max="7686" width="7.42578125" style="169" customWidth="1"/>
    <col min="7687" max="7687" width="9.140625" style="169" customWidth="1"/>
    <col min="7688" max="7688" width="14.140625" style="169" customWidth="1"/>
    <col min="7689" max="7689" width="9.140625" style="169" customWidth="1"/>
    <col min="7690" max="7690" width="12.85546875" style="169" customWidth="1"/>
    <col min="7691" max="7691" width="9.140625" style="169" customWidth="1"/>
    <col min="7692" max="7936" width="8.85546875" style="169"/>
    <col min="7937" max="7938" width="8.85546875" style="169" customWidth="1"/>
    <col min="7939" max="7939" width="8.42578125" style="169" customWidth="1"/>
    <col min="7940" max="7940" width="59" style="169" bestFit="1" customWidth="1"/>
    <col min="7941" max="7941" width="5.7109375" style="169" customWidth="1"/>
    <col min="7942" max="7942" width="7.42578125" style="169" customWidth="1"/>
    <col min="7943" max="7943" width="9.140625" style="169" customWidth="1"/>
    <col min="7944" max="7944" width="14.140625" style="169" customWidth="1"/>
    <col min="7945" max="7945" width="9.140625" style="169" customWidth="1"/>
    <col min="7946" max="7946" width="12.85546875" style="169" customWidth="1"/>
    <col min="7947" max="7947" width="9.140625" style="169" customWidth="1"/>
    <col min="7948" max="8192" width="8.85546875" style="169"/>
    <col min="8193" max="8194" width="8.85546875" style="169" customWidth="1"/>
    <col min="8195" max="8195" width="8.42578125" style="169" customWidth="1"/>
    <col min="8196" max="8196" width="59" style="169" bestFit="1" customWidth="1"/>
    <col min="8197" max="8197" width="5.7109375" style="169" customWidth="1"/>
    <col min="8198" max="8198" width="7.42578125" style="169" customWidth="1"/>
    <col min="8199" max="8199" width="9.140625" style="169" customWidth="1"/>
    <col min="8200" max="8200" width="14.140625" style="169" customWidth="1"/>
    <col min="8201" max="8201" width="9.140625" style="169" customWidth="1"/>
    <col min="8202" max="8202" width="12.85546875" style="169" customWidth="1"/>
    <col min="8203" max="8203" width="9.140625" style="169" customWidth="1"/>
    <col min="8204" max="8448" width="8.85546875" style="169"/>
    <col min="8449" max="8450" width="8.85546875" style="169" customWidth="1"/>
    <col min="8451" max="8451" width="8.42578125" style="169" customWidth="1"/>
    <col min="8452" max="8452" width="59" style="169" bestFit="1" customWidth="1"/>
    <col min="8453" max="8453" width="5.7109375" style="169" customWidth="1"/>
    <col min="8454" max="8454" width="7.42578125" style="169" customWidth="1"/>
    <col min="8455" max="8455" width="9.140625" style="169" customWidth="1"/>
    <col min="8456" max="8456" width="14.140625" style="169" customWidth="1"/>
    <col min="8457" max="8457" width="9.140625" style="169" customWidth="1"/>
    <col min="8458" max="8458" width="12.85546875" style="169" customWidth="1"/>
    <col min="8459" max="8459" width="9.140625" style="169" customWidth="1"/>
    <col min="8460" max="8704" width="8.85546875" style="169"/>
    <col min="8705" max="8706" width="8.85546875" style="169" customWidth="1"/>
    <col min="8707" max="8707" width="8.42578125" style="169" customWidth="1"/>
    <col min="8708" max="8708" width="59" style="169" bestFit="1" customWidth="1"/>
    <col min="8709" max="8709" width="5.7109375" style="169" customWidth="1"/>
    <col min="8710" max="8710" width="7.42578125" style="169" customWidth="1"/>
    <col min="8711" max="8711" width="9.140625" style="169" customWidth="1"/>
    <col min="8712" max="8712" width="14.140625" style="169" customWidth="1"/>
    <col min="8713" max="8713" width="9.140625" style="169" customWidth="1"/>
    <col min="8714" max="8714" width="12.85546875" style="169" customWidth="1"/>
    <col min="8715" max="8715" width="9.140625" style="169" customWidth="1"/>
    <col min="8716" max="8960" width="8.85546875" style="169"/>
    <col min="8961" max="8962" width="8.85546875" style="169" customWidth="1"/>
    <col min="8963" max="8963" width="8.42578125" style="169" customWidth="1"/>
    <col min="8964" max="8964" width="59" style="169" bestFit="1" customWidth="1"/>
    <col min="8965" max="8965" width="5.7109375" style="169" customWidth="1"/>
    <col min="8966" max="8966" width="7.42578125" style="169" customWidth="1"/>
    <col min="8967" max="8967" width="9.140625" style="169" customWidth="1"/>
    <col min="8968" max="8968" width="14.140625" style="169" customWidth="1"/>
    <col min="8969" max="8969" width="9.140625" style="169" customWidth="1"/>
    <col min="8970" max="8970" width="12.85546875" style="169" customWidth="1"/>
    <col min="8971" max="8971" width="9.140625" style="169" customWidth="1"/>
    <col min="8972" max="9216" width="8.85546875" style="169"/>
    <col min="9217" max="9218" width="8.85546875" style="169" customWidth="1"/>
    <col min="9219" max="9219" width="8.42578125" style="169" customWidth="1"/>
    <col min="9220" max="9220" width="59" style="169" bestFit="1" customWidth="1"/>
    <col min="9221" max="9221" width="5.7109375" style="169" customWidth="1"/>
    <col min="9222" max="9222" width="7.42578125" style="169" customWidth="1"/>
    <col min="9223" max="9223" width="9.140625" style="169" customWidth="1"/>
    <col min="9224" max="9224" width="14.140625" style="169" customWidth="1"/>
    <col min="9225" max="9225" width="9.140625" style="169" customWidth="1"/>
    <col min="9226" max="9226" width="12.85546875" style="169" customWidth="1"/>
    <col min="9227" max="9227" width="9.140625" style="169" customWidth="1"/>
    <col min="9228" max="9472" width="8.85546875" style="169"/>
    <col min="9473" max="9474" width="8.85546875" style="169" customWidth="1"/>
    <col min="9475" max="9475" width="8.42578125" style="169" customWidth="1"/>
    <col min="9476" max="9476" width="59" style="169" bestFit="1" customWidth="1"/>
    <col min="9477" max="9477" width="5.7109375" style="169" customWidth="1"/>
    <col min="9478" max="9478" width="7.42578125" style="169" customWidth="1"/>
    <col min="9479" max="9479" width="9.140625" style="169" customWidth="1"/>
    <col min="9480" max="9480" width="14.140625" style="169" customWidth="1"/>
    <col min="9481" max="9481" width="9.140625" style="169" customWidth="1"/>
    <col min="9482" max="9482" width="12.85546875" style="169" customWidth="1"/>
    <col min="9483" max="9483" width="9.140625" style="169" customWidth="1"/>
    <col min="9484" max="9728" width="8.85546875" style="169"/>
    <col min="9729" max="9730" width="8.85546875" style="169" customWidth="1"/>
    <col min="9731" max="9731" width="8.42578125" style="169" customWidth="1"/>
    <col min="9732" max="9732" width="59" style="169" bestFit="1" customWidth="1"/>
    <col min="9733" max="9733" width="5.7109375" style="169" customWidth="1"/>
    <col min="9734" max="9734" width="7.42578125" style="169" customWidth="1"/>
    <col min="9735" max="9735" width="9.140625" style="169" customWidth="1"/>
    <col min="9736" max="9736" width="14.140625" style="169" customWidth="1"/>
    <col min="9737" max="9737" width="9.140625" style="169" customWidth="1"/>
    <col min="9738" max="9738" width="12.85546875" style="169" customWidth="1"/>
    <col min="9739" max="9739" width="9.140625" style="169" customWidth="1"/>
    <col min="9740" max="9984" width="8.85546875" style="169"/>
    <col min="9985" max="9986" width="8.85546875" style="169" customWidth="1"/>
    <col min="9987" max="9987" width="8.42578125" style="169" customWidth="1"/>
    <col min="9988" max="9988" width="59" style="169" bestFit="1" customWidth="1"/>
    <col min="9989" max="9989" width="5.7109375" style="169" customWidth="1"/>
    <col min="9990" max="9990" width="7.42578125" style="169" customWidth="1"/>
    <col min="9991" max="9991" width="9.140625" style="169" customWidth="1"/>
    <col min="9992" max="9992" width="14.140625" style="169" customWidth="1"/>
    <col min="9993" max="9993" width="9.140625" style="169" customWidth="1"/>
    <col min="9994" max="9994" width="12.85546875" style="169" customWidth="1"/>
    <col min="9995" max="9995" width="9.140625" style="169" customWidth="1"/>
    <col min="9996" max="10240" width="8.85546875" style="169"/>
    <col min="10241" max="10242" width="8.85546875" style="169" customWidth="1"/>
    <col min="10243" max="10243" width="8.42578125" style="169" customWidth="1"/>
    <col min="10244" max="10244" width="59" style="169" bestFit="1" customWidth="1"/>
    <col min="10245" max="10245" width="5.7109375" style="169" customWidth="1"/>
    <col min="10246" max="10246" width="7.42578125" style="169" customWidth="1"/>
    <col min="10247" max="10247" width="9.140625" style="169" customWidth="1"/>
    <col min="10248" max="10248" width="14.140625" style="169" customWidth="1"/>
    <col min="10249" max="10249" width="9.140625" style="169" customWidth="1"/>
    <col min="10250" max="10250" width="12.85546875" style="169" customWidth="1"/>
    <col min="10251" max="10251" width="9.140625" style="169" customWidth="1"/>
    <col min="10252" max="10496" width="8.85546875" style="169"/>
    <col min="10497" max="10498" width="8.85546875" style="169" customWidth="1"/>
    <col min="10499" max="10499" width="8.42578125" style="169" customWidth="1"/>
    <col min="10500" max="10500" width="59" style="169" bestFit="1" customWidth="1"/>
    <col min="10501" max="10501" width="5.7109375" style="169" customWidth="1"/>
    <col min="10502" max="10502" width="7.42578125" style="169" customWidth="1"/>
    <col min="10503" max="10503" width="9.140625" style="169" customWidth="1"/>
    <col min="10504" max="10504" width="14.140625" style="169" customWidth="1"/>
    <col min="10505" max="10505" width="9.140625" style="169" customWidth="1"/>
    <col min="10506" max="10506" width="12.85546875" style="169" customWidth="1"/>
    <col min="10507" max="10507" width="9.140625" style="169" customWidth="1"/>
    <col min="10508" max="10752" width="8.85546875" style="169"/>
    <col min="10753" max="10754" width="8.85546875" style="169" customWidth="1"/>
    <col min="10755" max="10755" width="8.42578125" style="169" customWidth="1"/>
    <col min="10756" max="10756" width="59" style="169" bestFit="1" customWidth="1"/>
    <col min="10757" max="10757" width="5.7109375" style="169" customWidth="1"/>
    <col min="10758" max="10758" width="7.42578125" style="169" customWidth="1"/>
    <col min="10759" max="10759" width="9.140625" style="169" customWidth="1"/>
    <col min="10760" max="10760" width="14.140625" style="169" customWidth="1"/>
    <col min="10761" max="10761" width="9.140625" style="169" customWidth="1"/>
    <col min="10762" max="10762" width="12.85546875" style="169" customWidth="1"/>
    <col min="10763" max="10763" width="9.140625" style="169" customWidth="1"/>
    <col min="10764" max="11008" width="8.85546875" style="169"/>
    <col min="11009" max="11010" width="8.85546875" style="169" customWidth="1"/>
    <col min="11011" max="11011" width="8.42578125" style="169" customWidth="1"/>
    <col min="11012" max="11012" width="59" style="169" bestFit="1" customWidth="1"/>
    <col min="11013" max="11013" width="5.7109375" style="169" customWidth="1"/>
    <col min="11014" max="11014" width="7.42578125" style="169" customWidth="1"/>
    <col min="11015" max="11015" width="9.140625" style="169" customWidth="1"/>
    <col min="11016" max="11016" width="14.140625" style="169" customWidth="1"/>
    <col min="11017" max="11017" width="9.140625" style="169" customWidth="1"/>
    <col min="11018" max="11018" width="12.85546875" style="169" customWidth="1"/>
    <col min="11019" max="11019" width="9.140625" style="169" customWidth="1"/>
    <col min="11020" max="11264" width="8.85546875" style="169"/>
    <col min="11265" max="11266" width="8.85546875" style="169" customWidth="1"/>
    <col min="11267" max="11267" width="8.42578125" style="169" customWidth="1"/>
    <col min="11268" max="11268" width="59" style="169" bestFit="1" customWidth="1"/>
    <col min="11269" max="11269" width="5.7109375" style="169" customWidth="1"/>
    <col min="11270" max="11270" width="7.42578125" style="169" customWidth="1"/>
    <col min="11271" max="11271" width="9.140625" style="169" customWidth="1"/>
    <col min="11272" max="11272" width="14.140625" style="169" customWidth="1"/>
    <col min="11273" max="11273" width="9.140625" style="169" customWidth="1"/>
    <col min="11274" max="11274" width="12.85546875" style="169" customWidth="1"/>
    <col min="11275" max="11275" width="9.140625" style="169" customWidth="1"/>
    <col min="11276" max="11520" width="8.85546875" style="169"/>
    <col min="11521" max="11522" width="8.85546875" style="169" customWidth="1"/>
    <col min="11523" max="11523" width="8.42578125" style="169" customWidth="1"/>
    <col min="11524" max="11524" width="59" style="169" bestFit="1" customWidth="1"/>
    <col min="11525" max="11525" width="5.7109375" style="169" customWidth="1"/>
    <col min="11526" max="11526" width="7.42578125" style="169" customWidth="1"/>
    <col min="11527" max="11527" width="9.140625" style="169" customWidth="1"/>
    <col min="11528" max="11528" width="14.140625" style="169" customWidth="1"/>
    <col min="11529" max="11529" width="9.140625" style="169" customWidth="1"/>
    <col min="11530" max="11530" width="12.85546875" style="169" customWidth="1"/>
    <col min="11531" max="11531" width="9.140625" style="169" customWidth="1"/>
    <col min="11532" max="11776" width="8.85546875" style="169"/>
    <col min="11777" max="11778" width="8.85546875" style="169" customWidth="1"/>
    <col min="11779" max="11779" width="8.42578125" style="169" customWidth="1"/>
    <col min="11780" max="11780" width="59" style="169" bestFit="1" customWidth="1"/>
    <col min="11781" max="11781" width="5.7109375" style="169" customWidth="1"/>
    <col min="11782" max="11782" width="7.42578125" style="169" customWidth="1"/>
    <col min="11783" max="11783" width="9.140625" style="169" customWidth="1"/>
    <col min="11784" max="11784" width="14.140625" style="169" customWidth="1"/>
    <col min="11785" max="11785" width="9.140625" style="169" customWidth="1"/>
    <col min="11786" max="11786" width="12.85546875" style="169" customWidth="1"/>
    <col min="11787" max="11787" width="9.140625" style="169" customWidth="1"/>
    <col min="11788" max="12032" width="8.85546875" style="169"/>
    <col min="12033" max="12034" width="8.85546875" style="169" customWidth="1"/>
    <col min="12035" max="12035" width="8.42578125" style="169" customWidth="1"/>
    <col min="12036" max="12036" width="59" style="169" bestFit="1" customWidth="1"/>
    <col min="12037" max="12037" width="5.7109375" style="169" customWidth="1"/>
    <col min="12038" max="12038" width="7.42578125" style="169" customWidth="1"/>
    <col min="12039" max="12039" width="9.140625" style="169" customWidth="1"/>
    <col min="12040" max="12040" width="14.140625" style="169" customWidth="1"/>
    <col min="12041" max="12041" width="9.140625" style="169" customWidth="1"/>
    <col min="12042" max="12042" width="12.85546875" style="169" customWidth="1"/>
    <col min="12043" max="12043" width="9.140625" style="169" customWidth="1"/>
    <col min="12044" max="12288" width="8.85546875" style="169"/>
    <col min="12289" max="12290" width="8.85546875" style="169" customWidth="1"/>
    <col min="12291" max="12291" width="8.42578125" style="169" customWidth="1"/>
    <col min="12292" max="12292" width="59" style="169" bestFit="1" customWidth="1"/>
    <col min="12293" max="12293" width="5.7109375" style="169" customWidth="1"/>
    <col min="12294" max="12294" width="7.42578125" style="169" customWidth="1"/>
    <col min="12295" max="12295" width="9.140625" style="169" customWidth="1"/>
    <col min="12296" max="12296" width="14.140625" style="169" customWidth="1"/>
    <col min="12297" max="12297" width="9.140625" style="169" customWidth="1"/>
    <col min="12298" max="12298" width="12.85546875" style="169" customWidth="1"/>
    <col min="12299" max="12299" width="9.140625" style="169" customWidth="1"/>
    <col min="12300" max="12544" width="8.85546875" style="169"/>
    <col min="12545" max="12546" width="8.85546875" style="169" customWidth="1"/>
    <col min="12547" max="12547" width="8.42578125" style="169" customWidth="1"/>
    <col min="12548" max="12548" width="59" style="169" bestFit="1" customWidth="1"/>
    <col min="12549" max="12549" width="5.7109375" style="169" customWidth="1"/>
    <col min="12550" max="12550" width="7.42578125" style="169" customWidth="1"/>
    <col min="12551" max="12551" width="9.140625" style="169" customWidth="1"/>
    <col min="12552" max="12552" width="14.140625" style="169" customWidth="1"/>
    <col min="12553" max="12553" width="9.140625" style="169" customWidth="1"/>
    <col min="12554" max="12554" width="12.85546875" style="169" customWidth="1"/>
    <col min="12555" max="12555" width="9.140625" style="169" customWidth="1"/>
    <col min="12556" max="12800" width="8.85546875" style="169"/>
    <col min="12801" max="12802" width="8.85546875" style="169" customWidth="1"/>
    <col min="12803" max="12803" width="8.42578125" style="169" customWidth="1"/>
    <col min="12804" max="12804" width="59" style="169" bestFit="1" customWidth="1"/>
    <col min="12805" max="12805" width="5.7109375" style="169" customWidth="1"/>
    <col min="12806" max="12806" width="7.42578125" style="169" customWidth="1"/>
    <col min="12807" max="12807" width="9.140625" style="169" customWidth="1"/>
    <col min="12808" max="12808" width="14.140625" style="169" customWidth="1"/>
    <col min="12809" max="12809" width="9.140625" style="169" customWidth="1"/>
    <col min="12810" max="12810" width="12.85546875" style="169" customWidth="1"/>
    <col min="12811" max="12811" width="9.140625" style="169" customWidth="1"/>
    <col min="12812" max="13056" width="8.85546875" style="169"/>
    <col min="13057" max="13058" width="8.85546875" style="169" customWidth="1"/>
    <col min="13059" max="13059" width="8.42578125" style="169" customWidth="1"/>
    <col min="13060" max="13060" width="59" style="169" bestFit="1" customWidth="1"/>
    <col min="13061" max="13061" width="5.7109375" style="169" customWidth="1"/>
    <col min="13062" max="13062" width="7.42578125" style="169" customWidth="1"/>
    <col min="13063" max="13063" width="9.140625" style="169" customWidth="1"/>
    <col min="13064" max="13064" width="14.140625" style="169" customWidth="1"/>
    <col min="13065" max="13065" width="9.140625" style="169" customWidth="1"/>
    <col min="13066" max="13066" width="12.85546875" style="169" customWidth="1"/>
    <col min="13067" max="13067" width="9.140625" style="169" customWidth="1"/>
    <col min="13068" max="13312" width="8.85546875" style="169"/>
    <col min="13313" max="13314" width="8.85546875" style="169" customWidth="1"/>
    <col min="13315" max="13315" width="8.42578125" style="169" customWidth="1"/>
    <col min="13316" max="13316" width="59" style="169" bestFit="1" customWidth="1"/>
    <col min="13317" max="13317" width="5.7109375" style="169" customWidth="1"/>
    <col min="13318" max="13318" width="7.42578125" style="169" customWidth="1"/>
    <col min="13319" max="13319" width="9.140625" style="169" customWidth="1"/>
    <col min="13320" max="13320" width="14.140625" style="169" customWidth="1"/>
    <col min="13321" max="13321" width="9.140625" style="169" customWidth="1"/>
    <col min="13322" max="13322" width="12.85546875" style="169" customWidth="1"/>
    <col min="13323" max="13323" width="9.140625" style="169" customWidth="1"/>
    <col min="13324" max="13568" width="8.85546875" style="169"/>
    <col min="13569" max="13570" width="8.85546875" style="169" customWidth="1"/>
    <col min="13571" max="13571" width="8.42578125" style="169" customWidth="1"/>
    <col min="13572" max="13572" width="59" style="169" bestFit="1" customWidth="1"/>
    <col min="13573" max="13573" width="5.7109375" style="169" customWidth="1"/>
    <col min="13574" max="13574" width="7.42578125" style="169" customWidth="1"/>
    <col min="13575" max="13575" width="9.140625" style="169" customWidth="1"/>
    <col min="13576" max="13576" width="14.140625" style="169" customWidth="1"/>
    <col min="13577" max="13577" width="9.140625" style="169" customWidth="1"/>
    <col min="13578" max="13578" width="12.85546875" style="169" customWidth="1"/>
    <col min="13579" max="13579" width="9.140625" style="169" customWidth="1"/>
    <col min="13580" max="13824" width="8.85546875" style="169"/>
    <col min="13825" max="13826" width="8.85546875" style="169" customWidth="1"/>
    <col min="13827" max="13827" width="8.42578125" style="169" customWidth="1"/>
    <col min="13828" max="13828" width="59" style="169" bestFit="1" customWidth="1"/>
    <col min="13829" max="13829" width="5.7109375" style="169" customWidth="1"/>
    <col min="13830" max="13830" width="7.42578125" style="169" customWidth="1"/>
    <col min="13831" max="13831" width="9.140625" style="169" customWidth="1"/>
    <col min="13832" max="13832" width="14.140625" style="169" customWidth="1"/>
    <col min="13833" max="13833" width="9.140625" style="169" customWidth="1"/>
    <col min="13834" max="13834" width="12.85546875" style="169" customWidth="1"/>
    <col min="13835" max="13835" width="9.140625" style="169" customWidth="1"/>
    <col min="13836" max="14080" width="8.85546875" style="169"/>
    <col min="14081" max="14082" width="8.85546875" style="169" customWidth="1"/>
    <col min="14083" max="14083" width="8.42578125" style="169" customWidth="1"/>
    <col min="14084" max="14084" width="59" style="169" bestFit="1" customWidth="1"/>
    <col min="14085" max="14085" width="5.7109375" style="169" customWidth="1"/>
    <col min="14086" max="14086" width="7.42578125" style="169" customWidth="1"/>
    <col min="14087" max="14087" width="9.140625" style="169" customWidth="1"/>
    <col min="14088" max="14088" width="14.140625" style="169" customWidth="1"/>
    <col min="14089" max="14089" width="9.140625" style="169" customWidth="1"/>
    <col min="14090" max="14090" width="12.85546875" style="169" customWidth="1"/>
    <col min="14091" max="14091" width="9.140625" style="169" customWidth="1"/>
    <col min="14092" max="14336" width="8.85546875" style="169"/>
    <col min="14337" max="14338" width="8.85546875" style="169" customWidth="1"/>
    <col min="14339" max="14339" width="8.42578125" style="169" customWidth="1"/>
    <col min="14340" max="14340" width="59" style="169" bestFit="1" customWidth="1"/>
    <col min="14341" max="14341" width="5.7109375" style="169" customWidth="1"/>
    <col min="14342" max="14342" width="7.42578125" style="169" customWidth="1"/>
    <col min="14343" max="14343" width="9.140625" style="169" customWidth="1"/>
    <col min="14344" max="14344" width="14.140625" style="169" customWidth="1"/>
    <col min="14345" max="14345" width="9.140625" style="169" customWidth="1"/>
    <col min="14346" max="14346" width="12.85546875" style="169" customWidth="1"/>
    <col min="14347" max="14347" width="9.140625" style="169" customWidth="1"/>
    <col min="14348" max="14592" width="8.85546875" style="169"/>
    <col min="14593" max="14594" width="8.85546875" style="169" customWidth="1"/>
    <col min="14595" max="14595" width="8.42578125" style="169" customWidth="1"/>
    <col min="14596" max="14596" width="59" style="169" bestFit="1" customWidth="1"/>
    <col min="14597" max="14597" width="5.7109375" style="169" customWidth="1"/>
    <col min="14598" max="14598" width="7.42578125" style="169" customWidth="1"/>
    <col min="14599" max="14599" width="9.140625" style="169" customWidth="1"/>
    <col min="14600" max="14600" width="14.140625" style="169" customWidth="1"/>
    <col min="14601" max="14601" width="9.140625" style="169" customWidth="1"/>
    <col min="14602" max="14602" width="12.85546875" style="169" customWidth="1"/>
    <col min="14603" max="14603" width="9.140625" style="169" customWidth="1"/>
    <col min="14604" max="14848" width="8.85546875" style="169"/>
    <col min="14849" max="14850" width="8.85546875" style="169" customWidth="1"/>
    <col min="14851" max="14851" width="8.42578125" style="169" customWidth="1"/>
    <col min="14852" max="14852" width="59" style="169" bestFit="1" customWidth="1"/>
    <col min="14853" max="14853" width="5.7109375" style="169" customWidth="1"/>
    <col min="14854" max="14854" width="7.42578125" style="169" customWidth="1"/>
    <col min="14855" max="14855" width="9.140625" style="169" customWidth="1"/>
    <col min="14856" max="14856" width="14.140625" style="169" customWidth="1"/>
    <col min="14857" max="14857" width="9.140625" style="169" customWidth="1"/>
    <col min="14858" max="14858" width="12.85546875" style="169" customWidth="1"/>
    <col min="14859" max="14859" width="9.140625" style="169" customWidth="1"/>
    <col min="14860" max="15104" width="8.85546875" style="169"/>
    <col min="15105" max="15106" width="8.85546875" style="169" customWidth="1"/>
    <col min="15107" max="15107" width="8.42578125" style="169" customWidth="1"/>
    <col min="15108" max="15108" width="59" style="169" bestFit="1" customWidth="1"/>
    <col min="15109" max="15109" width="5.7109375" style="169" customWidth="1"/>
    <col min="15110" max="15110" width="7.42578125" style="169" customWidth="1"/>
    <col min="15111" max="15111" width="9.140625" style="169" customWidth="1"/>
    <col min="15112" max="15112" width="14.140625" style="169" customWidth="1"/>
    <col min="15113" max="15113" width="9.140625" style="169" customWidth="1"/>
    <col min="15114" max="15114" width="12.85546875" style="169" customWidth="1"/>
    <col min="15115" max="15115" width="9.140625" style="169" customWidth="1"/>
    <col min="15116" max="15360" width="8.85546875" style="169"/>
    <col min="15361" max="15362" width="8.85546875" style="169" customWidth="1"/>
    <col min="15363" max="15363" width="8.42578125" style="169" customWidth="1"/>
    <col min="15364" max="15364" width="59" style="169" bestFit="1" customWidth="1"/>
    <col min="15365" max="15365" width="5.7109375" style="169" customWidth="1"/>
    <col min="15366" max="15366" width="7.42578125" style="169" customWidth="1"/>
    <col min="15367" max="15367" width="9.140625" style="169" customWidth="1"/>
    <col min="15368" max="15368" width="14.140625" style="169" customWidth="1"/>
    <col min="15369" max="15369" width="9.140625" style="169" customWidth="1"/>
    <col min="15370" max="15370" width="12.85546875" style="169" customWidth="1"/>
    <col min="15371" max="15371" width="9.140625" style="169" customWidth="1"/>
    <col min="15372" max="15616" width="8.85546875" style="169"/>
    <col min="15617" max="15618" width="8.85546875" style="169" customWidth="1"/>
    <col min="15619" max="15619" width="8.42578125" style="169" customWidth="1"/>
    <col min="15620" max="15620" width="59" style="169" bestFit="1" customWidth="1"/>
    <col min="15621" max="15621" width="5.7109375" style="169" customWidth="1"/>
    <col min="15622" max="15622" width="7.42578125" style="169" customWidth="1"/>
    <col min="15623" max="15623" width="9.140625" style="169" customWidth="1"/>
    <col min="15624" max="15624" width="14.140625" style="169" customWidth="1"/>
    <col min="15625" max="15625" width="9.140625" style="169" customWidth="1"/>
    <col min="15626" max="15626" width="12.85546875" style="169" customWidth="1"/>
    <col min="15627" max="15627" width="9.140625" style="169" customWidth="1"/>
    <col min="15628" max="15872" width="8.85546875" style="169"/>
    <col min="15873" max="15874" width="8.85546875" style="169" customWidth="1"/>
    <col min="15875" max="15875" width="8.42578125" style="169" customWidth="1"/>
    <col min="15876" max="15876" width="59" style="169" bestFit="1" customWidth="1"/>
    <col min="15877" max="15877" width="5.7109375" style="169" customWidth="1"/>
    <col min="15878" max="15878" width="7.42578125" style="169" customWidth="1"/>
    <col min="15879" max="15879" width="9.140625" style="169" customWidth="1"/>
    <col min="15880" max="15880" width="14.140625" style="169" customWidth="1"/>
    <col min="15881" max="15881" width="9.140625" style="169" customWidth="1"/>
    <col min="15882" max="15882" width="12.85546875" style="169" customWidth="1"/>
    <col min="15883" max="15883" width="9.140625" style="169" customWidth="1"/>
    <col min="15884" max="16128" width="8.85546875" style="169"/>
    <col min="16129" max="16130" width="8.85546875" style="169" customWidth="1"/>
    <col min="16131" max="16131" width="8.42578125" style="169" customWidth="1"/>
    <col min="16132" max="16132" width="59" style="169" bestFit="1" customWidth="1"/>
    <col min="16133" max="16133" width="5.7109375" style="169" customWidth="1"/>
    <col min="16134" max="16134" width="7.42578125" style="169" customWidth="1"/>
    <col min="16135" max="16135" width="9.140625" style="169" customWidth="1"/>
    <col min="16136" max="16136" width="14.140625" style="169" customWidth="1"/>
    <col min="16137" max="16137" width="9.140625" style="169" customWidth="1"/>
    <col min="16138" max="16138" width="12.85546875" style="169" customWidth="1"/>
    <col min="16139" max="16139" width="9.140625" style="169" customWidth="1"/>
    <col min="16140" max="16384" width="8.85546875" style="169"/>
  </cols>
  <sheetData>
    <row r="2" spans="3:11" ht="13.5" thickBot="1" x14ac:dyDescent="0.25"/>
    <row r="3" spans="3:11" ht="15.75" x14ac:dyDescent="0.25">
      <c r="C3" s="289" t="s">
        <v>400</v>
      </c>
      <c r="D3" s="290"/>
      <c r="E3" s="290"/>
      <c r="F3" s="290"/>
      <c r="G3" s="290"/>
      <c r="H3" s="290"/>
      <c r="I3" s="290"/>
      <c r="J3" s="290"/>
      <c r="K3" s="291"/>
    </row>
    <row r="4" spans="3:11" ht="15.75" x14ac:dyDescent="0.25">
      <c r="C4" s="292" t="s">
        <v>401</v>
      </c>
      <c r="D4" s="293"/>
      <c r="E4" s="293"/>
      <c r="F4" s="293"/>
      <c r="G4" s="293"/>
      <c r="H4" s="293"/>
      <c r="I4" s="293"/>
      <c r="J4" s="293"/>
      <c r="K4" s="294"/>
    </row>
    <row r="5" spans="3:11" ht="15.75" x14ac:dyDescent="0.25">
      <c r="C5" s="295"/>
      <c r="D5" s="296"/>
      <c r="E5" s="296"/>
      <c r="F5" s="296"/>
      <c r="G5" s="296"/>
      <c r="H5" s="296"/>
      <c r="I5" s="296"/>
      <c r="J5" s="296"/>
      <c r="K5" s="297"/>
    </row>
    <row r="6" spans="3:11" x14ac:dyDescent="0.2">
      <c r="C6" s="170"/>
      <c r="D6" s="171"/>
      <c r="E6" s="172"/>
      <c r="F6" s="173"/>
      <c r="G6" s="174"/>
      <c r="H6" s="175"/>
      <c r="I6" s="175"/>
      <c r="J6" s="175"/>
      <c r="K6" s="176"/>
    </row>
    <row r="7" spans="3:11" ht="15.75" x14ac:dyDescent="0.25">
      <c r="C7" s="177"/>
      <c r="D7" s="178"/>
      <c r="E7" s="179"/>
      <c r="F7" s="180"/>
      <c r="G7" s="178"/>
      <c r="H7" s="178"/>
      <c r="I7" s="178"/>
      <c r="J7" s="178"/>
      <c r="K7" s="181"/>
    </row>
    <row r="8" spans="3:11" x14ac:dyDescent="0.2">
      <c r="C8" s="182" t="s">
        <v>402</v>
      </c>
      <c r="D8" s="183" t="s">
        <v>403</v>
      </c>
      <c r="E8" s="184" t="s">
        <v>109</v>
      </c>
      <c r="F8" s="185" t="s">
        <v>404</v>
      </c>
      <c r="G8" s="186" t="s">
        <v>405</v>
      </c>
      <c r="H8" s="187" t="s">
        <v>406</v>
      </c>
      <c r="I8" s="187" t="s">
        <v>407</v>
      </c>
      <c r="J8" s="187" t="s">
        <v>408</v>
      </c>
      <c r="K8" s="188" t="s">
        <v>25</v>
      </c>
    </row>
    <row r="9" spans="3:11" x14ac:dyDescent="0.2">
      <c r="C9" s="189"/>
      <c r="D9" s="190"/>
      <c r="E9" s="191"/>
      <c r="F9" s="192"/>
      <c r="G9" s="193"/>
      <c r="H9" s="194"/>
      <c r="I9" s="194"/>
      <c r="J9" s="194"/>
      <c r="K9" s="195"/>
    </row>
    <row r="10" spans="3:11" x14ac:dyDescent="0.2">
      <c r="C10" s="189"/>
      <c r="D10" s="190"/>
      <c r="E10" s="191"/>
      <c r="F10" s="192"/>
      <c r="G10" s="196"/>
      <c r="H10" s="197"/>
      <c r="I10" s="197"/>
      <c r="J10" s="197"/>
      <c r="K10" s="198"/>
    </row>
    <row r="11" spans="3:11" x14ac:dyDescent="0.2">
      <c r="C11" s="199"/>
      <c r="D11" s="200" t="s">
        <v>409</v>
      </c>
      <c r="E11" s="201"/>
      <c r="F11" s="202"/>
      <c r="G11" s="200"/>
      <c r="H11" s="200"/>
      <c r="I11" s="200"/>
      <c r="J11" s="200"/>
      <c r="K11" s="203"/>
    </row>
    <row r="12" spans="3:11" x14ac:dyDescent="0.2">
      <c r="C12" s="199"/>
      <c r="D12" s="200" t="s">
        <v>410</v>
      </c>
      <c r="E12" s="201"/>
      <c r="F12" s="202"/>
      <c r="G12" s="200"/>
      <c r="H12" s="200"/>
      <c r="I12" s="200"/>
      <c r="J12" s="200"/>
      <c r="K12" s="203"/>
    </row>
    <row r="13" spans="3:11" ht="25.5" x14ac:dyDescent="0.2">
      <c r="C13" s="204">
        <v>1</v>
      </c>
      <c r="D13" s="190" t="s">
        <v>411</v>
      </c>
      <c r="E13" s="191" t="s">
        <v>370</v>
      </c>
      <c r="F13" s="205">
        <v>1</v>
      </c>
      <c r="G13" s="193">
        <v>20227.599999999999</v>
      </c>
      <c r="H13" s="194">
        <f>G13*F13</f>
        <v>20227.599999999999</v>
      </c>
      <c r="I13" s="194">
        <v>3812.5</v>
      </c>
      <c r="J13" s="194">
        <f>I13*F13</f>
        <v>3812.5</v>
      </c>
      <c r="K13" s="195">
        <f>J13+H13</f>
        <v>24040.1</v>
      </c>
    </row>
    <row r="14" spans="3:11" x14ac:dyDescent="0.2">
      <c r="C14" s="204"/>
      <c r="D14" s="190"/>
      <c r="E14" s="191"/>
      <c r="F14" s="205"/>
      <c r="G14" s="193"/>
      <c r="H14" s="194"/>
      <c r="I14" s="194"/>
      <c r="J14" s="194"/>
      <c r="K14" s="195"/>
    </row>
    <row r="15" spans="3:11" x14ac:dyDescent="0.2">
      <c r="C15" s="199"/>
      <c r="D15" s="200" t="s">
        <v>412</v>
      </c>
      <c r="E15" s="201"/>
      <c r="F15" s="202"/>
      <c r="G15" s="200"/>
      <c r="H15" s="200"/>
      <c r="I15" s="200"/>
      <c r="J15" s="200"/>
      <c r="K15" s="203"/>
    </row>
    <row r="16" spans="3:11" x14ac:dyDescent="0.2">
      <c r="C16" s="204">
        <v>2</v>
      </c>
      <c r="D16" s="190" t="s">
        <v>413</v>
      </c>
      <c r="E16" s="191" t="s">
        <v>168</v>
      </c>
      <c r="F16" s="205">
        <v>195</v>
      </c>
      <c r="G16" s="193">
        <v>10.98</v>
      </c>
      <c r="H16" s="194">
        <f>G16*F16</f>
        <v>2141.1</v>
      </c>
      <c r="I16" s="194">
        <v>23.18</v>
      </c>
      <c r="J16" s="194">
        <f>I16*F16</f>
        <v>4520.1000000000004</v>
      </c>
      <c r="K16" s="195">
        <f>J16+H16</f>
        <v>6661.2000000000007</v>
      </c>
    </row>
    <row r="17" spans="3:11" x14ac:dyDescent="0.2">
      <c r="C17" s="189">
        <v>3</v>
      </c>
      <c r="D17" s="190" t="s">
        <v>414</v>
      </c>
      <c r="E17" s="191" t="s">
        <v>168</v>
      </c>
      <c r="F17" s="192">
        <v>90</v>
      </c>
      <c r="G17" s="193">
        <v>10.98</v>
      </c>
      <c r="H17" s="194">
        <f>G17*F17</f>
        <v>988.2</v>
      </c>
      <c r="I17" s="194">
        <v>23.18</v>
      </c>
      <c r="J17" s="194">
        <f>I17*F17</f>
        <v>2086.1999999999998</v>
      </c>
      <c r="K17" s="195">
        <f>J17+H17</f>
        <v>3074.3999999999996</v>
      </c>
    </row>
    <row r="18" spans="3:11" x14ac:dyDescent="0.2">
      <c r="C18" s="189">
        <v>4</v>
      </c>
      <c r="D18" s="190" t="s">
        <v>415</v>
      </c>
      <c r="E18" s="191" t="s">
        <v>168</v>
      </c>
      <c r="F18" s="205">
        <v>160</v>
      </c>
      <c r="G18" s="193">
        <v>18.3</v>
      </c>
      <c r="H18" s="194">
        <f>G18*F18</f>
        <v>2928</v>
      </c>
      <c r="I18" s="194">
        <v>23.18</v>
      </c>
      <c r="J18" s="194">
        <f>I18*F18</f>
        <v>3708.8</v>
      </c>
      <c r="K18" s="195">
        <f>J18+H18</f>
        <v>6636.8</v>
      </c>
    </row>
    <row r="19" spans="3:11" x14ac:dyDescent="0.2">
      <c r="C19" s="189">
        <v>5</v>
      </c>
      <c r="D19" s="190" t="s">
        <v>416</v>
      </c>
      <c r="E19" s="191" t="s">
        <v>168</v>
      </c>
      <c r="F19" s="205">
        <v>190</v>
      </c>
      <c r="G19" s="193">
        <v>23.18</v>
      </c>
      <c r="H19" s="194">
        <f>G19*F19</f>
        <v>4404.2</v>
      </c>
      <c r="I19" s="194">
        <v>23.18</v>
      </c>
      <c r="J19" s="194">
        <f>I19*F19</f>
        <v>4404.2</v>
      </c>
      <c r="K19" s="195">
        <f>J19+H19</f>
        <v>8808.4</v>
      </c>
    </row>
    <row r="20" spans="3:11" x14ac:dyDescent="0.2">
      <c r="C20" s="204">
        <v>6</v>
      </c>
      <c r="D20" s="190" t="s">
        <v>417</v>
      </c>
      <c r="E20" s="191" t="s">
        <v>168</v>
      </c>
      <c r="F20" s="205">
        <v>120</v>
      </c>
      <c r="G20" s="193">
        <v>10.98</v>
      </c>
      <c r="H20" s="194">
        <f>G20*F20</f>
        <v>1317.6000000000001</v>
      </c>
      <c r="I20" s="194">
        <v>23.18</v>
      </c>
      <c r="J20" s="194">
        <f>I20*F20</f>
        <v>2781.6</v>
      </c>
      <c r="K20" s="195">
        <f>J20+H20</f>
        <v>4099.2</v>
      </c>
    </row>
    <row r="21" spans="3:11" ht="25.5" x14ac:dyDescent="0.2">
      <c r="C21" s="204"/>
      <c r="D21" s="190" t="s">
        <v>418</v>
      </c>
      <c r="E21" s="191"/>
      <c r="F21" s="205"/>
      <c r="G21" s="193"/>
      <c r="H21" s="194"/>
      <c r="I21" s="194"/>
      <c r="J21" s="194"/>
      <c r="K21" s="195"/>
    </row>
    <row r="22" spans="3:11" x14ac:dyDescent="0.2">
      <c r="C22" s="204"/>
      <c r="D22" s="190"/>
      <c r="E22" s="191"/>
      <c r="F22" s="205"/>
      <c r="G22" s="193"/>
      <c r="H22" s="194"/>
      <c r="I22" s="194"/>
      <c r="J22" s="194"/>
      <c r="K22" s="195"/>
    </row>
    <row r="23" spans="3:11" x14ac:dyDescent="0.2">
      <c r="C23" s="199"/>
      <c r="D23" s="200" t="s">
        <v>419</v>
      </c>
      <c r="E23" s="201"/>
      <c r="F23" s="202"/>
      <c r="G23" s="200"/>
      <c r="H23" s="200"/>
      <c r="I23" s="200"/>
      <c r="J23" s="200"/>
      <c r="K23" s="203"/>
    </row>
    <row r="24" spans="3:11" x14ac:dyDescent="0.2">
      <c r="C24" s="204">
        <v>7</v>
      </c>
      <c r="D24" s="190" t="s">
        <v>420</v>
      </c>
      <c r="E24" s="191" t="s">
        <v>293</v>
      </c>
      <c r="F24" s="205">
        <v>2</v>
      </c>
      <c r="G24" s="193">
        <v>122</v>
      </c>
      <c r="H24" s="194">
        <f t="shared" ref="H24:H34" si="0">G24*F24</f>
        <v>244</v>
      </c>
      <c r="I24" s="194">
        <v>95.16</v>
      </c>
      <c r="J24" s="194">
        <f t="shared" ref="J24:J34" si="1">I24*F24</f>
        <v>190.32</v>
      </c>
      <c r="K24" s="195">
        <f t="shared" ref="K24:K34" si="2">J24+H24</f>
        <v>434.32</v>
      </c>
    </row>
    <row r="25" spans="3:11" x14ac:dyDescent="0.2">
      <c r="C25" s="204">
        <v>8</v>
      </c>
      <c r="D25" s="190" t="s">
        <v>421</v>
      </c>
      <c r="E25" s="191" t="s">
        <v>293</v>
      </c>
      <c r="F25" s="205">
        <v>10</v>
      </c>
      <c r="G25" s="193">
        <v>128.1</v>
      </c>
      <c r="H25" s="194">
        <f t="shared" si="0"/>
        <v>1281</v>
      </c>
      <c r="I25" s="194">
        <v>95.16</v>
      </c>
      <c r="J25" s="194">
        <f t="shared" si="1"/>
        <v>951.59999999999991</v>
      </c>
      <c r="K25" s="195">
        <f t="shared" si="2"/>
        <v>2232.6</v>
      </c>
    </row>
    <row r="26" spans="3:11" x14ac:dyDescent="0.2">
      <c r="C26" s="204">
        <v>9</v>
      </c>
      <c r="D26" s="190" t="s">
        <v>422</v>
      </c>
      <c r="E26" s="191" t="s">
        <v>293</v>
      </c>
      <c r="F26" s="205">
        <v>18</v>
      </c>
      <c r="G26" s="193">
        <v>140.29999999999998</v>
      </c>
      <c r="H26" s="194">
        <f t="shared" si="0"/>
        <v>2525.3999999999996</v>
      </c>
      <c r="I26" s="194">
        <v>103.7</v>
      </c>
      <c r="J26" s="194">
        <f t="shared" si="1"/>
        <v>1866.6000000000001</v>
      </c>
      <c r="K26" s="195">
        <f t="shared" si="2"/>
        <v>4392</v>
      </c>
    </row>
    <row r="27" spans="3:11" x14ac:dyDescent="0.2">
      <c r="C27" s="204">
        <v>10</v>
      </c>
      <c r="D27" s="190" t="s">
        <v>423</v>
      </c>
      <c r="E27" s="191" t="s">
        <v>168</v>
      </c>
      <c r="F27" s="205">
        <v>180</v>
      </c>
      <c r="G27" s="193">
        <v>18.3</v>
      </c>
      <c r="H27" s="194">
        <f t="shared" si="0"/>
        <v>3294</v>
      </c>
      <c r="I27" s="194">
        <v>25.62</v>
      </c>
      <c r="J27" s="194">
        <f t="shared" si="1"/>
        <v>4611.6000000000004</v>
      </c>
      <c r="K27" s="195">
        <f t="shared" si="2"/>
        <v>7905.6</v>
      </c>
    </row>
    <row r="28" spans="3:11" x14ac:dyDescent="0.2">
      <c r="C28" s="204">
        <v>11</v>
      </c>
      <c r="D28" s="190" t="s">
        <v>424</v>
      </c>
      <c r="E28" s="191" t="s">
        <v>168</v>
      </c>
      <c r="F28" s="205">
        <v>250</v>
      </c>
      <c r="G28" s="193">
        <v>24.4</v>
      </c>
      <c r="H28" s="194">
        <f t="shared" si="0"/>
        <v>6100</v>
      </c>
      <c r="I28" s="194">
        <v>25.62</v>
      </c>
      <c r="J28" s="194">
        <f t="shared" si="1"/>
        <v>6405</v>
      </c>
      <c r="K28" s="195">
        <f t="shared" si="2"/>
        <v>12505</v>
      </c>
    </row>
    <row r="29" spans="3:11" x14ac:dyDescent="0.2">
      <c r="C29" s="204">
        <v>12</v>
      </c>
      <c r="D29" s="190" t="s">
        <v>425</v>
      </c>
      <c r="E29" s="191" t="s">
        <v>370</v>
      </c>
      <c r="F29" s="205">
        <v>1</v>
      </c>
      <c r="G29" s="193">
        <v>7320</v>
      </c>
      <c r="H29" s="194">
        <f t="shared" si="0"/>
        <v>7320</v>
      </c>
      <c r="I29" s="194">
        <v>3660</v>
      </c>
      <c r="J29" s="194">
        <f t="shared" si="1"/>
        <v>3660</v>
      </c>
      <c r="K29" s="195">
        <f t="shared" si="2"/>
        <v>10980</v>
      </c>
    </row>
    <row r="30" spans="3:11" x14ac:dyDescent="0.2">
      <c r="C30" s="204">
        <v>13</v>
      </c>
      <c r="D30" s="190" t="s">
        <v>426</v>
      </c>
      <c r="E30" s="191" t="s">
        <v>293</v>
      </c>
      <c r="F30" s="205">
        <v>10</v>
      </c>
      <c r="G30" s="193">
        <v>67.099999999999994</v>
      </c>
      <c r="H30" s="194">
        <f t="shared" si="0"/>
        <v>671</v>
      </c>
      <c r="I30" s="194">
        <v>46.0428</v>
      </c>
      <c r="J30" s="194">
        <f t="shared" si="1"/>
        <v>460.428</v>
      </c>
      <c r="K30" s="195">
        <f t="shared" si="2"/>
        <v>1131.4279999999999</v>
      </c>
    </row>
    <row r="31" spans="3:11" x14ac:dyDescent="0.2">
      <c r="C31" s="204">
        <v>14</v>
      </c>
      <c r="D31" s="190" t="s">
        <v>427</v>
      </c>
      <c r="E31" s="191" t="s">
        <v>293</v>
      </c>
      <c r="F31" s="205">
        <v>13</v>
      </c>
      <c r="G31" s="193">
        <v>107.36</v>
      </c>
      <c r="H31" s="194">
        <f t="shared" si="0"/>
        <v>1395.68</v>
      </c>
      <c r="I31" s="194">
        <v>82.642799999999994</v>
      </c>
      <c r="J31" s="194">
        <f t="shared" si="1"/>
        <v>1074.3563999999999</v>
      </c>
      <c r="K31" s="195">
        <f t="shared" si="2"/>
        <v>2470.0364</v>
      </c>
    </row>
    <row r="32" spans="3:11" x14ac:dyDescent="0.2">
      <c r="C32" s="204">
        <v>15</v>
      </c>
      <c r="D32" s="190" t="s">
        <v>428</v>
      </c>
      <c r="E32" s="191" t="s">
        <v>293</v>
      </c>
      <c r="F32" s="205">
        <v>150</v>
      </c>
      <c r="G32" s="193">
        <v>13.42</v>
      </c>
      <c r="H32" s="194">
        <f t="shared" si="0"/>
        <v>2013</v>
      </c>
      <c r="I32" s="194">
        <v>18.3</v>
      </c>
      <c r="J32" s="194">
        <f t="shared" si="1"/>
        <v>2745</v>
      </c>
      <c r="K32" s="195">
        <f t="shared" si="2"/>
        <v>4758</v>
      </c>
    </row>
    <row r="33" spans="3:11" x14ac:dyDescent="0.2">
      <c r="C33" s="204">
        <v>16</v>
      </c>
      <c r="D33" s="190" t="s">
        <v>429</v>
      </c>
      <c r="E33" s="191" t="s">
        <v>370</v>
      </c>
      <c r="F33" s="205">
        <v>1</v>
      </c>
      <c r="G33" s="193">
        <v>3660</v>
      </c>
      <c r="H33" s="194">
        <f t="shared" si="0"/>
        <v>3660</v>
      </c>
      <c r="I33" s="194">
        <v>1220</v>
      </c>
      <c r="J33" s="194">
        <f t="shared" si="1"/>
        <v>1220</v>
      </c>
      <c r="K33" s="195">
        <f t="shared" si="2"/>
        <v>4880</v>
      </c>
    </row>
    <row r="34" spans="3:11" x14ac:dyDescent="0.2">
      <c r="C34" s="204">
        <v>17</v>
      </c>
      <c r="D34" s="190" t="s">
        <v>430</v>
      </c>
      <c r="E34" s="191" t="s">
        <v>370</v>
      </c>
      <c r="F34" s="205">
        <v>1</v>
      </c>
      <c r="G34" s="193">
        <v>1830</v>
      </c>
      <c r="H34" s="194">
        <f t="shared" si="0"/>
        <v>1830</v>
      </c>
      <c r="I34" s="194">
        <v>610</v>
      </c>
      <c r="J34" s="194">
        <f t="shared" si="1"/>
        <v>610</v>
      </c>
      <c r="K34" s="195">
        <f t="shared" si="2"/>
        <v>2440</v>
      </c>
    </row>
    <row r="35" spans="3:11" x14ac:dyDescent="0.2">
      <c r="C35" s="204"/>
      <c r="D35" s="190"/>
      <c r="E35" s="191"/>
      <c r="F35" s="205"/>
      <c r="G35" s="193"/>
      <c r="H35" s="194"/>
      <c r="I35" s="194"/>
      <c r="J35" s="194"/>
      <c r="K35" s="195"/>
    </row>
    <row r="36" spans="3:11" ht="13.35" customHeight="1" x14ac:dyDescent="0.2">
      <c r="C36" s="199"/>
      <c r="D36" s="200" t="s">
        <v>431</v>
      </c>
      <c r="E36" s="201"/>
      <c r="F36" s="202"/>
      <c r="G36" s="200"/>
      <c r="H36" s="200"/>
      <c r="I36" s="200"/>
      <c r="J36" s="200"/>
      <c r="K36" s="203"/>
    </row>
    <row r="37" spans="3:11" ht="25.5" x14ac:dyDescent="0.2">
      <c r="C37" s="204">
        <v>18</v>
      </c>
      <c r="D37" s="190" t="s">
        <v>432</v>
      </c>
      <c r="E37" s="191" t="s">
        <v>293</v>
      </c>
      <c r="F37" s="205">
        <v>8</v>
      </c>
      <c r="G37" s="193">
        <v>7747</v>
      </c>
      <c r="H37" s="194">
        <f>G37*F37</f>
        <v>61976</v>
      </c>
      <c r="I37" s="194">
        <v>318.42</v>
      </c>
      <c r="J37" s="194">
        <f>I37*F37</f>
        <v>2547.36</v>
      </c>
      <c r="K37" s="195">
        <f>J37+H37</f>
        <v>64523.360000000001</v>
      </c>
    </row>
    <row r="38" spans="3:11" ht="25.5" x14ac:dyDescent="0.2">
      <c r="C38" s="204">
        <v>19</v>
      </c>
      <c r="D38" s="190" t="s">
        <v>433</v>
      </c>
      <c r="E38" s="191" t="s">
        <v>293</v>
      </c>
      <c r="F38" s="205">
        <v>17</v>
      </c>
      <c r="G38" s="193">
        <v>5002</v>
      </c>
      <c r="H38" s="194">
        <f>G38*F38</f>
        <v>85034</v>
      </c>
      <c r="I38" s="194">
        <v>318.42</v>
      </c>
      <c r="J38" s="194">
        <f>I38*F38</f>
        <v>5413.14</v>
      </c>
      <c r="K38" s="195">
        <f>J38+H38</f>
        <v>90447.14</v>
      </c>
    </row>
    <row r="39" spans="3:11" ht="25.5" x14ac:dyDescent="0.2">
      <c r="C39" s="204">
        <v>20</v>
      </c>
      <c r="D39" s="190" t="s">
        <v>434</v>
      </c>
      <c r="E39" s="191" t="s">
        <v>293</v>
      </c>
      <c r="F39" s="205">
        <v>3</v>
      </c>
      <c r="G39" s="193">
        <v>2562</v>
      </c>
      <c r="H39" s="194">
        <f>G39*F39</f>
        <v>7686</v>
      </c>
      <c r="I39" s="194">
        <v>318.42</v>
      </c>
      <c r="J39" s="194">
        <f>I39*F39</f>
        <v>955.26</v>
      </c>
      <c r="K39" s="195">
        <f>J39+H39</f>
        <v>8641.26</v>
      </c>
    </row>
    <row r="40" spans="3:11" ht="25.5" x14ac:dyDescent="0.2">
      <c r="C40" s="204">
        <v>21</v>
      </c>
      <c r="D40" s="190" t="s">
        <v>435</v>
      </c>
      <c r="E40" s="191" t="s">
        <v>293</v>
      </c>
      <c r="F40" s="205">
        <v>7</v>
      </c>
      <c r="G40" s="193">
        <v>2196</v>
      </c>
      <c r="H40" s="194">
        <f>G40*F40</f>
        <v>15372</v>
      </c>
      <c r="I40" s="194">
        <v>318.42</v>
      </c>
      <c r="J40" s="194">
        <f>I40*F40</f>
        <v>2228.94</v>
      </c>
      <c r="K40" s="195">
        <f>J40+H40</f>
        <v>17600.939999999999</v>
      </c>
    </row>
    <row r="41" spans="3:11" x14ac:dyDescent="0.2">
      <c r="C41" s="204">
        <v>22</v>
      </c>
      <c r="D41" s="206" t="s">
        <v>436</v>
      </c>
      <c r="E41" s="191" t="s">
        <v>370</v>
      </c>
      <c r="F41" s="205">
        <v>1</v>
      </c>
      <c r="G41" s="193">
        <v>0</v>
      </c>
      <c r="H41" s="194">
        <f>G41*F41</f>
        <v>0</v>
      </c>
      <c r="I41" s="194">
        <v>976</v>
      </c>
      <c r="J41" s="194">
        <f>I41*F41</f>
        <v>976</v>
      </c>
      <c r="K41" s="195">
        <f>J41+H41</f>
        <v>976</v>
      </c>
    </row>
    <row r="42" spans="3:11" x14ac:dyDescent="0.2">
      <c r="C42" s="204"/>
      <c r="D42" s="190"/>
      <c r="E42" s="191"/>
      <c r="F42" s="205"/>
      <c r="G42" s="193"/>
      <c r="H42" s="194"/>
      <c r="I42" s="194"/>
      <c r="J42" s="194"/>
      <c r="K42" s="195"/>
    </row>
    <row r="43" spans="3:11" x14ac:dyDescent="0.2">
      <c r="C43" s="199"/>
      <c r="D43" s="200" t="s">
        <v>437</v>
      </c>
      <c r="E43" s="201"/>
      <c r="F43" s="202"/>
      <c r="G43" s="200"/>
      <c r="H43" s="200"/>
      <c r="I43" s="200"/>
      <c r="J43" s="200"/>
      <c r="K43" s="203"/>
    </row>
    <row r="44" spans="3:11" x14ac:dyDescent="0.2">
      <c r="C44" s="204">
        <v>23</v>
      </c>
      <c r="D44" s="190" t="s">
        <v>438</v>
      </c>
      <c r="E44" s="191" t="s">
        <v>370</v>
      </c>
      <c r="F44" s="205">
        <v>1</v>
      </c>
      <c r="G44" s="193">
        <v>0</v>
      </c>
      <c r="H44" s="194">
        <f t="shared" ref="H44:H53" si="3">G44*F44</f>
        <v>0</v>
      </c>
      <c r="I44" s="194">
        <v>2440</v>
      </c>
      <c r="J44" s="194">
        <f t="shared" ref="J44:J53" si="4">I44*F44</f>
        <v>2440</v>
      </c>
      <c r="K44" s="195">
        <f t="shared" ref="K44:K53" si="5">J44+H44</f>
        <v>2440</v>
      </c>
    </row>
    <row r="45" spans="3:11" x14ac:dyDescent="0.2">
      <c r="C45" s="204">
        <v>24</v>
      </c>
      <c r="D45" s="190" t="s">
        <v>439</v>
      </c>
      <c r="E45" s="191" t="s">
        <v>370</v>
      </c>
      <c r="F45" s="205">
        <v>1</v>
      </c>
      <c r="G45" s="193">
        <v>0</v>
      </c>
      <c r="H45" s="194">
        <f t="shared" si="3"/>
        <v>0</v>
      </c>
      <c r="I45" s="194">
        <v>9150</v>
      </c>
      <c r="J45" s="194">
        <f t="shared" si="4"/>
        <v>9150</v>
      </c>
      <c r="K45" s="195">
        <f t="shared" si="5"/>
        <v>9150</v>
      </c>
    </row>
    <row r="46" spans="3:11" x14ac:dyDescent="0.2">
      <c r="C46" s="204">
        <v>25</v>
      </c>
      <c r="D46" s="190" t="s">
        <v>440</v>
      </c>
      <c r="E46" s="191" t="s">
        <v>370</v>
      </c>
      <c r="F46" s="205">
        <v>1</v>
      </c>
      <c r="G46" s="193">
        <v>0</v>
      </c>
      <c r="H46" s="194">
        <f t="shared" si="3"/>
        <v>0</v>
      </c>
      <c r="I46" s="194">
        <v>610</v>
      </c>
      <c r="J46" s="194">
        <f t="shared" si="4"/>
        <v>610</v>
      </c>
      <c r="K46" s="195">
        <f t="shared" si="5"/>
        <v>610</v>
      </c>
    </row>
    <row r="47" spans="3:11" x14ac:dyDescent="0.2">
      <c r="C47" s="204">
        <v>26</v>
      </c>
      <c r="D47" s="190" t="s">
        <v>441</v>
      </c>
      <c r="E47" s="191" t="s">
        <v>370</v>
      </c>
      <c r="F47" s="205">
        <v>1</v>
      </c>
      <c r="G47" s="193">
        <v>0</v>
      </c>
      <c r="H47" s="194">
        <f t="shared" si="3"/>
        <v>0</v>
      </c>
      <c r="I47" s="194">
        <v>1830</v>
      </c>
      <c r="J47" s="194">
        <f t="shared" si="4"/>
        <v>1830</v>
      </c>
      <c r="K47" s="195">
        <f t="shared" si="5"/>
        <v>1830</v>
      </c>
    </row>
    <row r="48" spans="3:11" x14ac:dyDescent="0.2">
      <c r="C48" s="204">
        <v>27</v>
      </c>
      <c r="D48" s="190" t="s">
        <v>442</v>
      </c>
      <c r="E48" s="191" t="s">
        <v>370</v>
      </c>
      <c r="F48" s="205">
        <v>1</v>
      </c>
      <c r="G48" s="193">
        <v>0</v>
      </c>
      <c r="H48" s="194">
        <f t="shared" si="3"/>
        <v>0</v>
      </c>
      <c r="I48" s="194">
        <v>1830</v>
      </c>
      <c r="J48" s="194">
        <f t="shared" si="4"/>
        <v>1830</v>
      </c>
      <c r="K48" s="195">
        <f t="shared" si="5"/>
        <v>1830</v>
      </c>
    </row>
    <row r="49" spans="3:11" x14ac:dyDescent="0.2">
      <c r="C49" s="204">
        <v>28</v>
      </c>
      <c r="D49" s="190" t="s">
        <v>443</v>
      </c>
      <c r="E49" s="191" t="s">
        <v>370</v>
      </c>
      <c r="F49" s="205">
        <v>1</v>
      </c>
      <c r="G49" s="193">
        <v>0</v>
      </c>
      <c r="H49" s="194">
        <f t="shared" si="3"/>
        <v>0</v>
      </c>
      <c r="I49" s="194">
        <v>1830</v>
      </c>
      <c r="J49" s="194">
        <f t="shared" si="4"/>
        <v>1830</v>
      </c>
      <c r="K49" s="195">
        <f t="shared" si="5"/>
        <v>1830</v>
      </c>
    </row>
    <row r="50" spans="3:11" x14ac:dyDescent="0.2">
      <c r="C50" s="204">
        <v>29</v>
      </c>
      <c r="D50" s="190" t="s">
        <v>444</v>
      </c>
      <c r="E50" s="191" t="s">
        <v>370</v>
      </c>
      <c r="F50" s="205">
        <v>1</v>
      </c>
      <c r="G50" s="193">
        <v>0</v>
      </c>
      <c r="H50" s="194">
        <f t="shared" si="3"/>
        <v>0</v>
      </c>
      <c r="I50" s="194">
        <v>1830</v>
      </c>
      <c r="J50" s="194">
        <f t="shared" si="4"/>
        <v>1830</v>
      </c>
      <c r="K50" s="195">
        <f t="shared" si="5"/>
        <v>1830</v>
      </c>
    </row>
    <row r="51" spans="3:11" x14ac:dyDescent="0.2">
      <c r="C51" s="204">
        <v>30</v>
      </c>
      <c r="D51" s="190" t="s">
        <v>445</v>
      </c>
      <c r="E51" s="191" t="s">
        <v>370</v>
      </c>
      <c r="F51" s="192">
        <v>1</v>
      </c>
      <c r="G51" s="193">
        <v>0</v>
      </c>
      <c r="H51" s="194">
        <f t="shared" si="3"/>
        <v>0</v>
      </c>
      <c r="I51" s="194">
        <v>18300</v>
      </c>
      <c r="J51" s="194">
        <f t="shared" si="4"/>
        <v>18300</v>
      </c>
      <c r="K51" s="195">
        <f t="shared" si="5"/>
        <v>18300</v>
      </c>
    </row>
    <row r="52" spans="3:11" x14ac:dyDescent="0.2">
      <c r="C52" s="204">
        <v>31</v>
      </c>
      <c r="D52" s="190" t="s">
        <v>446</v>
      </c>
      <c r="E52" s="191" t="s">
        <v>370</v>
      </c>
      <c r="F52" s="205">
        <v>1</v>
      </c>
      <c r="G52" s="193">
        <v>0</v>
      </c>
      <c r="H52" s="194">
        <f t="shared" si="3"/>
        <v>0</v>
      </c>
      <c r="I52" s="194">
        <v>6100</v>
      </c>
      <c r="J52" s="194">
        <f t="shared" si="4"/>
        <v>6100</v>
      </c>
      <c r="K52" s="195">
        <f t="shared" si="5"/>
        <v>6100</v>
      </c>
    </row>
    <row r="53" spans="3:11" x14ac:dyDescent="0.2">
      <c r="C53" s="204">
        <v>32</v>
      </c>
      <c r="D53" s="190" t="s">
        <v>447</v>
      </c>
      <c r="E53" s="191" t="s">
        <v>370</v>
      </c>
      <c r="F53" s="205">
        <v>1</v>
      </c>
      <c r="G53" s="193">
        <v>0</v>
      </c>
      <c r="H53" s="194">
        <f t="shared" si="3"/>
        <v>0</v>
      </c>
      <c r="I53" s="194">
        <v>18300</v>
      </c>
      <c r="J53" s="194">
        <f t="shared" si="4"/>
        <v>18300</v>
      </c>
      <c r="K53" s="195">
        <f t="shared" si="5"/>
        <v>18300</v>
      </c>
    </row>
    <row r="54" spans="3:11" x14ac:dyDescent="0.2">
      <c r="C54" s="207"/>
      <c r="D54" s="208"/>
      <c r="E54" s="209"/>
      <c r="F54" s="210"/>
      <c r="G54" s="193"/>
      <c r="H54" s="194"/>
      <c r="I54" s="194"/>
      <c r="J54" s="194"/>
      <c r="K54" s="195"/>
    </row>
    <row r="55" spans="3:11" x14ac:dyDescent="0.2">
      <c r="C55" s="211"/>
      <c r="D55" s="212"/>
      <c r="E55" s="213"/>
      <c r="F55" s="214"/>
      <c r="G55" s="193"/>
      <c r="H55" s="194"/>
      <c r="I55" s="194"/>
      <c r="J55" s="194"/>
      <c r="K55" s="195"/>
    </row>
    <row r="56" spans="3:11" ht="48" x14ac:dyDescent="0.2">
      <c r="C56" s="215"/>
      <c r="D56" s="216" t="s">
        <v>448</v>
      </c>
      <c r="E56" s="217"/>
      <c r="F56" s="218"/>
      <c r="G56" s="193"/>
      <c r="H56" s="194"/>
      <c r="I56" s="194"/>
      <c r="J56" s="298">
        <f>SUM(K13:K53)</f>
        <v>351857.7844</v>
      </c>
      <c r="K56" s="299"/>
    </row>
    <row r="57" spans="3:11" ht="16.5" thickBot="1" x14ac:dyDescent="0.3">
      <c r="C57" s="219"/>
      <c r="D57" s="220"/>
      <c r="E57" s="221"/>
      <c r="F57" s="222"/>
      <c r="G57" s="220"/>
      <c r="H57" s="220"/>
      <c r="I57" s="220"/>
      <c r="J57" s="220"/>
      <c r="K57" s="220"/>
    </row>
  </sheetData>
  <mergeCells count="4">
    <mergeCell ref="C3:K3"/>
    <mergeCell ref="C4:K4"/>
    <mergeCell ref="C5:K5"/>
    <mergeCell ref="J56:K56"/>
  </mergeCells>
  <pageMargins left="0.86614173228346458" right="0.39370078740157483" top="0.98425196850393704" bottom="0.74803149606299213" header="0.51181102362204722" footer="0.51181102362204722"/>
  <pageSetup paperSize="9" scale="6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40</vt:i4>
      </vt:variant>
    </vt:vector>
  </HeadingPairs>
  <TitlesOfParts>
    <vt:vector size="44" baseType="lpstr">
      <vt:lpstr>Stavba</vt:lpstr>
      <vt:lpstr>VzorPolozky</vt:lpstr>
      <vt:lpstr>Rozpočet Pol</vt:lpstr>
      <vt:lpstr>ESI</vt:lpstr>
      <vt:lpstr>CenaCelkem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ESI!Oblast_tisku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Maťo</cp:lastModifiedBy>
  <cp:lastPrinted>2014-02-28T09:52:57Z</cp:lastPrinted>
  <dcterms:created xsi:type="dcterms:W3CDTF">2009-04-08T07:15:50Z</dcterms:created>
  <dcterms:modified xsi:type="dcterms:W3CDTF">2018-06-21T13:28:17Z</dcterms:modified>
</cp:coreProperties>
</file>